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02668\Documents\Rate Case 2020\Case Data Request 1\Final Version\"/>
    </mc:Choice>
  </mc:AlternateContent>
  <bookViews>
    <workbookView xWindow="0" yWindow="0" windowWidth="23040" windowHeight="8610"/>
  </bookViews>
  <sheets>
    <sheet name="PSC DR1 # 33- 2019" sheetId="1" r:id="rId1"/>
    <sheet name="PSC DR1 #33- 2018" sheetId="2" r:id="rId2"/>
    <sheet name="PSC DR1 #33- 2017" sheetId="3" r:id="rId3"/>
    <sheet name="PSC DR1 #33- 2016" sheetId="4" r:id="rId4"/>
  </sheets>
  <definedNames>
    <definedName name="_xlnm.Print_Area" localSheetId="0">'PSC DR1 # 33- 2019'!$A$1:$AA$30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1" i="3" l="1"/>
  <c r="X13" i="3"/>
  <c r="X12" i="3"/>
  <c r="X13" i="1"/>
  <c r="X12" i="1"/>
  <c r="X11" i="1"/>
  <c r="X20" i="1"/>
  <c r="X21" i="1"/>
  <c r="X22" i="1"/>
  <c r="C24" i="1"/>
  <c r="D24" i="1"/>
  <c r="E24" i="1"/>
  <c r="F24" i="1"/>
  <c r="G24" i="1"/>
  <c r="I24" i="1"/>
  <c r="K24" i="1"/>
  <c r="L24" i="1"/>
  <c r="M24" i="1"/>
  <c r="N24" i="1"/>
  <c r="O24" i="1"/>
  <c r="P24" i="1"/>
  <c r="Q24" i="1"/>
  <c r="R24" i="1"/>
  <c r="S24" i="1"/>
  <c r="U24" i="1"/>
  <c r="V24" i="1"/>
  <c r="W24" i="1"/>
  <c r="Y24" i="1"/>
  <c r="AA24" i="1"/>
  <c r="B24" i="1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B24" i="2"/>
  <c r="X12" i="2"/>
  <c r="X13" i="2"/>
  <c r="X11" i="2"/>
  <c r="X17" i="2"/>
  <c r="X18" i="2"/>
  <c r="X19" i="2"/>
  <c r="X20" i="2"/>
  <c r="X21" i="2"/>
  <c r="X22" i="2"/>
  <c r="X16" i="2"/>
  <c r="X22" i="3"/>
  <c r="X21" i="3"/>
  <c r="X20" i="3"/>
  <c r="X19" i="3"/>
  <c r="X18" i="3"/>
  <c r="X17" i="3"/>
  <c r="X16" i="3"/>
  <c r="H24" i="3"/>
  <c r="I24" i="3"/>
  <c r="J24" i="3"/>
  <c r="K24" i="3"/>
  <c r="M24" i="3"/>
  <c r="N24" i="3"/>
  <c r="O24" i="3"/>
  <c r="P24" i="3"/>
  <c r="Q24" i="3"/>
  <c r="R24" i="3"/>
  <c r="S24" i="3"/>
  <c r="T24" i="3"/>
  <c r="U24" i="3"/>
  <c r="V24" i="3"/>
  <c r="F24" i="3"/>
  <c r="B24" i="3"/>
  <c r="Q14" i="4"/>
  <c r="X12" i="4"/>
  <c r="X13" i="4"/>
  <c r="X11" i="4"/>
  <c r="Y22" i="4"/>
  <c r="AA22" i="4" s="1"/>
  <c r="X17" i="4"/>
  <c r="X18" i="4"/>
  <c r="X19" i="4"/>
  <c r="X20" i="4"/>
  <c r="X21" i="4"/>
  <c r="X22" i="4"/>
  <c r="X16" i="4"/>
  <c r="I24" i="4"/>
  <c r="J24" i="4"/>
  <c r="K24" i="4"/>
  <c r="M24" i="4"/>
  <c r="N24" i="4"/>
  <c r="O24" i="4"/>
  <c r="P24" i="4"/>
  <c r="Q24" i="4"/>
  <c r="S24" i="4"/>
  <c r="T24" i="4"/>
  <c r="U24" i="4"/>
  <c r="V24" i="4"/>
  <c r="H24" i="4"/>
  <c r="C24" i="4"/>
  <c r="F24" i="4"/>
  <c r="B24" i="4"/>
  <c r="G22" i="4"/>
  <c r="AA22" i="3" l="1"/>
  <c r="Y22" i="3"/>
  <c r="Q14" i="3"/>
  <c r="Y22" i="2" l="1"/>
  <c r="AA22" i="2"/>
  <c r="Q14" i="2"/>
  <c r="R14" i="2"/>
  <c r="Q14" i="1"/>
  <c r="R14" i="1"/>
  <c r="U21" i="4" l="1"/>
  <c r="T21" i="4"/>
  <c r="U20" i="4"/>
  <c r="T20" i="4"/>
  <c r="W18" i="4"/>
  <c r="U18" i="4"/>
  <c r="T18" i="4"/>
  <c r="U17" i="4"/>
  <c r="Y17" i="4" s="1"/>
  <c r="AA17" i="4" s="1"/>
  <c r="T16" i="4"/>
  <c r="P14" i="4"/>
  <c r="I18" i="4"/>
  <c r="H18" i="4"/>
  <c r="Z22" i="4"/>
  <c r="Y21" i="4"/>
  <c r="AA21" i="4" s="1"/>
  <c r="G21" i="4"/>
  <c r="Z21" i="4" s="1"/>
  <c r="Y20" i="4"/>
  <c r="AA20" i="4" s="1"/>
  <c r="G20" i="4"/>
  <c r="Y19" i="4"/>
  <c r="AA19" i="4" s="1"/>
  <c r="G19" i="4"/>
  <c r="Y18" i="4"/>
  <c r="AA18" i="4" s="1"/>
  <c r="G18" i="4"/>
  <c r="G17" i="4"/>
  <c r="Y16" i="4"/>
  <c r="AA16" i="4" s="1"/>
  <c r="G16" i="4"/>
  <c r="W14" i="4"/>
  <c r="W24" i="4" s="1"/>
  <c r="V14" i="4"/>
  <c r="U14" i="4"/>
  <c r="T14" i="4"/>
  <c r="S14" i="4"/>
  <c r="R14" i="4"/>
  <c r="R24" i="4" s="1"/>
  <c r="O14" i="4"/>
  <c r="N14" i="4"/>
  <c r="M14" i="4"/>
  <c r="L14" i="4"/>
  <c r="L24" i="4" s="1"/>
  <c r="K14" i="4"/>
  <c r="J14" i="4"/>
  <c r="I14" i="4"/>
  <c r="H14" i="4"/>
  <c r="F14" i="4"/>
  <c r="E14" i="4"/>
  <c r="E24" i="4" s="1"/>
  <c r="D14" i="4"/>
  <c r="D24" i="4" s="1"/>
  <c r="C14" i="4"/>
  <c r="B14" i="4"/>
  <c r="Y13" i="4"/>
  <c r="AA13" i="4" s="1"/>
  <c r="G13" i="4"/>
  <c r="Y12" i="4"/>
  <c r="AA12" i="4" s="1"/>
  <c r="G12" i="4"/>
  <c r="Y11" i="4"/>
  <c r="X14" i="4"/>
  <c r="G11" i="4"/>
  <c r="U21" i="3"/>
  <c r="U20" i="3"/>
  <c r="T20" i="3"/>
  <c r="U19" i="3"/>
  <c r="T19" i="3"/>
  <c r="T18" i="3"/>
  <c r="U16" i="3"/>
  <c r="T16" i="3"/>
  <c r="J20" i="3"/>
  <c r="K19" i="3"/>
  <c r="H18" i="3"/>
  <c r="Z22" i="3"/>
  <c r="Y21" i="3"/>
  <c r="AA21" i="3" s="1"/>
  <c r="G21" i="3"/>
  <c r="Y20" i="3"/>
  <c r="AA20" i="3" s="1"/>
  <c r="G20" i="3"/>
  <c r="Y19" i="3"/>
  <c r="AA19" i="3" s="1"/>
  <c r="G19" i="3"/>
  <c r="Y18" i="3"/>
  <c r="AA18" i="3" s="1"/>
  <c r="G18" i="3"/>
  <c r="Y17" i="3"/>
  <c r="AA17" i="3" s="1"/>
  <c r="G17" i="3"/>
  <c r="Y16" i="3"/>
  <c r="AA16" i="3" s="1"/>
  <c r="G16" i="3"/>
  <c r="W14" i="3"/>
  <c r="W24" i="3" s="1"/>
  <c r="V14" i="3"/>
  <c r="U14" i="3"/>
  <c r="T14" i="3"/>
  <c r="S14" i="3"/>
  <c r="R14" i="3"/>
  <c r="P14" i="3"/>
  <c r="O14" i="3"/>
  <c r="N14" i="3"/>
  <c r="M14" i="3"/>
  <c r="L14" i="3"/>
  <c r="L24" i="3" s="1"/>
  <c r="K14" i="3"/>
  <c r="J14" i="3"/>
  <c r="I14" i="3"/>
  <c r="H14" i="3"/>
  <c r="F14" i="3"/>
  <c r="E14" i="3"/>
  <c r="E24" i="3" s="1"/>
  <c r="D14" i="3"/>
  <c r="D24" i="3" s="1"/>
  <c r="C14" i="3"/>
  <c r="C24" i="3" s="1"/>
  <c r="B14" i="3"/>
  <c r="Y13" i="3"/>
  <c r="AA13" i="3" s="1"/>
  <c r="G13" i="3"/>
  <c r="Y12" i="3"/>
  <c r="AA12" i="3" s="1"/>
  <c r="G12" i="3"/>
  <c r="Y11" i="3"/>
  <c r="AA11" i="3" s="1"/>
  <c r="G11" i="3"/>
  <c r="Y14" i="4" l="1"/>
  <c r="G14" i="4"/>
  <c r="G24" i="4" s="1"/>
  <c r="Z17" i="3"/>
  <c r="Z16" i="3"/>
  <c r="Z11" i="3"/>
  <c r="X24" i="4"/>
  <c r="Z16" i="4"/>
  <c r="Z20" i="4"/>
  <c r="Z12" i="4"/>
  <c r="Z18" i="4"/>
  <c r="Z17" i="4"/>
  <c r="Y24" i="4"/>
  <c r="Z13" i="4"/>
  <c r="Z19" i="4"/>
  <c r="AA11" i="4"/>
  <c r="AA14" i="4" s="1"/>
  <c r="AA24" i="4" s="1"/>
  <c r="Z11" i="4"/>
  <c r="Z21" i="3"/>
  <c r="Z19" i="3"/>
  <c r="X14" i="3"/>
  <c r="Z12" i="3"/>
  <c r="X24" i="3"/>
  <c r="Y14" i="3"/>
  <c r="Z13" i="3"/>
  <c r="Y24" i="3"/>
  <c r="Z20" i="3"/>
  <c r="Z18" i="3"/>
  <c r="G14" i="3"/>
  <c r="G24" i="3" s="1"/>
  <c r="AA14" i="3"/>
  <c r="AA24" i="3" s="1"/>
  <c r="Z14" i="4" l="1"/>
  <c r="Z24" i="4" s="1"/>
  <c r="Z14" i="3"/>
  <c r="Z24" i="3" s="1"/>
  <c r="Z22" i="2"/>
  <c r="Y21" i="2"/>
  <c r="AA21" i="2" s="1"/>
  <c r="G21" i="2"/>
  <c r="Y20" i="2"/>
  <c r="AA20" i="2" s="1"/>
  <c r="G20" i="2"/>
  <c r="Y19" i="2"/>
  <c r="AA19" i="2" s="1"/>
  <c r="G19" i="2"/>
  <c r="Y18" i="2"/>
  <c r="AA18" i="2" s="1"/>
  <c r="G18" i="2"/>
  <c r="Y17" i="2"/>
  <c r="AA17" i="2" s="1"/>
  <c r="G17" i="2"/>
  <c r="Y16" i="2"/>
  <c r="AA16" i="2" s="1"/>
  <c r="G16" i="2"/>
  <c r="W14" i="2"/>
  <c r="U14" i="2"/>
  <c r="T14" i="2"/>
  <c r="S14" i="2"/>
  <c r="P14" i="2"/>
  <c r="O14" i="2"/>
  <c r="N14" i="2"/>
  <c r="M14" i="2"/>
  <c r="L14" i="2"/>
  <c r="K14" i="2"/>
  <c r="J14" i="2"/>
  <c r="H14" i="2"/>
  <c r="F14" i="2"/>
  <c r="E14" i="2"/>
  <c r="D14" i="2"/>
  <c r="C14" i="2"/>
  <c r="B14" i="2"/>
  <c r="Y13" i="2"/>
  <c r="AA13" i="2" s="1"/>
  <c r="Z13" i="2"/>
  <c r="G13" i="2"/>
  <c r="I14" i="2"/>
  <c r="G12" i="2"/>
  <c r="Y11" i="2"/>
  <c r="AA11" i="2" s="1"/>
  <c r="V14" i="2"/>
  <c r="G11" i="2"/>
  <c r="Z12" i="2" l="1"/>
  <c r="Z21" i="2"/>
  <c r="Z19" i="2"/>
  <c r="Z16" i="2"/>
  <c r="Z20" i="2"/>
  <c r="Z17" i="2"/>
  <c r="Z18" i="2"/>
  <c r="G14" i="2"/>
  <c r="X24" i="2"/>
  <c r="Y24" i="2"/>
  <c r="X14" i="2"/>
  <c r="Y12" i="2"/>
  <c r="AA12" i="2" s="1"/>
  <c r="AA14" i="2" s="1"/>
  <c r="AA24" i="2" s="1"/>
  <c r="Y13" i="1"/>
  <c r="Y11" i="1"/>
  <c r="Y14" i="2" l="1"/>
  <c r="Z11" i="2"/>
  <c r="Z14" i="2" s="1"/>
  <c r="Z24" i="2" s="1"/>
  <c r="D14" i="1"/>
  <c r="E14" i="1"/>
  <c r="F14" i="1"/>
  <c r="H14" i="1"/>
  <c r="J14" i="1"/>
  <c r="K14" i="1"/>
  <c r="L14" i="1"/>
  <c r="M14" i="1"/>
  <c r="N14" i="1"/>
  <c r="O14" i="1"/>
  <c r="P14" i="1"/>
  <c r="S14" i="1"/>
  <c r="T14" i="1"/>
  <c r="U14" i="1"/>
  <c r="W14" i="1"/>
  <c r="C14" i="1"/>
  <c r="I12" i="1" l="1"/>
  <c r="I14" i="1" l="1"/>
  <c r="Y12" i="1"/>
  <c r="W21" i="1"/>
  <c r="W20" i="1"/>
  <c r="I20" i="1"/>
  <c r="I19" i="1"/>
  <c r="W19" i="1"/>
  <c r="W16" i="1"/>
  <c r="I16" i="1"/>
  <c r="V11" i="1"/>
  <c r="Z22" i="1"/>
  <c r="X14" i="1" l="1"/>
  <c r="V14" i="1"/>
  <c r="U21" i="1" l="1"/>
  <c r="Y21" i="1" s="1"/>
  <c r="U20" i="1"/>
  <c r="Y20" i="1" s="1"/>
  <c r="W18" i="1"/>
  <c r="U19" i="1"/>
  <c r="Y19" i="1" s="1"/>
  <c r="U18" i="1"/>
  <c r="I18" i="1"/>
  <c r="Y18" i="1" s="1"/>
  <c r="W17" i="1"/>
  <c r="U17" i="1"/>
  <c r="I17" i="1"/>
  <c r="Y17" i="1" s="1"/>
  <c r="U16" i="1"/>
  <c r="Y16" i="1" s="1"/>
  <c r="X19" i="1" l="1"/>
  <c r="X18" i="1"/>
  <c r="T24" i="1"/>
  <c r="X17" i="1" l="1"/>
  <c r="H24" i="1"/>
  <c r="X16" i="1"/>
  <c r="X24" i="1" s="1"/>
  <c r="J24" i="1"/>
  <c r="AA21" i="1"/>
  <c r="AA20" i="1"/>
  <c r="AA19" i="1"/>
  <c r="AA18" i="1"/>
  <c r="AA17" i="1"/>
  <c r="AA16" i="1"/>
  <c r="AA13" i="1"/>
  <c r="AA12" i="1"/>
  <c r="Y14" i="1" l="1"/>
  <c r="AA11" i="1"/>
  <c r="AA14" i="1" l="1"/>
  <c r="B14" i="1" l="1"/>
  <c r="G21" i="1" l="1"/>
  <c r="G20" i="1"/>
  <c r="Z20" i="1" s="1"/>
  <c r="G19" i="1"/>
  <c r="Z19" i="1" s="1"/>
  <c r="G18" i="1"/>
  <c r="Z18" i="1" s="1"/>
  <c r="G16" i="1"/>
  <c r="Z16" i="1" s="1"/>
  <c r="G13" i="1"/>
  <c r="Z13" i="1" s="1"/>
  <c r="G12" i="1"/>
  <c r="Z12" i="1" s="1"/>
  <c r="G11" i="1"/>
  <c r="G14" i="1" l="1"/>
  <c r="Z21" i="1"/>
  <c r="Z11" i="1"/>
  <c r="Z14" i="1" s="1"/>
  <c r="G17" i="1"/>
  <c r="Z17" i="1" s="1"/>
  <c r="Z24" i="1" s="1"/>
</calcChain>
</file>

<file path=xl/sharedStrings.xml><?xml version="1.0" encoding="utf-8"?>
<sst xmlns="http://schemas.openxmlformats.org/spreadsheetml/2006/main" count="236" uniqueCount="47">
  <si>
    <t>Employee</t>
  </si>
  <si>
    <t>Regular</t>
  </si>
  <si>
    <t>Overtime</t>
  </si>
  <si>
    <t>Bonus</t>
  </si>
  <si>
    <t>EKPC</t>
  </si>
  <si>
    <t>Defined Contribution 401(k)</t>
  </si>
  <si>
    <t>EKPC only</t>
  </si>
  <si>
    <t>Directors</t>
  </si>
  <si>
    <t>Supervisors</t>
  </si>
  <si>
    <t>Managers</t>
  </si>
  <si>
    <t xml:space="preserve">Total Amounts </t>
  </si>
  <si>
    <t>Total Salary &amp; Benefits</t>
  </si>
  <si>
    <t>Sub-Total Benefits</t>
  </si>
  <si>
    <t>Other Earnings or Compensation not listed</t>
  </si>
  <si>
    <t>Sub-Total Salary and Compensation</t>
  </si>
  <si>
    <t xml:space="preserve">Long-Term and Short-Term Disability </t>
  </si>
  <si>
    <t>EKPC Only</t>
  </si>
  <si>
    <t>Exempt (Non-Management)</t>
  </si>
  <si>
    <t xml:space="preserve">Non-Exempt </t>
  </si>
  <si>
    <t>Benefits-only in aggregate</t>
  </si>
  <si>
    <t>Employee Categories</t>
  </si>
  <si>
    <t>East Kentucky Power Cooperative, Inc.</t>
  </si>
  <si>
    <t>Case No. 2021-00103</t>
  </si>
  <si>
    <t>For the 12 Months Ended December 31, 2019</t>
  </si>
  <si>
    <r>
      <t>Health Benefits Cost</t>
    </r>
    <r>
      <rPr>
        <b/>
        <vertAlign val="superscript"/>
        <sz val="11"/>
        <rFont val="Calibri"/>
        <family val="2"/>
        <scheme val="minor"/>
      </rPr>
      <t xml:space="preserve"> </t>
    </r>
  </si>
  <si>
    <r>
      <t>Dental Benefits</t>
    </r>
    <r>
      <rPr>
        <b/>
        <vertAlign val="superscript"/>
        <sz val="11"/>
        <rFont val="Calibri"/>
        <family val="2"/>
        <scheme val="minor"/>
      </rPr>
      <t xml:space="preserve"> </t>
    </r>
  </si>
  <si>
    <r>
      <t>Vision</t>
    </r>
    <r>
      <rPr>
        <b/>
        <vertAlign val="superscript"/>
        <sz val="11"/>
        <rFont val="Calibri"/>
        <family val="2"/>
        <scheme val="minor"/>
      </rPr>
      <t xml:space="preserve"> </t>
    </r>
  </si>
  <si>
    <r>
      <t>Life Insurance</t>
    </r>
    <r>
      <rPr>
        <b/>
        <vertAlign val="superscript"/>
        <sz val="11"/>
        <rFont val="Calibri"/>
        <family val="2"/>
        <scheme val="minor"/>
      </rPr>
      <t xml:space="preserve"> </t>
    </r>
  </si>
  <si>
    <r>
      <t>AD&amp;D</t>
    </r>
    <r>
      <rPr>
        <b/>
        <vertAlign val="superscript"/>
        <sz val="11"/>
        <rFont val="Calibri"/>
        <family val="2"/>
        <scheme val="minor"/>
      </rPr>
      <t xml:space="preserve"> </t>
    </r>
  </si>
  <si>
    <t>Excess Vacation/Reserve Sick Leave payouts</t>
  </si>
  <si>
    <t>Anthony S Campbell, President &amp; CEO</t>
  </si>
  <si>
    <t>Michael A McNalley, CFO &amp; Executive VP</t>
  </si>
  <si>
    <t>Don M Mosier, COO &amp; Executive VP</t>
  </si>
  <si>
    <t>Total Corporate Officers</t>
  </si>
  <si>
    <t>Senior Vice Presidents &amp; Vice Presidents</t>
  </si>
  <si>
    <t>SERP 457f</t>
  </si>
  <si>
    <t xml:space="preserve">Corporate Officers </t>
  </si>
  <si>
    <t>Short-Term Disability</t>
  </si>
  <si>
    <t>For the 12 Months Ended December 31, 2018</t>
  </si>
  <si>
    <t>For the 12 Months Ended December 31, 2017</t>
  </si>
  <si>
    <t>For the 12 Months Ended December 31, 2016</t>
  </si>
  <si>
    <t>Analysis of Compensation and Benefits</t>
  </si>
  <si>
    <r>
      <t xml:space="preserve">Defined Benefit R&amp;S Plan </t>
    </r>
    <r>
      <rPr>
        <b/>
        <sz val="9"/>
        <rFont val="Calibri"/>
        <family val="2"/>
        <scheme val="minor"/>
      </rPr>
      <t>(1)</t>
    </r>
  </si>
  <si>
    <t>(1)  Contributions to R&amp;S plan not reported by employee classification</t>
  </si>
  <si>
    <r>
      <t xml:space="preserve">Other Benefits or Deductions not listed   </t>
    </r>
    <r>
      <rPr>
        <b/>
        <sz val="9"/>
        <rFont val="Calibri"/>
        <family val="2"/>
        <scheme val="minor"/>
      </rPr>
      <t>(2)</t>
    </r>
    <r>
      <rPr>
        <b/>
        <vertAlign val="superscript"/>
        <sz val="11"/>
        <rFont val="Calibri"/>
        <family val="2"/>
        <scheme val="minor"/>
      </rPr>
      <t xml:space="preserve"> </t>
    </r>
  </si>
  <si>
    <t>(2) Includes pre-tax employee cancer, flexible spending, dependent care and deferred compensation contributions</t>
  </si>
  <si>
    <t xml:space="preserve">Analysis of Compensation and Benefits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</si>
</sst>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0_);\(0\)"/>
  </numFmts>
  <fonts count="10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Arial"/>
      <family val="2"/>
    </font>
    <font>
      <sz val="11"/>
      <name val="Times New Roman"/>
      <family val="1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vertAlign val="superscript"/>
      <sz val="11"/>
      <name val="Calibri"/>
      <family val="2"/>
      <scheme val="minor"/>
    </font>
    <font>
      <b/>
      <sz val="9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Border="1"/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0" fillId="0" borderId="0" xfId="0" applyFont="1"/>
    <xf numFmtId="0" fontId="0" fillId="0" borderId="2" xfId="0" applyBorder="1"/>
    <xf numFmtId="0" fontId="5" fillId="0" borderId="0" xfId="0" applyFont="1"/>
    <xf numFmtId="0" fontId="6" fillId="0" borderId="0" xfId="0" applyFont="1"/>
    <xf numFmtId="0" fontId="7" fillId="0" borderId="0" xfId="0" applyFont="1" applyFill="1" applyBorder="1" applyAlignment="1">
      <alignment horizontal="left" vertical="top"/>
    </xf>
    <xf numFmtId="0" fontId="0" fillId="0" borderId="0" xfId="0" applyFont="1" applyBorder="1"/>
    <xf numFmtId="3" fontId="0" fillId="0" borderId="0" xfId="0" applyNumberFormat="1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49" fontId="7" fillId="0" borderId="0" xfId="0" applyNumberFormat="1" applyFont="1" applyFill="1" applyBorder="1" applyAlignment="1" applyProtection="1">
      <alignment horizontal="left" vertical="top"/>
    </xf>
    <xf numFmtId="164" fontId="2" fillId="0" borderId="0" xfId="0" applyNumberFormat="1" applyFont="1" applyFill="1" applyBorder="1" applyAlignment="1" applyProtection="1">
      <alignment horizontal="center" vertical="top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>
      <alignment horizontal="center" vertical="center"/>
    </xf>
    <xf numFmtId="41" fontId="1" fillId="0" borderId="0" xfId="0" applyNumberFormat="1" applyFont="1" applyFill="1" applyBorder="1" applyAlignment="1" applyProtection="1">
      <alignment vertical="top"/>
      <protection locked="0"/>
    </xf>
    <xf numFmtId="41" fontId="1" fillId="0" borderId="0" xfId="0" applyNumberFormat="1" applyFont="1" applyFill="1" applyBorder="1" applyAlignment="1" applyProtection="1">
      <alignment vertical="top"/>
    </xf>
    <xf numFmtId="49" fontId="7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ont="1" applyBorder="1"/>
    <xf numFmtId="43" fontId="1" fillId="0" borderId="0" xfId="0" applyNumberFormat="1" applyFont="1" applyFill="1" applyBorder="1" applyAlignment="1" applyProtection="1">
      <alignment vertical="top"/>
      <protection locked="0"/>
    </xf>
    <xf numFmtId="43" fontId="7" fillId="0" borderId="0" xfId="0" applyNumberFormat="1" applyFont="1" applyFill="1" applyBorder="1" applyAlignment="1">
      <alignment vertical="top"/>
    </xf>
    <xf numFmtId="41" fontId="0" fillId="0" borderId="0" xfId="0" applyNumberFormat="1" applyFont="1" applyBorder="1"/>
    <xf numFmtId="41" fontId="0" fillId="0" borderId="1" xfId="0" applyNumberFormat="1" applyFont="1" applyBorder="1"/>
    <xf numFmtId="41" fontId="0" fillId="0" borderId="1" xfId="0" applyNumberFormat="1" applyFont="1" applyFill="1" applyBorder="1"/>
    <xf numFmtId="41" fontId="0" fillId="0" borderId="0" xfId="0" applyNumberFormat="1" applyFont="1" applyFill="1" applyBorder="1"/>
    <xf numFmtId="41" fontId="6" fillId="0" borderId="0" xfId="0" applyNumberFormat="1" applyFont="1" applyBorder="1"/>
    <xf numFmtId="41" fontId="0" fillId="0" borderId="3" xfId="0" applyNumberFormat="1" applyFont="1" applyBorder="1"/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>
      <alignment horizontal="center" vertical="center" wrapText="1"/>
    </xf>
    <xf numFmtId="41" fontId="1" fillId="0" borderId="0" xfId="0" applyNumberFormat="1" applyFont="1" applyFill="1" applyBorder="1"/>
    <xf numFmtId="41" fontId="0" fillId="0" borderId="0" xfId="0" applyNumberFormat="1" applyFont="1"/>
    <xf numFmtId="41" fontId="0" fillId="0" borderId="3" xfId="0" applyNumberFormat="1" applyFont="1" applyFill="1" applyBorder="1"/>
    <xf numFmtId="0" fontId="6" fillId="0" borderId="0" xfId="0" applyFont="1" applyFill="1" applyBorder="1"/>
    <xf numFmtId="0" fontId="0" fillId="0" borderId="0" xfId="0" applyFill="1"/>
    <xf numFmtId="0" fontId="0" fillId="0" borderId="0" xfId="0" applyFont="1" applyFill="1"/>
    <xf numFmtId="0" fontId="7" fillId="0" borderId="4" xfId="0" applyFont="1" applyFill="1" applyBorder="1" applyAlignment="1">
      <alignment horizontal="center" vertical="center"/>
    </xf>
    <xf numFmtId="41" fontId="0" fillId="0" borderId="0" xfId="0" applyNumberFormat="1" applyBorder="1"/>
    <xf numFmtId="41" fontId="0" fillId="0" borderId="0" xfId="0" applyNumberFormat="1"/>
    <xf numFmtId="41" fontId="0" fillId="0" borderId="1" xfId="0" applyNumberFormat="1" applyBorder="1"/>
    <xf numFmtId="41" fontId="0" fillId="0" borderId="0" xfId="0" applyNumberFormat="1" applyFill="1" applyBorder="1"/>
    <xf numFmtId="41" fontId="0" fillId="0" borderId="0" xfId="0" applyNumberFormat="1" applyFill="1"/>
    <xf numFmtId="41" fontId="0" fillId="0" borderId="1" xfId="0" applyNumberFormat="1" applyFill="1" applyBorder="1"/>
    <xf numFmtId="14" fontId="0" fillId="0" borderId="0" xfId="0" applyNumberFormat="1" applyFont="1" applyFill="1"/>
    <xf numFmtId="14" fontId="0" fillId="0" borderId="0" xfId="0" applyNumberFormat="1" applyFont="1"/>
    <xf numFmtId="0" fontId="7" fillId="0" borderId="0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N840"/>
  <sheetViews>
    <sheetView tabSelected="1" workbookViewId="0">
      <selection activeCell="A25" sqref="A25"/>
    </sheetView>
  </sheetViews>
  <sheetFormatPr defaultRowHeight="15" x14ac:dyDescent="0.25"/>
  <cols>
    <col min="1" max="1" width="39.85546875" customWidth="1"/>
    <col min="2" max="2" width="11.5703125" bestFit="1" customWidth="1"/>
    <col min="3" max="3" width="10.5703125" bestFit="1" customWidth="1"/>
    <col min="4" max="4" width="10.28515625" customWidth="1"/>
    <col min="5" max="5" width="7.85546875" customWidth="1"/>
    <col min="6" max="7" width="13.5703125" customWidth="1"/>
    <col min="8" max="8" width="10.5703125" style="7" customWidth="1"/>
    <col min="9" max="9" width="10.5703125" bestFit="1" customWidth="1"/>
    <col min="10" max="10" width="9" bestFit="1" customWidth="1"/>
    <col min="11" max="12" width="9.85546875" bestFit="1" customWidth="1"/>
    <col min="13" max="13" width="9" bestFit="1" customWidth="1"/>
    <col min="14" max="14" width="9.85546875" bestFit="1" customWidth="1"/>
    <col min="15" max="15" width="9.85546875" customWidth="1"/>
    <col min="16" max="16" width="12.85546875" customWidth="1"/>
    <col min="17" max="17" width="11.85546875" customWidth="1"/>
    <col min="18" max="18" width="10.5703125" customWidth="1"/>
    <col min="19" max="19" width="11.5703125" bestFit="1" customWidth="1"/>
    <col min="20" max="21" width="10.5703125" bestFit="1" customWidth="1"/>
    <col min="22" max="22" width="9" customWidth="1"/>
    <col min="23" max="23" width="9.85546875" bestFit="1" customWidth="1"/>
    <col min="24" max="24" width="11.5703125" bestFit="1" customWidth="1"/>
    <col min="25" max="25" width="10.5703125" bestFit="1" customWidth="1"/>
    <col min="26" max="26" width="11.5703125" style="9" bestFit="1" customWidth="1"/>
    <col min="27" max="27" width="10.5703125" style="9" bestFit="1" customWidth="1"/>
  </cols>
  <sheetData>
    <row r="1" spans="1:118" s="2" customFormat="1" x14ac:dyDescent="0.25">
      <c r="A1" s="15" t="s">
        <v>21</v>
      </c>
      <c r="Z1" s="10"/>
      <c r="AA1" s="10"/>
    </row>
    <row r="2" spans="1:118" s="2" customFormat="1" x14ac:dyDescent="0.25">
      <c r="A2" s="15" t="s">
        <v>22</v>
      </c>
      <c r="Z2" s="10"/>
      <c r="AA2" s="10"/>
    </row>
    <row r="3" spans="1:118" s="2" customFormat="1" x14ac:dyDescent="0.25">
      <c r="A3" s="15" t="s">
        <v>41</v>
      </c>
      <c r="C3" s="3"/>
      <c r="D3" s="16"/>
      <c r="Z3" s="10"/>
      <c r="AA3" s="10"/>
    </row>
    <row r="4" spans="1:118" s="2" customFormat="1" x14ac:dyDescent="0.25">
      <c r="A4" s="10" t="s">
        <v>23</v>
      </c>
      <c r="Z4" s="10"/>
      <c r="AA4" s="10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</row>
    <row r="5" spans="1:118" s="2" customFormat="1" x14ac:dyDescent="0.25">
      <c r="A5" s="10"/>
      <c r="Z5" s="10"/>
      <c r="AA5" s="10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</row>
    <row r="6" spans="1:118" s="2" customFormat="1" x14ac:dyDescent="0.25">
      <c r="A6" s="10"/>
      <c r="Z6" s="10"/>
      <c r="AA6" s="10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</row>
    <row r="7" spans="1:118" s="5" customFormat="1" ht="58.5" customHeight="1" x14ac:dyDescent="0.25">
      <c r="A7" s="52" t="s">
        <v>20</v>
      </c>
      <c r="B7" s="52" t="s">
        <v>1</v>
      </c>
      <c r="C7" s="52" t="s">
        <v>2</v>
      </c>
      <c r="D7" s="52" t="s">
        <v>29</v>
      </c>
      <c r="E7" s="52" t="s">
        <v>3</v>
      </c>
      <c r="F7" s="52" t="s">
        <v>13</v>
      </c>
      <c r="G7" s="52" t="s">
        <v>14</v>
      </c>
      <c r="H7" s="52" t="s">
        <v>24</v>
      </c>
      <c r="I7" s="52"/>
      <c r="J7" s="52" t="s">
        <v>25</v>
      </c>
      <c r="K7" s="52"/>
      <c r="L7" s="51" t="s">
        <v>26</v>
      </c>
      <c r="M7" s="52" t="s">
        <v>27</v>
      </c>
      <c r="N7" s="52"/>
      <c r="O7" s="51" t="s">
        <v>28</v>
      </c>
      <c r="P7" s="51" t="s">
        <v>15</v>
      </c>
      <c r="Q7" s="51" t="s">
        <v>37</v>
      </c>
      <c r="R7" s="51" t="s">
        <v>42</v>
      </c>
      <c r="S7" s="51" t="s">
        <v>35</v>
      </c>
      <c r="T7" s="52" t="s">
        <v>5</v>
      </c>
      <c r="U7" s="52"/>
      <c r="V7" s="52" t="s">
        <v>44</v>
      </c>
      <c r="W7" s="52"/>
      <c r="X7" s="52" t="s">
        <v>12</v>
      </c>
      <c r="Y7" s="52"/>
      <c r="Z7" s="52" t="s">
        <v>11</v>
      </c>
      <c r="AA7" s="52"/>
      <c r="AB7" s="2"/>
      <c r="AC7" s="2"/>
      <c r="AD7" s="2"/>
      <c r="AE7" s="2"/>
      <c r="AF7" s="2"/>
      <c r="AG7" s="2"/>
      <c r="AH7" s="2"/>
      <c r="AI7" s="2"/>
      <c r="AJ7" s="2"/>
      <c r="AK7" s="2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</row>
    <row r="8" spans="1:118" s="5" customFormat="1" ht="15" customHeight="1" x14ac:dyDescent="0.25">
      <c r="A8" s="53"/>
      <c r="B8" s="53"/>
      <c r="C8" s="53"/>
      <c r="D8" s="53"/>
      <c r="E8" s="53"/>
      <c r="F8" s="53"/>
      <c r="G8" s="53"/>
      <c r="H8" s="34" t="s">
        <v>4</v>
      </c>
      <c r="I8" s="35" t="s">
        <v>0</v>
      </c>
      <c r="J8" s="35" t="s">
        <v>4</v>
      </c>
      <c r="K8" s="35" t="s">
        <v>0</v>
      </c>
      <c r="L8" s="35" t="s">
        <v>0</v>
      </c>
      <c r="M8" s="35" t="s">
        <v>4</v>
      </c>
      <c r="N8" s="35" t="s">
        <v>0</v>
      </c>
      <c r="O8" s="35" t="s">
        <v>0</v>
      </c>
      <c r="P8" s="35" t="s">
        <v>16</v>
      </c>
      <c r="Q8" s="35" t="s">
        <v>0</v>
      </c>
      <c r="R8" s="35" t="s">
        <v>6</v>
      </c>
      <c r="S8" s="35" t="s">
        <v>6</v>
      </c>
      <c r="T8" s="35" t="s">
        <v>4</v>
      </c>
      <c r="U8" s="35" t="s">
        <v>0</v>
      </c>
      <c r="V8" s="35" t="s">
        <v>4</v>
      </c>
      <c r="W8" s="35" t="s">
        <v>0</v>
      </c>
      <c r="X8" s="35" t="s">
        <v>4</v>
      </c>
      <c r="Y8" s="35" t="s">
        <v>0</v>
      </c>
      <c r="Z8" s="35" t="s">
        <v>4</v>
      </c>
      <c r="AA8" s="35" t="s">
        <v>0</v>
      </c>
      <c r="AB8" s="2"/>
      <c r="AC8" s="2"/>
      <c r="AD8" s="2"/>
      <c r="AE8" s="2"/>
      <c r="AF8" s="2"/>
      <c r="AG8" s="2"/>
      <c r="AH8" s="2"/>
      <c r="AI8" s="2"/>
      <c r="AJ8" s="2"/>
      <c r="AK8" s="2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</row>
    <row r="9" spans="1:118" s="5" customFormat="1" x14ac:dyDescent="0.25">
      <c r="A9" s="18"/>
      <c r="B9" s="18"/>
      <c r="C9" s="18"/>
      <c r="D9" s="18"/>
      <c r="E9" s="18"/>
      <c r="F9" s="18"/>
      <c r="G9" s="17"/>
      <c r="H9" s="19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20"/>
      <c r="AA9" s="42"/>
      <c r="AB9" s="2"/>
      <c r="AC9" s="2"/>
      <c r="AD9" s="2"/>
      <c r="AE9" s="2"/>
      <c r="AF9" s="2"/>
      <c r="AG9" s="2"/>
      <c r="AH9" s="2"/>
      <c r="AI9" s="2"/>
      <c r="AJ9" s="2"/>
      <c r="AK9" s="2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</row>
    <row r="10" spans="1:118" s="2" customFormat="1" ht="15" customHeight="1" x14ac:dyDescent="0.25">
      <c r="A10" s="23" t="s">
        <v>36</v>
      </c>
      <c r="B10" s="21"/>
      <c r="C10" s="21"/>
      <c r="D10" s="21"/>
      <c r="E10" s="21"/>
      <c r="F10" s="21"/>
      <c r="G10" s="22"/>
      <c r="H10" s="21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7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</row>
    <row r="11" spans="1:118" s="1" customFormat="1" x14ac:dyDescent="0.25">
      <c r="A11" s="11" t="s">
        <v>30</v>
      </c>
      <c r="B11" s="31">
        <v>962500</v>
      </c>
      <c r="C11" s="31">
        <v>0</v>
      </c>
      <c r="D11" s="31">
        <v>0</v>
      </c>
      <c r="E11" s="31">
        <v>0</v>
      </c>
      <c r="F11" s="31">
        <v>2727</v>
      </c>
      <c r="G11" s="31">
        <f>SUM(B11:F11)</f>
        <v>965227</v>
      </c>
      <c r="H11" s="31">
        <v>15511</v>
      </c>
      <c r="I11" s="31">
        <v>2412</v>
      </c>
      <c r="J11" s="31">
        <v>301</v>
      </c>
      <c r="K11" s="31">
        <v>639</v>
      </c>
      <c r="L11" s="31">
        <v>437</v>
      </c>
      <c r="M11" s="36">
        <v>9997</v>
      </c>
      <c r="N11" s="31">
        <v>5000</v>
      </c>
      <c r="O11" s="31">
        <v>756</v>
      </c>
      <c r="P11" s="31">
        <v>2415</v>
      </c>
      <c r="Q11" s="31">
        <v>0</v>
      </c>
      <c r="R11" s="31">
        <v>0</v>
      </c>
      <c r="S11" s="31">
        <v>112800</v>
      </c>
      <c r="T11" s="31">
        <v>5600</v>
      </c>
      <c r="U11" s="31">
        <v>25000</v>
      </c>
      <c r="V11" s="31">
        <f>2440-2415</f>
        <v>25</v>
      </c>
      <c r="W11" s="28">
        <v>20997</v>
      </c>
      <c r="X11" s="28">
        <f t="shared" ref="X11:X13" si="0">H11+J11+M11+R11+T11+V11+P11+S11</f>
        <v>146649</v>
      </c>
      <c r="Y11" s="28">
        <f>I11+K11+L11+N11+O11+U11+W11+Q11</f>
        <v>55241</v>
      </c>
      <c r="Z11" s="28">
        <f>G11+X11</f>
        <v>1111876</v>
      </c>
      <c r="AA11" s="28">
        <f>Y11</f>
        <v>55241</v>
      </c>
      <c r="AB11" s="11"/>
      <c r="AC11" s="11"/>
      <c r="AD11" s="11"/>
      <c r="AE11" s="11"/>
      <c r="AF11" s="11"/>
      <c r="AG11" s="11"/>
      <c r="AH11" s="11"/>
      <c r="AI11" s="11"/>
      <c r="AJ11" s="11"/>
      <c r="AK11" s="11"/>
    </row>
    <row r="12" spans="1:118" x14ac:dyDescent="0.25">
      <c r="A12" s="11" t="s">
        <v>31</v>
      </c>
      <c r="B12" s="28">
        <v>495470</v>
      </c>
      <c r="C12" s="28">
        <v>0</v>
      </c>
      <c r="D12" s="28">
        <v>0</v>
      </c>
      <c r="E12" s="28">
        <v>0</v>
      </c>
      <c r="F12" s="28">
        <v>4665</v>
      </c>
      <c r="G12" s="28">
        <f>SUM(B12:F12)</f>
        <v>500135</v>
      </c>
      <c r="H12" s="28">
        <v>10980</v>
      </c>
      <c r="I12" s="28">
        <f>1475+7040</f>
        <v>8515</v>
      </c>
      <c r="J12" s="28">
        <v>301</v>
      </c>
      <c r="K12" s="28">
        <v>319</v>
      </c>
      <c r="L12" s="28">
        <v>271</v>
      </c>
      <c r="M12" s="28">
        <v>9749</v>
      </c>
      <c r="N12" s="28">
        <v>0</v>
      </c>
      <c r="O12" s="28">
        <v>0</v>
      </c>
      <c r="P12" s="28">
        <v>2415</v>
      </c>
      <c r="Q12" s="28">
        <v>0</v>
      </c>
      <c r="R12" s="28">
        <v>0</v>
      </c>
      <c r="S12" s="28">
        <v>115449</v>
      </c>
      <c r="T12" s="28">
        <v>27772</v>
      </c>
      <c r="U12" s="28">
        <v>25000</v>
      </c>
      <c r="V12" s="28">
        <v>23</v>
      </c>
      <c r="W12" s="28">
        <v>397</v>
      </c>
      <c r="X12" s="28">
        <f t="shared" si="0"/>
        <v>166689</v>
      </c>
      <c r="Y12" s="28">
        <f>I12+K12+L12+N12+O12+U12+W12+Q12</f>
        <v>34502</v>
      </c>
      <c r="Z12" s="28">
        <f>G12+X12</f>
        <v>666824</v>
      </c>
      <c r="AA12" s="28">
        <f t="shared" ref="AA12:AA13" si="1">Y12</f>
        <v>34502</v>
      </c>
      <c r="AB12" s="6"/>
      <c r="AC12" s="6"/>
      <c r="AD12" s="6"/>
      <c r="AE12" s="6"/>
      <c r="AF12" s="6"/>
      <c r="AG12" s="6"/>
      <c r="AH12" s="6"/>
      <c r="AI12" s="6"/>
      <c r="AJ12" s="6"/>
      <c r="AK12" s="6"/>
    </row>
    <row r="13" spans="1:118" x14ac:dyDescent="0.25">
      <c r="A13" s="11" t="s">
        <v>32</v>
      </c>
      <c r="B13" s="29">
        <v>500066</v>
      </c>
      <c r="C13" s="29">
        <v>0</v>
      </c>
      <c r="D13" s="29">
        <v>0</v>
      </c>
      <c r="E13" s="29">
        <v>0</v>
      </c>
      <c r="F13" s="30">
        <v>124649</v>
      </c>
      <c r="G13" s="29">
        <f>SUM(B13:F13)</f>
        <v>624715</v>
      </c>
      <c r="H13" s="29">
        <v>11383</v>
      </c>
      <c r="I13" s="29">
        <v>1684</v>
      </c>
      <c r="J13" s="29">
        <v>301</v>
      </c>
      <c r="K13" s="29">
        <v>319</v>
      </c>
      <c r="L13" s="29"/>
      <c r="M13" s="29">
        <v>9920</v>
      </c>
      <c r="N13" s="29">
        <v>2964</v>
      </c>
      <c r="O13" s="29">
        <v>486</v>
      </c>
      <c r="P13" s="29">
        <v>2415</v>
      </c>
      <c r="Q13" s="29">
        <v>0</v>
      </c>
      <c r="R13" s="29">
        <v>0</v>
      </c>
      <c r="S13" s="29">
        <v>0</v>
      </c>
      <c r="T13" s="29">
        <v>27729</v>
      </c>
      <c r="U13" s="29">
        <v>25000</v>
      </c>
      <c r="V13" s="29">
        <v>25</v>
      </c>
      <c r="W13" s="29">
        <v>22503</v>
      </c>
      <c r="X13" s="29">
        <f t="shared" si="0"/>
        <v>51773</v>
      </c>
      <c r="Y13" s="29">
        <f>I13+K13+L13+N13+O13+U13+W13+Q13</f>
        <v>52956</v>
      </c>
      <c r="Z13" s="29">
        <f>G13+X13</f>
        <v>676488</v>
      </c>
      <c r="AA13" s="29">
        <f t="shared" si="1"/>
        <v>52956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</row>
    <row r="14" spans="1:118" x14ac:dyDescent="0.25">
      <c r="A14" s="23" t="s">
        <v>33</v>
      </c>
      <c r="B14" s="28">
        <f>SUM(B11:B13)</f>
        <v>1958036</v>
      </c>
      <c r="C14" s="28">
        <f>SUM(C11:C13)</f>
        <v>0</v>
      </c>
      <c r="D14" s="28">
        <f t="shared" ref="D14:AA14" si="2">SUM(D11:D13)</f>
        <v>0</v>
      </c>
      <c r="E14" s="28">
        <f t="shared" si="2"/>
        <v>0</v>
      </c>
      <c r="F14" s="28">
        <f t="shared" si="2"/>
        <v>132041</v>
      </c>
      <c r="G14" s="28">
        <f t="shared" si="2"/>
        <v>2090077</v>
      </c>
      <c r="H14" s="28">
        <f t="shared" si="2"/>
        <v>37874</v>
      </c>
      <c r="I14" s="28">
        <f t="shared" si="2"/>
        <v>12611</v>
      </c>
      <c r="J14" s="28">
        <f t="shared" si="2"/>
        <v>903</v>
      </c>
      <c r="K14" s="28">
        <f t="shared" si="2"/>
        <v>1277</v>
      </c>
      <c r="L14" s="28">
        <f t="shared" si="2"/>
        <v>708</v>
      </c>
      <c r="M14" s="28">
        <f t="shared" si="2"/>
        <v>29666</v>
      </c>
      <c r="N14" s="28">
        <f t="shared" si="2"/>
        <v>7964</v>
      </c>
      <c r="O14" s="28">
        <f t="shared" si="2"/>
        <v>1242</v>
      </c>
      <c r="P14" s="28">
        <f t="shared" si="2"/>
        <v>7245</v>
      </c>
      <c r="Q14" s="28">
        <f t="shared" si="2"/>
        <v>0</v>
      </c>
      <c r="R14" s="28">
        <f t="shared" si="2"/>
        <v>0</v>
      </c>
      <c r="S14" s="28">
        <f t="shared" si="2"/>
        <v>228249</v>
      </c>
      <c r="T14" s="28">
        <f t="shared" si="2"/>
        <v>61101</v>
      </c>
      <c r="U14" s="28">
        <f t="shared" si="2"/>
        <v>75000</v>
      </c>
      <c r="V14" s="28">
        <f t="shared" si="2"/>
        <v>73</v>
      </c>
      <c r="W14" s="28">
        <f t="shared" si="2"/>
        <v>43897</v>
      </c>
      <c r="X14" s="28">
        <f t="shared" si="2"/>
        <v>365111</v>
      </c>
      <c r="Y14" s="28">
        <f t="shared" si="2"/>
        <v>142699</v>
      </c>
      <c r="Z14" s="28">
        <f t="shared" si="2"/>
        <v>2455188</v>
      </c>
      <c r="AA14" s="28">
        <f t="shared" si="2"/>
        <v>142699</v>
      </c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118" x14ac:dyDescent="0.25">
      <c r="A15" s="23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118" x14ac:dyDescent="0.25">
      <c r="A16" s="23" t="s">
        <v>34</v>
      </c>
      <c r="B16" s="28">
        <v>2119625</v>
      </c>
      <c r="C16" s="28">
        <v>0</v>
      </c>
      <c r="D16" s="31">
        <v>13045</v>
      </c>
      <c r="E16" s="28">
        <v>0</v>
      </c>
      <c r="F16" s="31">
        <v>166742</v>
      </c>
      <c r="G16" s="31">
        <f t="shared" ref="G16:G21" si="3">SUM(B16:F16)</f>
        <v>2299412</v>
      </c>
      <c r="H16" s="28">
        <v>96595</v>
      </c>
      <c r="I16" s="28">
        <f>3245+12841+1475</f>
        <v>17561</v>
      </c>
      <c r="J16" s="28">
        <v>2409.6</v>
      </c>
      <c r="K16" s="28">
        <v>3008</v>
      </c>
      <c r="L16" s="28">
        <v>1997</v>
      </c>
      <c r="M16" s="28">
        <v>36611</v>
      </c>
      <c r="N16" s="28">
        <v>11567</v>
      </c>
      <c r="O16" s="28">
        <v>767</v>
      </c>
      <c r="P16" s="28">
        <v>17818</v>
      </c>
      <c r="Q16" s="28">
        <v>195</v>
      </c>
      <c r="R16" s="28">
        <v>0</v>
      </c>
      <c r="S16" s="28">
        <v>89764</v>
      </c>
      <c r="T16" s="28">
        <v>104133.4</v>
      </c>
      <c r="U16" s="28">
        <f>12000+54992+40566</f>
        <v>107558</v>
      </c>
      <c r="V16" s="28">
        <v>195</v>
      </c>
      <c r="W16" s="28">
        <f>406+1788+19000+8225</f>
        <v>29419</v>
      </c>
      <c r="X16" s="28">
        <f>H16+J16+M16+R16+T16+V16+P16+S16</f>
        <v>347526</v>
      </c>
      <c r="Y16" s="28">
        <f t="shared" ref="Y16:Y21" si="4">I16+K16+L16+N16+O16+U16+W16+Q16</f>
        <v>172072</v>
      </c>
      <c r="Z16" s="28">
        <f t="shared" ref="Z16:Z21" si="5">G16+X16</f>
        <v>2646938</v>
      </c>
      <c r="AA16" s="28">
        <f t="shared" ref="AA16" si="6">Y16</f>
        <v>172072</v>
      </c>
      <c r="AB16" s="6"/>
      <c r="AC16" s="6"/>
      <c r="AD16" s="6"/>
      <c r="AE16" s="6"/>
      <c r="AF16" s="6"/>
      <c r="AG16" s="6"/>
      <c r="AH16" s="6"/>
      <c r="AI16" s="6"/>
      <c r="AJ16" s="6"/>
      <c r="AK16" s="6"/>
    </row>
    <row r="17" spans="1:37" x14ac:dyDescent="0.25">
      <c r="A17" s="23" t="s">
        <v>7</v>
      </c>
      <c r="B17" s="28">
        <v>2164161</v>
      </c>
      <c r="C17" s="28">
        <v>0</v>
      </c>
      <c r="D17" s="31">
        <v>12585</v>
      </c>
      <c r="E17" s="28">
        <v>0</v>
      </c>
      <c r="F17" s="31">
        <v>20765</v>
      </c>
      <c r="G17" s="31">
        <f t="shared" si="3"/>
        <v>2197511</v>
      </c>
      <c r="H17" s="28">
        <v>130276.99</v>
      </c>
      <c r="I17" s="28">
        <f>18645</f>
        <v>18645</v>
      </c>
      <c r="J17" s="28">
        <v>4028.5499999999988</v>
      </c>
      <c r="K17" s="28">
        <v>4206</v>
      </c>
      <c r="L17" s="28">
        <v>2909</v>
      </c>
      <c r="M17" s="28">
        <v>27193</v>
      </c>
      <c r="N17" s="28">
        <v>2846</v>
      </c>
      <c r="O17" s="28">
        <v>220</v>
      </c>
      <c r="P17" s="28">
        <v>22479</v>
      </c>
      <c r="Q17" s="28">
        <v>657</v>
      </c>
      <c r="R17" s="28">
        <v>0</v>
      </c>
      <c r="S17" s="28">
        <v>0</v>
      </c>
      <c r="T17" s="28">
        <v>150289.20000000001</v>
      </c>
      <c r="U17" s="28">
        <f>22154+73666+109001</f>
        <v>204821</v>
      </c>
      <c r="V17" s="28">
        <v>331</v>
      </c>
      <c r="W17" s="28">
        <f>406+2793+38000+14281</f>
        <v>55480</v>
      </c>
      <c r="X17" s="28">
        <f t="shared" ref="X17:X22" si="7">H17+J17+M17+R17+T17+V17+P17+S17</f>
        <v>334597.74</v>
      </c>
      <c r="Y17" s="28">
        <f t="shared" si="4"/>
        <v>289784</v>
      </c>
      <c r="Z17" s="28">
        <f t="shared" si="5"/>
        <v>2532108.7400000002</v>
      </c>
      <c r="AA17" s="28">
        <f t="shared" ref="AA17" si="8">Y17</f>
        <v>289784</v>
      </c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x14ac:dyDescent="0.25">
      <c r="A18" s="23" t="s">
        <v>9</v>
      </c>
      <c r="B18" s="28">
        <v>5792548</v>
      </c>
      <c r="C18" s="28">
        <v>0</v>
      </c>
      <c r="D18" s="31">
        <v>15703</v>
      </c>
      <c r="E18" s="28">
        <v>0</v>
      </c>
      <c r="F18" s="31">
        <v>69026</v>
      </c>
      <c r="G18" s="31">
        <f t="shared" si="3"/>
        <v>5877277</v>
      </c>
      <c r="H18" s="28">
        <v>485387.91000000021</v>
      </c>
      <c r="I18" s="28">
        <f>73272</f>
        <v>73272</v>
      </c>
      <c r="J18" s="28">
        <v>12086</v>
      </c>
      <c r="K18" s="28">
        <v>16744</v>
      </c>
      <c r="L18" s="28">
        <v>10765</v>
      </c>
      <c r="M18" s="28">
        <v>64339</v>
      </c>
      <c r="N18" s="28">
        <v>7160</v>
      </c>
      <c r="O18" s="28">
        <v>744</v>
      </c>
      <c r="P18" s="28">
        <v>56588</v>
      </c>
      <c r="Q18" s="28">
        <v>555</v>
      </c>
      <c r="R18" s="28">
        <v>0</v>
      </c>
      <c r="S18" s="28">
        <v>0</v>
      </c>
      <c r="T18" s="28">
        <v>235827.23</v>
      </c>
      <c r="U18" s="28">
        <f>31133+311119+125666</f>
        <v>467918</v>
      </c>
      <c r="V18" s="28">
        <v>993</v>
      </c>
      <c r="W18" s="28">
        <f>755+9702+5000+7800+21589</f>
        <v>44846</v>
      </c>
      <c r="X18" s="28">
        <f t="shared" si="7"/>
        <v>855221.14000000013</v>
      </c>
      <c r="Y18" s="28">
        <f t="shared" si="4"/>
        <v>622004</v>
      </c>
      <c r="Z18" s="28">
        <f t="shared" si="5"/>
        <v>6732498.1400000006</v>
      </c>
      <c r="AA18" s="28">
        <f t="shared" ref="AA18" si="9">Y18</f>
        <v>622004</v>
      </c>
      <c r="AB18" s="6"/>
      <c r="AC18" s="6"/>
      <c r="AD18" s="6"/>
      <c r="AE18" s="6"/>
      <c r="AF18" s="6"/>
      <c r="AG18" s="6"/>
      <c r="AH18" s="6"/>
      <c r="AI18" s="6"/>
      <c r="AJ18" s="6"/>
      <c r="AK18" s="6"/>
    </row>
    <row r="19" spans="1:37" x14ac:dyDescent="0.25">
      <c r="A19" s="23" t="s">
        <v>8</v>
      </c>
      <c r="B19" s="28">
        <v>10722136</v>
      </c>
      <c r="C19" s="28">
        <v>1055277</v>
      </c>
      <c r="D19" s="31">
        <v>59853</v>
      </c>
      <c r="E19" s="28">
        <v>2300</v>
      </c>
      <c r="F19" s="31">
        <v>90791</v>
      </c>
      <c r="G19" s="31">
        <f t="shared" si="3"/>
        <v>11930357</v>
      </c>
      <c r="H19" s="28">
        <v>1244882</v>
      </c>
      <c r="I19" s="28">
        <f>181452+3391+5819</f>
        <v>190662</v>
      </c>
      <c r="J19" s="28">
        <v>32993.950000000055</v>
      </c>
      <c r="K19" s="28">
        <v>40795</v>
      </c>
      <c r="L19" s="28">
        <v>27460</v>
      </c>
      <c r="M19" s="28">
        <v>101520</v>
      </c>
      <c r="N19" s="28">
        <v>16851</v>
      </c>
      <c r="O19" s="28">
        <v>5497</v>
      </c>
      <c r="P19" s="28">
        <v>105520</v>
      </c>
      <c r="Q19" s="28">
        <v>4010</v>
      </c>
      <c r="R19" s="28">
        <v>0</v>
      </c>
      <c r="S19" s="28">
        <v>0</v>
      </c>
      <c r="T19" s="28">
        <v>542156.26</v>
      </c>
      <c r="U19" s="28">
        <f>13560+454347+330671</f>
        <v>798578</v>
      </c>
      <c r="V19" s="28">
        <v>2716</v>
      </c>
      <c r="W19" s="28">
        <f>10156+32883+33062</f>
        <v>76101</v>
      </c>
      <c r="X19" s="28">
        <f t="shared" si="7"/>
        <v>2029788.21</v>
      </c>
      <c r="Y19" s="28">
        <f t="shared" si="4"/>
        <v>1159954</v>
      </c>
      <c r="Z19" s="28">
        <f t="shared" si="5"/>
        <v>13960145.210000001</v>
      </c>
      <c r="AA19" s="28">
        <f t="shared" ref="AA19" si="10">Y19</f>
        <v>1159954</v>
      </c>
      <c r="AB19" s="6"/>
      <c r="AC19" s="6"/>
      <c r="AD19" s="6"/>
      <c r="AE19" s="6"/>
      <c r="AF19" s="6"/>
      <c r="AG19" s="6"/>
      <c r="AH19" s="6"/>
      <c r="AI19" s="6"/>
      <c r="AJ19" s="6"/>
      <c r="AK19" s="6"/>
    </row>
    <row r="20" spans="1:37" x14ac:dyDescent="0.25">
      <c r="A20" s="23" t="s">
        <v>17</v>
      </c>
      <c r="B20" s="28">
        <v>18109795</v>
      </c>
      <c r="C20" s="28">
        <v>41003</v>
      </c>
      <c r="D20" s="28">
        <v>25249</v>
      </c>
      <c r="E20" s="28">
        <v>34150</v>
      </c>
      <c r="F20" s="31">
        <v>178840</v>
      </c>
      <c r="G20" s="28">
        <f t="shared" si="3"/>
        <v>18389037</v>
      </c>
      <c r="H20" s="28">
        <v>1885457</v>
      </c>
      <c r="I20" s="28">
        <f>3273.53+271194.92+9524</f>
        <v>283992.45</v>
      </c>
      <c r="J20" s="28">
        <v>56902</v>
      </c>
      <c r="K20" s="28">
        <v>58830.2</v>
      </c>
      <c r="L20" s="28">
        <v>37631.910000000003</v>
      </c>
      <c r="M20" s="28">
        <v>157771</v>
      </c>
      <c r="N20" s="28">
        <v>31125</v>
      </c>
      <c r="O20" s="28">
        <v>9268</v>
      </c>
      <c r="P20" s="28">
        <v>173140</v>
      </c>
      <c r="Q20" s="28">
        <v>7303</v>
      </c>
      <c r="R20" s="28">
        <v>0</v>
      </c>
      <c r="S20" s="28">
        <v>0</v>
      </c>
      <c r="T20" s="28">
        <v>1276244</v>
      </c>
      <c r="U20" s="28">
        <f>40180.78+351147.36+14627.72+905017.44</f>
        <v>1310973.2999999998</v>
      </c>
      <c r="V20" s="28">
        <v>4709</v>
      </c>
      <c r="W20" s="28">
        <f>5970.72+40016.71+15000+63224.63</f>
        <v>124212.06</v>
      </c>
      <c r="X20" s="28">
        <f t="shared" si="7"/>
        <v>3554223</v>
      </c>
      <c r="Y20" s="28">
        <f t="shared" si="4"/>
        <v>1863335.92</v>
      </c>
      <c r="Z20" s="28">
        <f t="shared" si="5"/>
        <v>21943260</v>
      </c>
      <c r="AA20" s="28">
        <f t="shared" ref="AA20" si="11">Y20</f>
        <v>1863335.92</v>
      </c>
      <c r="AB20" s="6"/>
      <c r="AC20" s="6"/>
      <c r="AD20" s="6"/>
      <c r="AE20" s="6"/>
      <c r="AF20" s="6"/>
      <c r="AG20" s="6"/>
      <c r="AH20" s="6"/>
      <c r="AI20" s="6"/>
      <c r="AJ20" s="6"/>
      <c r="AK20" s="6"/>
    </row>
    <row r="21" spans="1:37" x14ac:dyDescent="0.25">
      <c r="A21" s="23" t="s">
        <v>18</v>
      </c>
      <c r="B21" s="28">
        <v>23740729</v>
      </c>
      <c r="C21" s="28">
        <v>5659232</v>
      </c>
      <c r="D21" s="28">
        <v>40440</v>
      </c>
      <c r="E21" s="28">
        <v>950</v>
      </c>
      <c r="F21" s="31">
        <v>183754</v>
      </c>
      <c r="G21" s="28">
        <f t="shared" si="3"/>
        <v>29625105</v>
      </c>
      <c r="H21" s="28">
        <v>3541648</v>
      </c>
      <c r="I21" s="28">
        <v>544173</v>
      </c>
      <c r="J21" s="28">
        <v>96196</v>
      </c>
      <c r="K21" s="28">
        <v>117043</v>
      </c>
      <c r="L21" s="28">
        <v>78555</v>
      </c>
      <c r="M21" s="28">
        <v>203028</v>
      </c>
      <c r="N21" s="28">
        <v>40314</v>
      </c>
      <c r="O21" s="28">
        <v>16059</v>
      </c>
      <c r="P21" s="28">
        <v>227191</v>
      </c>
      <c r="Q21" s="28">
        <v>16598</v>
      </c>
      <c r="R21" s="28">
        <v>0</v>
      </c>
      <c r="S21" s="28">
        <v>0</v>
      </c>
      <c r="T21" s="28">
        <v>1666630</v>
      </c>
      <c r="U21" s="28">
        <f>16169.75+491201.7+12076.84+1083476.53</f>
        <v>1602924.82</v>
      </c>
      <c r="V21" s="28">
        <v>8449</v>
      </c>
      <c r="W21" s="28">
        <f>20932.03+88865.55+63072.08</f>
        <v>172869.66</v>
      </c>
      <c r="X21" s="28">
        <f t="shared" si="7"/>
        <v>5743142</v>
      </c>
      <c r="Y21" s="28">
        <f t="shared" si="4"/>
        <v>2588536.4800000004</v>
      </c>
      <c r="Z21" s="28">
        <f t="shared" si="5"/>
        <v>35368247</v>
      </c>
      <c r="AA21" s="28">
        <f t="shared" ref="AA21" si="12">Y21</f>
        <v>2588536.4800000004</v>
      </c>
      <c r="AB21" s="11"/>
      <c r="AC21" s="11"/>
      <c r="AD21" s="6"/>
      <c r="AE21" s="6"/>
      <c r="AF21" s="6"/>
      <c r="AG21" s="6"/>
      <c r="AH21" s="6"/>
      <c r="AI21" s="6"/>
      <c r="AJ21" s="6"/>
      <c r="AK21" s="6"/>
    </row>
    <row r="22" spans="1:37" x14ac:dyDescent="0.25">
      <c r="A22" s="14" t="s">
        <v>19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7877519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f t="shared" si="7"/>
        <v>7877519</v>
      </c>
      <c r="Y22" s="29">
        <v>0</v>
      </c>
      <c r="Z22" s="29">
        <f>R22+S22</f>
        <v>7877519</v>
      </c>
      <c r="AA22" s="29">
        <v>0</v>
      </c>
      <c r="AB22" s="11"/>
      <c r="AC22" s="11"/>
      <c r="AD22" s="6"/>
      <c r="AE22" s="6"/>
      <c r="AF22" s="6"/>
      <c r="AG22" s="6"/>
      <c r="AH22" s="6"/>
      <c r="AI22" s="6"/>
      <c r="AJ22" s="6"/>
      <c r="AK22" s="6"/>
    </row>
    <row r="23" spans="1:37" x14ac:dyDescent="0.25">
      <c r="A23" s="24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6"/>
      <c r="AC23" s="6"/>
      <c r="AD23" s="6"/>
      <c r="AE23" s="6"/>
      <c r="AF23" s="6"/>
      <c r="AG23" s="6"/>
      <c r="AH23" s="6"/>
      <c r="AI23" s="6"/>
      <c r="AJ23" s="6"/>
      <c r="AK23" s="6"/>
    </row>
    <row r="24" spans="1:37" s="8" customFormat="1" ht="16.5" thickBot="1" x14ac:dyDescent="0.3">
      <c r="A24" s="13" t="s">
        <v>10</v>
      </c>
      <c r="B24" s="33">
        <f>SUM(B14:B22)</f>
        <v>64607030</v>
      </c>
      <c r="C24" s="33">
        <f t="shared" ref="C24:AA24" si="13">SUM(C14:C22)</f>
        <v>6755512</v>
      </c>
      <c r="D24" s="33">
        <f t="shared" si="13"/>
        <v>166875</v>
      </c>
      <c r="E24" s="33">
        <f t="shared" si="13"/>
        <v>37400</v>
      </c>
      <c r="F24" s="33">
        <f t="shared" si="13"/>
        <v>841959</v>
      </c>
      <c r="G24" s="33">
        <f t="shared" si="13"/>
        <v>72408776</v>
      </c>
      <c r="H24" s="38">
        <f t="shared" si="13"/>
        <v>7422120.9000000004</v>
      </c>
      <c r="I24" s="38">
        <f t="shared" si="13"/>
        <v>1140916.45</v>
      </c>
      <c r="J24" s="38">
        <f t="shared" si="13"/>
        <v>205519.10000000003</v>
      </c>
      <c r="K24" s="38">
        <f t="shared" si="13"/>
        <v>241903.2</v>
      </c>
      <c r="L24" s="38">
        <f t="shared" si="13"/>
        <v>160025.91</v>
      </c>
      <c r="M24" s="38">
        <f t="shared" si="13"/>
        <v>620128</v>
      </c>
      <c r="N24" s="38">
        <f t="shared" si="13"/>
        <v>117827</v>
      </c>
      <c r="O24" s="38">
        <f t="shared" si="13"/>
        <v>33797</v>
      </c>
      <c r="P24" s="38">
        <f t="shared" si="13"/>
        <v>609981</v>
      </c>
      <c r="Q24" s="38">
        <f t="shared" si="13"/>
        <v>29318</v>
      </c>
      <c r="R24" s="33">
        <f t="shared" si="13"/>
        <v>7877519</v>
      </c>
      <c r="S24" s="38">
        <f t="shared" si="13"/>
        <v>318013</v>
      </c>
      <c r="T24" s="38">
        <f t="shared" si="13"/>
        <v>4036381.09</v>
      </c>
      <c r="U24" s="38">
        <f t="shared" si="13"/>
        <v>4567773.12</v>
      </c>
      <c r="V24" s="33">
        <f t="shared" si="13"/>
        <v>17466</v>
      </c>
      <c r="W24" s="33">
        <f t="shared" si="13"/>
        <v>546824.72</v>
      </c>
      <c r="X24" s="33">
        <f t="shared" si="13"/>
        <v>21107128.09</v>
      </c>
      <c r="Y24" s="33">
        <f t="shared" si="13"/>
        <v>6838385.4000000004</v>
      </c>
      <c r="Z24" s="33">
        <f t="shared" si="13"/>
        <v>93515904.090000004</v>
      </c>
      <c r="AA24" s="33">
        <f t="shared" si="13"/>
        <v>6838385.4000000004</v>
      </c>
      <c r="AB24" s="9"/>
      <c r="AC24" s="9"/>
      <c r="AD24" s="9"/>
      <c r="AE24" s="9"/>
      <c r="AF24" s="9"/>
      <c r="AG24" s="9"/>
      <c r="AH24" s="9"/>
      <c r="AI24" s="9"/>
      <c r="AJ24" s="9"/>
      <c r="AK24" s="9"/>
    </row>
    <row r="25" spans="1:37" s="6" customFormat="1" ht="15.75" thickTop="1" x14ac:dyDescent="0.25">
      <c r="A25" s="11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32"/>
      <c r="AA25" s="32"/>
    </row>
    <row r="26" spans="1:37" x14ac:dyDescent="0.25">
      <c r="A26" s="6"/>
      <c r="B26" s="6"/>
      <c r="C26" s="6"/>
      <c r="D26" s="6"/>
      <c r="E26" s="6"/>
      <c r="F26" s="6"/>
      <c r="G26" s="12"/>
      <c r="H26" s="11"/>
      <c r="I26" s="11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37"/>
      <c r="Y26" s="6"/>
      <c r="AB26" s="6"/>
      <c r="AC26" s="6"/>
      <c r="AD26" s="6"/>
      <c r="AE26" s="6"/>
      <c r="AF26" s="6"/>
      <c r="AG26" s="6"/>
      <c r="AH26" s="6"/>
      <c r="AI26" s="6"/>
      <c r="AJ26" s="6"/>
      <c r="AK26" s="6"/>
    </row>
    <row r="27" spans="1:37" x14ac:dyDescent="0.25">
      <c r="A27" s="6"/>
      <c r="B27" s="6"/>
      <c r="C27" s="6"/>
      <c r="D27" s="6"/>
      <c r="E27" s="6"/>
      <c r="F27" s="6"/>
      <c r="G27" s="12"/>
      <c r="H27" s="11"/>
      <c r="I27" s="11"/>
      <c r="J27" s="6"/>
      <c r="K27" s="6"/>
      <c r="L27" s="6"/>
      <c r="M27" s="6"/>
      <c r="N27" s="6"/>
      <c r="O27" s="6"/>
      <c r="P27" s="6"/>
      <c r="Q27" s="6"/>
      <c r="R27" s="6"/>
      <c r="S27" s="50"/>
      <c r="T27" s="6"/>
      <c r="U27" s="6"/>
      <c r="V27" s="6"/>
      <c r="W27" s="6"/>
      <c r="X27" s="6"/>
      <c r="Y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x14ac:dyDescent="0.25">
      <c r="A28" s="6" t="s">
        <v>43</v>
      </c>
      <c r="B28" s="6"/>
      <c r="C28" s="6"/>
      <c r="D28" s="6"/>
      <c r="E28" s="6"/>
      <c r="F28" s="6"/>
      <c r="G28" s="12"/>
      <c r="H28" s="11"/>
      <c r="I28" s="11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37"/>
      <c r="Y28" s="6"/>
      <c r="AB28" s="6"/>
      <c r="AC28" s="6"/>
      <c r="AD28" s="6"/>
      <c r="AE28" s="6"/>
      <c r="AF28" s="6"/>
      <c r="AG28" s="6"/>
      <c r="AH28" s="6"/>
      <c r="AI28" s="6"/>
      <c r="AJ28" s="6"/>
      <c r="AK28" s="6"/>
    </row>
    <row r="29" spans="1:37" x14ac:dyDescent="0.25">
      <c r="A29" s="6"/>
      <c r="B29" s="6"/>
      <c r="C29" s="6"/>
      <c r="D29" s="6"/>
      <c r="E29" s="6"/>
      <c r="F29" s="6"/>
      <c r="G29" s="11"/>
      <c r="H29" s="11"/>
      <c r="I29" s="11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AB29" s="6"/>
      <c r="AC29" s="6"/>
      <c r="AD29" s="6"/>
      <c r="AE29" s="6"/>
      <c r="AF29" s="6"/>
      <c r="AG29" s="6"/>
      <c r="AH29" s="6"/>
      <c r="AI29" s="6"/>
      <c r="AJ29" s="6"/>
      <c r="AK29" s="6"/>
    </row>
    <row r="30" spans="1:37" x14ac:dyDescent="0.25">
      <c r="A30" s="6" t="s">
        <v>45</v>
      </c>
      <c r="B30" s="6"/>
      <c r="C30" s="6"/>
      <c r="D30" s="6"/>
      <c r="E30" s="6"/>
      <c r="F30" s="6"/>
      <c r="G30" s="25"/>
      <c r="H30" s="11"/>
      <c r="I30" s="11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AB30" s="6"/>
      <c r="AC30" s="6"/>
      <c r="AD30" s="6"/>
      <c r="AE30" s="6"/>
      <c r="AF30" s="6"/>
      <c r="AG30" s="6"/>
      <c r="AH30" s="6"/>
      <c r="AI30" s="6"/>
      <c r="AJ30" s="6"/>
      <c r="AK30" s="6"/>
    </row>
    <row r="31" spans="1:37" x14ac:dyDescent="0.25">
      <c r="A31" s="6"/>
      <c r="B31" s="6"/>
      <c r="C31" s="6"/>
      <c r="D31" s="6"/>
      <c r="E31" s="6"/>
      <c r="F31" s="6"/>
      <c r="G31" s="25"/>
      <c r="H31" s="11"/>
      <c r="I31" s="11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AB31" s="6"/>
      <c r="AC31" s="6"/>
      <c r="AD31" s="6"/>
      <c r="AE31" s="6"/>
      <c r="AF31" s="6"/>
      <c r="AG31" s="6"/>
      <c r="AH31" s="6"/>
      <c r="AI31" s="6"/>
      <c r="AJ31" s="6"/>
      <c r="AK31" s="6"/>
    </row>
    <row r="32" spans="1:37" x14ac:dyDescent="0.25">
      <c r="A32" s="6"/>
      <c r="B32" s="6"/>
      <c r="C32" s="6"/>
      <c r="D32" s="6"/>
      <c r="E32" s="6"/>
      <c r="F32" s="6"/>
      <c r="G32" s="25"/>
      <c r="H32" s="11"/>
      <c r="I32" s="11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AB32" s="6"/>
      <c r="AC32" s="6"/>
      <c r="AD32" s="6"/>
      <c r="AE32" s="6"/>
      <c r="AF32" s="6"/>
      <c r="AG32" s="6"/>
      <c r="AH32" s="6"/>
      <c r="AI32" s="6"/>
      <c r="AJ32" s="6"/>
      <c r="AK32" s="6"/>
    </row>
    <row r="33" spans="1:37" x14ac:dyDescent="0.25">
      <c r="A33" s="6"/>
      <c r="B33" s="6"/>
      <c r="C33" s="6"/>
      <c r="D33" s="6"/>
      <c r="E33" s="6"/>
      <c r="F33" s="6"/>
      <c r="G33" s="25"/>
      <c r="H33" s="11"/>
      <c r="I33" s="11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AB33" s="6"/>
      <c r="AC33" s="6"/>
      <c r="AD33" s="6"/>
      <c r="AE33" s="6"/>
      <c r="AF33" s="6"/>
      <c r="AG33" s="6"/>
      <c r="AH33" s="6"/>
      <c r="AI33" s="6"/>
      <c r="AJ33" s="6"/>
      <c r="AK33" s="6"/>
    </row>
    <row r="34" spans="1:37" x14ac:dyDescent="0.25">
      <c r="A34" s="6"/>
      <c r="B34" s="6"/>
      <c r="C34" s="6"/>
      <c r="D34" s="6"/>
      <c r="E34" s="6"/>
      <c r="F34" s="6"/>
      <c r="G34" s="25"/>
      <c r="H34" s="11"/>
      <c r="I34" s="11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AB34" s="6"/>
      <c r="AC34" s="6"/>
      <c r="AD34" s="6"/>
      <c r="AE34" s="6"/>
      <c r="AF34" s="6"/>
      <c r="AG34" s="6"/>
      <c r="AH34" s="6"/>
      <c r="AI34" s="6"/>
      <c r="AJ34" s="6"/>
      <c r="AK34" s="6"/>
    </row>
    <row r="35" spans="1:37" x14ac:dyDescent="0.25">
      <c r="A35" s="6"/>
      <c r="B35" s="6"/>
      <c r="C35" s="6"/>
      <c r="D35" s="6"/>
      <c r="E35" s="6"/>
      <c r="F35" s="6"/>
      <c r="G35" s="25"/>
      <c r="H35" s="11"/>
      <c r="I35" s="11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AB35" s="6"/>
      <c r="AC35" s="6"/>
      <c r="AD35" s="6"/>
      <c r="AE35" s="6"/>
      <c r="AF35" s="6"/>
      <c r="AG35" s="6"/>
      <c r="AH35" s="6"/>
      <c r="AI35" s="6"/>
      <c r="AJ35" s="6"/>
      <c r="AK35" s="6"/>
    </row>
    <row r="36" spans="1:37" x14ac:dyDescent="0.25">
      <c r="A36" s="6"/>
      <c r="B36" s="6"/>
      <c r="C36" s="6"/>
      <c r="D36" s="6"/>
      <c r="E36" s="6"/>
      <c r="F36" s="6"/>
      <c r="G36" s="25"/>
      <c r="H36" s="11"/>
      <c r="I36" s="11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AB36" s="6"/>
      <c r="AC36" s="6"/>
      <c r="AD36" s="6"/>
      <c r="AE36" s="6"/>
      <c r="AF36" s="6"/>
      <c r="AG36" s="6"/>
      <c r="AH36" s="6"/>
      <c r="AI36" s="6"/>
      <c r="AJ36" s="6"/>
      <c r="AK36" s="6"/>
    </row>
    <row r="37" spans="1:37" x14ac:dyDescent="0.25">
      <c r="A37" s="6"/>
      <c r="B37" s="6"/>
      <c r="C37" s="6"/>
      <c r="D37" s="6"/>
      <c r="E37" s="6"/>
      <c r="F37" s="6"/>
      <c r="G37" s="25"/>
      <c r="H37" s="11"/>
      <c r="I37" s="11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AB37" s="6"/>
      <c r="AC37" s="6"/>
      <c r="AD37" s="6"/>
      <c r="AE37" s="6"/>
      <c r="AF37" s="6"/>
      <c r="AG37" s="6"/>
      <c r="AH37" s="6"/>
      <c r="AI37" s="6"/>
      <c r="AJ37" s="6"/>
      <c r="AK37" s="6"/>
    </row>
    <row r="38" spans="1:37" x14ac:dyDescent="0.25">
      <c r="A38" s="6"/>
      <c r="B38" s="6"/>
      <c r="C38" s="6"/>
      <c r="D38" s="6"/>
      <c r="E38" s="6"/>
      <c r="F38" s="6"/>
      <c r="G38" s="25"/>
      <c r="H38" s="11"/>
      <c r="I38" s="11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AB38" s="6"/>
      <c r="AC38" s="6"/>
      <c r="AD38" s="6"/>
      <c r="AE38" s="6"/>
      <c r="AF38" s="6"/>
      <c r="AG38" s="6"/>
      <c r="AH38" s="6"/>
      <c r="AI38" s="6"/>
      <c r="AJ38" s="6"/>
      <c r="AK38" s="6"/>
    </row>
    <row r="39" spans="1:37" x14ac:dyDescent="0.25">
      <c r="A39" s="6"/>
      <c r="B39" s="6"/>
      <c r="C39" s="6"/>
      <c r="D39" s="6"/>
      <c r="E39" s="6"/>
      <c r="F39" s="6"/>
      <c r="G39" s="25"/>
      <c r="H39" s="11"/>
      <c r="I39" s="11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AB39" s="6"/>
      <c r="AC39" s="6"/>
      <c r="AD39" s="6"/>
      <c r="AE39" s="6"/>
      <c r="AF39" s="6"/>
      <c r="AG39" s="6"/>
      <c r="AH39" s="6"/>
      <c r="AI39" s="6"/>
      <c r="AJ39" s="6"/>
      <c r="AK39" s="6"/>
    </row>
    <row r="40" spans="1:37" x14ac:dyDescent="0.25">
      <c r="A40" s="6"/>
      <c r="B40" s="6"/>
      <c r="C40" s="6"/>
      <c r="D40" s="6"/>
      <c r="E40" s="6"/>
      <c r="F40" s="6"/>
      <c r="G40" s="25"/>
      <c r="H40" s="11"/>
      <c r="I40" s="11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AB40" s="6"/>
      <c r="AC40" s="6"/>
      <c r="AD40" s="6"/>
      <c r="AE40" s="6"/>
      <c r="AF40" s="6"/>
      <c r="AG40" s="6"/>
      <c r="AH40" s="6"/>
      <c r="AI40" s="6"/>
      <c r="AJ40" s="6"/>
      <c r="AK40" s="6"/>
    </row>
    <row r="41" spans="1:37" x14ac:dyDescent="0.25">
      <c r="A41" s="6"/>
      <c r="B41" s="6"/>
      <c r="C41" s="6"/>
      <c r="D41" s="6"/>
      <c r="E41" s="6"/>
      <c r="F41" s="6"/>
      <c r="G41" s="25"/>
      <c r="H41" s="11"/>
      <c r="I41" s="11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AB41" s="6"/>
      <c r="AC41" s="6"/>
      <c r="AD41" s="6"/>
      <c r="AE41" s="6"/>
      <c r="AF41" s="6"/>
      <c r="AG41" s="6"/>
      <c r="AH41" s="6"/>
      <c r="AI41" s="6"/>
      <c r="AJ41" s="6"/>
      <c r="AK41" s="6"/>
    </row>
    <row r="42" spans="1:37" x14ac:dyDescent="0.25">
      <c r="A42" s="6"/>
      <c r="B42" s="6"/>
      <c r="C42" s="6"/>
      <c r="D42" s="6"/>
      <c r="E42" s="6"/>
      <c r="F42" s="6"/>
      <c r="G42" s="25"/>
      <c r="H42" s="11"/>
      <c r="I42" s="11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AB42" s="6"/>
      <c r="AC42" s="6"/>
      <c r="AD42" s="6"/>
      <c r="AE42" s="6"/>
      <c r="AF42" s="6"/>
      <c r="AG42" s="6"/>
      <c r="AH42" s="6"/>
      <c r="AI42" s="6"/>
      <c r="AJ42" s="6"/>
      <c r="AK42" s="6"/>
    </row>
    <row r="43" spans="1:37" x14ac:dyDescent="0.25">
      <c r="A43" s="6"/>
      <c r="B43" s="6"/>
      <c r="C43" s="6"/>
      <c r="D43" s="6"/>
      <c r="E43" s="6"/>
      <c r="F43" s="6"/>
      <c r="G43" s="11"/>
      <c r="H43" s="11"/>
      <c r="I43" s="11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AB43" s="6"/>
      <c r="AC43" s="6"/>
      <c r="AD43" s="6"/>
      <c r="AE43" s="6"/>
      <c r="AF43" s="6"/>
      <c r="AG43" s="6"/>
      <c r="AH43" s="6"/>
      <c r="AI43" s="6"/>
      <c r="AJ43" s="6"/>
      <c r="AK43" s="6"/>
    </row>
    <row r="44" spans="1:37" x14ac:dyDescent="0.25">
      <c r="A44" s="6"/>
      <c r="B44" s="6"/>
      <c r="C44" s="6"/>
      <c r="D44" s="6"/>
      <c r="E44" s="6"/>
      <c r="F44" s="6"/>
      <c r="G44" s="11"/>
      <c r="H44" s="11"/>
      <c r="I44" s="11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AB44" s="6"/>
      <c r="AC44" s="6"/>
      <c r="AD44" s="6"/>
      <c r="AE44" s="6"/>
      <c r="AF44" s="6"/>
      <c r="AG44" s="6"/>
      <c r="AH44" s="6"/>
      <c r="AI44" s="6"/>
      <c r="AJ44" s="6"/>
      <c r="AK44" s="6"/>
    </row>
    <row r="45" spans="1:37" x14ac:dyDescent="0.25">
      <c r="A45" s="6"/>
      <c r="B45" s="6"/>
      <c r="C45" s="6"/>
      <c r="D45" s="6"/>
      <c r="E45" s="6"/>
      <c r="F45" s="6"/>
      <c r="G45" s="11"/>
      <c r="H45" s="11"/>
      <c r="I45" s="11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AB45" s="6"/>
      <c r="AC45" s="6"/>
      <c r="AD45" s="6"/>
      <c r="AE45" s="6"/>
      <c r="AF45" s="6"/>
      <c r="AG45" s="6"/>
      <c r="AH45" s="6"/>
      <c r="AI45" s="6"/>
      <c r="AJ45" s="6"/>
      <c r="AK45" s="6"/>
    </row>
    <row r="46" spans="1:37" x14ac:dyDescent="0.25">
      <c r="A46" s="6"/>
      <c r="B46" s="6"/>
      <c r="C46" s="6"/>
      <c r="D46" s="6"/>
      <c r="E46" s="6"/>
      <c r="F46" s="6"/>
      <c r="G46" s="11"/>
      <c r="H46" s="11"/>
      <c r="I46" s="11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AB46" s="6"/>
      <c r="AC46" s="6"/>
      <c r="AD46" s="6"/>
      <c r="AE46" s="6"/>
      <c r="AF46" s="6"/>
      <c r="AG46" s="6"/>
      <c r="AH46" s="6"/>
      <c r="AI46" s="6"/>
      <c r="AJ46" s="6"/>
      <c r="AK46" s="6"/>
    </row>
    <row r="47" spans="1:37" x14ac:dyDescent="0.25">
      <c r="A47" s="6"/>
      <c r="B47" s="6"/>
      <c r="C47" s="6"/>
      <c r="D47" s="6"/>
      <c r="E47" s="6"/>
      <c r="F47" s="6"/>
      <c r="G47" s="11"/>
      <c r="H47" s="11"/>
      <c r="I47" s="11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AB47" s="6"/>
      <c r="AC47" s="6"/>
      <c r="AD47" s="6"/>
      <c r="AE47" s="6"/>
      <c r="AF47" s="6"/>
      <c r="AG47" s="6"/>
      <c r="AH47" s="6"/>
      <c r="AI47" s="6"/>
      <c r="AJ47" s="6"/>
      <c r="AK47" s="6"/>
    </row>
    <row r="48" spans="1:37" x14ac:dyDescent="0.25">
      <c r="A48" s="6"/>
      <c r="B48" s="6"/>
      <c r="C48" s="6"/>
      <c r="D48" s="6"/>
      <c r="E48" s="6"/>
      <c r="F48" s="6"/>
      <c r="G48" s="11"/>
      <c r="H48" s="11"/>
      <c r="I48" s="11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AB48" s="6"/>
      <c r="AC48" s="6"/>
      <c r="AD48" s="6"/>
      <c r="AE48" s="6"/>
      <c r="AF48" s="6"/>
      <c r="AG48" s="6"/>
      <c r="AH48" s="6"/>
      <c r="AI48" s="6"/>
      <c r="AJ48" s="6"/>
      <c r="AK48" s="6"/>
    </row>
    <row r="49" spans="1:37" x14ac:dyDescent="0.25">
      <c r="A49" s="6"/>
      <c r="B49" s="6"/>
      <c r="C49" s="6"/>
      <c r="D49" s="6"/>
      <c r="E49" s="6"/>
      <c r="F49" s="6"/>
      <c r="G49" s="11"/>
      <c r="H49" s="11"/>
      <c r="I49" s="11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AB49" s="6"/>
      <c r="AC49" s="6"/>
      <c r="AD49" s="6"/>
      <c r="AE49" s="6"/>
      <c r="AF49" s="6"/>
      <c r="AG49" s="6"/>
      <c r="AH49" s="6"/>
      <c r="AI49" s="6"/>
      <c r="AJ49" s="6"/>
      <c r="AK49" s="6"/>
    </row>
    <row r="50" spans="1:37" x14ac:dyDescent="0.25">
      <c r="A50" s="6"/>
      <c r="B50" s="6"/>
      <c r="C50" s="6"/>
      <c r="D50" s="6"/>
      <c r="E50" s="6"/>
      <c r="F50" s="6"/>
      <c r="G50" s="11"/>
      <c r="H50" s="11"/>
      <c r="I50" s="11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AB50" s="6"/>
      <c r="AC50" s="6"/>
      <c r="AD50" s="6"/>
      <c r="AE50" s="6"/>
      <c r="AF50" s="6"/>
      <c r="AG50" s="6"/>
      <c r="AH50" s="6"/>
      <c r="AI50" s="6"/>
      <c r="AJ50" s="6"/>
      <c r="AK50" s="6"/>
    </row>
    <row r="51" spans="1:37" x14ac:dyDescent="0.25">
      <c r="A51" s="6"/>
      <c r="B51" s="6"/>
      <c r="C51" s="6"/>
      <c r="D51" s="6"/>
      <c r="E51" s="6"/>
      <c r="F51" s="6"/>
      <c r="G51" s="11"/>
      <c r="H51" s="11"/>
      <c r="I51" s="11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AB51" s="6"/>
      <c r="AC51" s="6"/>
      <c r="AD51" s="6"/>
      <c r="AE51" s="6"/>
      <c r="AF51" s="6"/>
      <c r="AG51" s="6"/>
      <c r="AH51" s="6"/>
      <c r="AI51" s="6"/>
      <c r="AJ51" s="6"/>
      <c r="AK51" s="6"/>
    </row>
    <row r="52" spans="1:37" x14ac:dyDescent="0.25">
      <c r="A52" s="6"/>
      <c r="B52" s="6"/>
      <c r="C52" s="6"/>
      <c r="D52" s="6"/>
      <c r="E52" s="6"/>
      <c r="F52" s="6"/>
      <c r="G52" s="11"/>
      <c r="H52" s="11"/>
      <c r="I52" s="11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AB52" s="6"/>
      <c r="AC52" s="6"/>
      <c r="AD52" s="6"/>
      <c r="AE52" s="6"/>
      <c r="AF52" s="6"/>
      <c r="AG52" s="6"/>
      <c r="AH52" s="6"/>
      <c r="AI52" s="6"/>
      <c r="AJ52" s="6"/>
      <c r="AK52" s="6"/>
    </row>
    <row r="53" spans="1:37" x14ac:dyDescent="0.25">
      <c r="A53" s="6"/>
      <c r="B53" s="6"/>
      <c r="C53" s="6"/>
      <c r="D53" s="6"/>
      <c r="E53" s="6"/>
      <c r="F53" s="6"/>
      <c r="G53" s="11"/>
      <c r="H53" s="11"/>
      <c r="I53" s="11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AB53" s="6"/>
      <c r="AC53" s="6"/>
      <c r="AD53" s="6"/>
      <c r="AE53" s="6"/>
      <c r="AF53" s="6"/>
      <c r="AG53" s="6"/>
      <c r="AH53" s="6"/>
      <c r="AI53" s="6"/>
      <c r="AJ53" s="6"/>
      <c r="AK53" s="6"/>
    </row>
    <row r="54" spans="1:37" x14ac:dyDescent="0.25">
      <c r="A54" s="6"/>
      <c r="B54" s="6"/>
      <c r="C54" s="6"/>
      <c r="D54" s="6"/>
      <c r="E54" s="6"/>
      <c r="F54" s="6"/>
      <c r="G54" s="11"/>
      <c r="H54" s="11"/>
      <c r="I54" s="11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AB54" s="6"/>
      <c r="AC54" s="6"/>
      <c r="AD54" s="6"/>
      <c r="AE54" s="6"/>
      <c r="AF54" s="6"/>
      <c r="AG54" s="6"/>
      <c r="AH54" s="6"/>
      <c r="AI54" s="6"/>
      <c r="AJ54" s="6"/>
      <c r="AK54" s="6"/>
    </row>
    <row r="55" spans="1:37" x14ac:dyDescent="0.25">
      <c r="A55" s="6"/>
      <c r="B55" s="6"/>
      <c r="C55" s="6"/>
      <c r="D55" s="6"/>
      <c r="E55" s="6"/>
      <c r="F55" s="6"/>
      <c r="G55" s="11"/>
      <c r="H55" s="11"/>
      <c r="I55" s="11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AB55" s="6"/>
      <c r="AC55" s="6"/>
      <c r="AD55" s="6"/>
      <c r="AE55" s="6"/>
      <c r="AF55" s="6"/>
      <c r="AG55" s="6"/>
      <c r="AH55" s="6"/>
      <c r="AI55" s="6"/>
      <c r="AJ55" s="6"/>
      <c r="AK55" s="6"/>
    </row>
    <row r="56" spans="1:37" x14ac:dyDescent="0.25">
      <c r="G56" s="1"/>
      <c r="H56" s="1"/>
      <c r="I56" s="1"/>
    </row>
    <row r="57" spans="1:37" x14ac:dyDescent="0.25">
      <c r="G57" s="1"/>
      <c r="H57" s="1"/>
      <c r="I57" s="1"/>
    </row>
    <row r="58" spans="1:37" x14ac:dyDescent="0.25">
      <c r="G58" s="1"/>
      <c r="H58" s="1"/>
      <c r="I58" s="1"/>
    </row>
    <row r="59" spans="1:37" x14ac:dyDescent="0.25">
      <c r="G59" s="1"/>
      <c r="H59" s="1"/>
      <c r="I59" s="1"/>
    </row>
    <row r="60" spans="1:37" x14ac:dyDescent="0.25">
      <c r="G60" s="1"/>
      <c r="H60" s="1"/>
      <c r="I60" s="1"/>
    </row>
    <row r="61" spans="1:37" x14ac:dyDescent="0.25">
      <c r="G61" s="1"/>
      <c r="H61" s="1"/>
      <c r="I61" s="1"/>
    </row>
    <row r="62" spans="1:37" x14ac:dyDescent="0.25">
      <c r="G62" s="1"/>
      <c r="H62" s="1"/>
      <c r="I62" s="1"/>
    </row>
    <row r="63" spans="1:37" x14ac:dyDescent="0.25">
      <c r="G63" s="1"/>
      <c r="H63" s="1"/>
      <c r="I63" s="1"/>
    </row>
    <row r="64" spans="1:37" x14ac:dyDescent="0.25">
      <c r="G64" s="1"/>
      <c r="H64" s="1"/>
      <c r="I64" s="1"/>
    </row>
    <row r="65" spans="7:9" x14ac:dyDescent="0.25">
      <c r="G65" s="1"/>
      <c r="H65" s="1"/>
      <c r="I65" s="1"/>
    </row>
    <row r="66" spans="7:9" x14ac:dyDescent="0.25">
      <c r="G66" s="1"/>
      <c r="H66" s="1"/>
      <c r="I66" s="1"/>
    </row>
    <row r="67" spans="7:9" x14ac:dyDescent="0.25">
      <c r="G67" s="1"/>
      <c r="H67" s="1"/>
      <c r="I67" s="1"/>
    </row>
    <row r="68" spans="7:9" x14ac:dyDescent="0.25">
      <c r="G68" s="1"/>
      <c r="H68" s="1"/>
      <c r="I68" s="1"/>
    </row>
    <row r="69" spans="7:9" x14ac:dyDescent="0.25">
      <c r="G69" s="1"/>
      <c r="H69" s="1"/>
      <c r="I69" s="1"/>
    </row>
    <row r="70" spans="7:9" x14ac:dyDescent="0.25">
      <c r="G70" s="1"/>
      <c r="H70" s="1"/>
      <c r="I70" s="1"/>
    </row>
    <row r="71" spans="7:9" x14ac:dyDescent="0.25">
      <c r="G71" s="1"/>
      <c r="H71" s="1"/>
      <c r="I71" s="1"/>
    </row>
    <row r="72" spans="7:9" x14ac:dyDescent="0.25">
      <c r="G72" s="1"/>
      <c r="H72" s="1"/>
      <c r="I72" s="1"/>
    </row>
    <row r="73" spans="7:9" x14ac:dyDescent="0.25">
      <c r="G73" s="1"/>
      <c r="H73" s="1"/>
      <c r="I73" s="1"/>
    </row>
    <row r="74" spans="7:9" x14ac:dyDescent="0.25">
      <c r="G74" s="1"/>
      <c r="H74" s="1"/>
      <c r="I74" s="1"/>
    </row>
    <row r="75" spans="7:9" x14ac:dyDescent="0.25">
      <c r="G75" s="1"/>
      <c r="H75" s="1"/>
      <c r="I75" s="1"/>
    </row>
    <row r="76" spans="7:9" x14ac:dyDescent="0.25">
      <c r="G76" s="1"/>
      <c r="H76" s="1"/>
      <c r="I76" s="1"/>
    </row>
    <row r="77" spans="7:9" x14ac:dyDescent="0.25">
      <c r="G77" s="1"/>
      <c r="H77" s="1"/>
      <c r="I77" s="1"/>
    </row>
    <row r="78" spans="7:9" x14ac:dyDescent="0.25">
      <c r="G78" s="1"/>
      <c r="H78" s="1"/>
      <c r="I78" s="1"/>
    </row>
    <row r="79" spans="7:9" x14ac:dyDescent="0.25">
      <c r="G79" s="1"/>
      <c r="H79" s="1"/>
      <c r="I79" s="1"/>
    </row>
    <row r="80" spans="7:9" x14ac:dyDescent="0.25">
      <c r="G80" s="1"/>
      <c r="H80" s="1"/>
      <c r="I80" s="1"/>
    </row>
    <row r="81" spans="7:9" x14ac:dyDescent="0.25">
      <c r="G81" s="1"/>
      <c r="H81" s="1"/>
      <c r="I81" s="1"/>
    </row>
    <row r="82" spans="7:9" x14ac:dyDescent="0.25">
      <c r="G82" s="1"/>
      <c r="H82" s="1"/>
      <c r="I82" s="1"/>
    </row>
    <row r="83" spans="7:9" x14ac:dyDescent="0.25">
      <c r="G83" s="1"/>
      <c r="H83" s="1"/>
      <c r="I83" s="1"/>
    </row>
    <row r="84" spans="7:9" x14ac:dyDescent="0.25">
      <c r="G84" s="1"/>
      <c r="H84" s="1"/>
      <c r="I84" s="1"/>
    </row>
    <row r="85" spans="7:9" x14ac:dyDescent="0.25">
      <c r="G85" s="1"/>
      <c r="H85" s="1"/>
      <c r="I85" s="1"/>
    </row>
    <row r="86" spans="7:9" x14ac:dyDescent="0.25">
      <c r="G86" s="1"/>
      <c r="H86" s="1"/>
      <c r="I86" s="1"/>
    </row>
    <row r="87" spans="7:9" x14ac:dyDescent="0.25">
      <c r="G87" s="1"/>
      <c r="H87" s="1"/>
      <c r="I87" s="1"/>
    </row>
    <row r="88" spans="7:9" x14ac:dyDescent="0.25">
      <c r="G88" s="1"/>
      <c r="H88" s="1"/>
      <c r="I88" s="1"/>
    </row>
    <row r="89" spans="7:9" x14ac:dyDescent="0.25">
      <c r="G89" s="1"/>
      <c r="H89" s="1"/>
      <c r="I89" s="1"/>
    </row>
    <row r="90" spans="7:9" x14ac:dyDescent="0.25">
      <c r="G90" s="1"/>
      <c r="H90" s="1"/>
      <c r="I90" s="1"/>
    </row>
    <row r="91" spans="7:9" x14ac:dyDescent="0.25">
      <c r="G91" s="1"/>
      <c r="H91" s="1"/>
      <c r="I91" s="1"/>
    </row>
    <row r="92" spans="7:9" x14ac:dyDescent="0.25">
      <c r="G92" s="1"/>
      <c r="H92" s="1"/>
      <c r="I92" s="1"/>
    </row>
    <row r="93" spans="7:9" x14ac:dyDescent="0.25">
      <c r="G93" s="1"/>
      <c r="H93" s="1"/>
      <c r="I93" s="1"/>
    </row>
    <row r="94" spans="7:9" x14ac:dyDescent="0.25">
      <c r="G94" s="1"/>
      <c r="H94" s="1"/>
      <c r="I94" s="1"/>
    </row>
    <row r="95" spans="7:9" x14ac:dyDescent="0.25">
      <c r="G95" s="1"/>
      <c r="H95" s="1"/>
      <c r="I95" s="1"/>
    </row>
    <row r="96" spans="7:9" x14ac:dyDescent="0.25">
      <c r="G96" s="1"/>
      <c r="H96" s="1"/>
      <c r="I96" s="1"/>
    </row>
    <row r="97" spans="7:9" x14ac:dyDescent="0.25">
      <c r="G97" s="1"/>
      <c r="H97" s="1"/>
      <c r="I97" s="1"/>
    </row>
    <row r="98" spans="7:9" x14ac:dyDescent="0.25">
      <c r="G98" s="1"/>
      <c r="H98" s="1"/>
      <c r="I98" s="1"/>
    </row>
    <row r="99" spans="7:9" x14ac:dyDescent="0.25">
      <c r="G99" s="1"/>
      <c r="H99" s="1"/>
      <c r="I99" s="1"/>
    </row>
    <row r="100" spans="7:9" x14ac:dyDescent="0.25">
      <c r="G100" s="1"/>
      <c r="H100" s="1"/>
      <c r="I100" s="1"/>
    </row>
    <row r="101" spans="7:9" x14ac:dyDescent="0.25">
      <c r="G101" s="1"/>
      <c r="H101" s="1"/>
      <c r="I101" s="1"/>
    </row>
    <row r="102" spans="7:9" x14ac:dyDescent="0.25">
      <c r="G102" s="1"/>
      <c r="H102" s="1"/>
      <c r="I102" s="1"/>
    </row>
    <row r="103" spans="7:9" x14ac:dyDescent="0.25">
      <c r="G103" s="1"/>
      <c r="H103" s="1"/>
      <c r="I103" s="1"/>
    </row>
    <row r="104" spans="7:9" x14ac:dyDescent="0.25">
      <c r="G104" s="1"/>
      <c r="H104" s="1"/>
      <c r="I104" s="1"/>
    </row>
    <row r="105" spans="7:9" x14ac:dyDescent="0.25">
      <c r="G105" s="1"/>
      <c r="H105" s="1"/>
      <c r="I105" s="1"/>
    </row>
    <row r="106" spans="7:9" x14ac:dyDescent="0.25">
      <c r="G106" s="1"/>
      <c r="H106" s="1"/>
      <c r="I106" s="1"/>
    </row>
    <row r="107" spans="7:9" x14ac:dyDescent="0.25">
      <c r="G107" s="1"/>
      <c r="H107" s="1"/>
      <c r="I107" s="1"/>
    </row>
    <row r="108" spans="7:9" x14ac:dyDescent="0.25">
      <c r="G108" s="1"/>
      <c r="H108" s="1"/>
      <c r="I108" s="1"/>
    </row>
    <row r="109" spans="7:9" x14ac:dyDescent="0.25">
      <c r="G109" s="1"/>
      <c r="H109" s="1"/>
      <c r="I109" s="1"/>
    </row>
    <row r="110" spans="7:9" x14ac:dyDescent="0.25">
      <c r="G110" s="1"/>
      <c r="H110" s="1"/>
      <c r="I110" s="1"/>
    </row>
    <row r="111" spans="7:9" x14ac:dyDescent="0.25">
      <c r="G111" s="1"/>
      <c r="H111" s="1"/>
      <c r="I111" s="1"/>
    </row>
    <row r="112" spans="7:9" x14ac:dyDescent="0.25">
      <c r="G112" s="1"/>
      <c r="H112" s="1"/>
      <c r="I112" s="1"/>
    </row>
    <row r="113" spans="7:9" x14ac:dyDescent="0.25">
      <c r="G113" s="1"/>
      <c r="H113" s="1"/>
      <c r="I113" s="1"/>
    </row>
    <row r="114" spans="7:9" x14ac:dyDescent="0.25">
      <c r="G114" s="1"/>
      <c r="H114" s="1"/>
      <c r="I114" s="1"/>
    </row>
    <row r="115" spans="7:9" x14ac:dyDescent="0.25">
      <c r="G115" s="1"/>
      <c r="H115" s="1"/>
      <c r="I115" s="1"/>
    </row>
    <row r="116" spans="7:9" x14ac:dyDescent="0.25">
      <c r="G116" s="1"/>
      <c r="H116" s="1"/>
      <c r="I116" s="1"/>
    </row>
    <row r="117" spans="7:9" x14ac:dyDescent="0.25">
      <c r="G117" s="1"/>
      <c r="H117" s="1"/>
      <c r="I117" s="1"/>
    </row>
    <row r="118" spans="7:9" x14ac:dyDescent="0.25">
      <c r="G118" s="1"/>
      <c r="H118" s="1"/>
      <c r="I118" s="1"/>
    </row>
    <row r="119" spans="7:9" x14ac:dyDescent="0.25">
      <c r="G119" s="1"/>
      <c r="H119" s="1"/>
      <c r="I119" s="1"/>
    </row>
    <row r="120" spans="7:9" x14ac:dyDescent="0.25">
      <c r="G120" s="1"/>
      <c r="H120" s="1"/>
      <c r="I120" s="1"/>
    </row>
    <row r="121" spans="7:9" x14ac:dyDescent="0.25">
      <c r="G121" s="1"/>
      <c r="H121" s="1"/>
      <c r="I121" s="1"/>
    </row>
    <row r="122" spans="7:9" x14ac:dyDescent="0.25">
      <c r="G122" s="1"/>
      <c r="H122" s="1"/>
      <c r="I122" s="1"/>
    </row>
    <row r="123" spans="7:9" x14ac:dyDescent="0.25">
      <c r="G123" s="1"/>
      <c r="H123" s="1"/>
      <c r="I123" s="1"/>
    </row>
    <row r="124" spans="7:9" x14ac:dyDescent="0.25">
      <c r="G124" s="1"/>
      <c r="H124" s="1"/>
      <c r="I124" s="1"/>
    </row>
    <row r="125" spans="7:9" x14ac:dyDescent="0.25">
      <c r="G125" s="1"/>
      <c r="H125" s="1"/>
      <c r="I125" s="1"/>
    </row>
    <row r="126" spans="7:9" x14ac:dyDescent="0.25">
      <c r="G126" s="1"/>
      <c r="H126" s="1"/>
      <c r="I126" s="1"/>
    </row>
    <row r="127" spans="7:9" x14ac:dyDescent="0.25">
      <c r="G127" s="1"/>
      <c r="H127" s="1"/>
      <c r="I127" s="1"/>
    </row>
    <row r="128" spans="7:9" x14ac:dyDescent="0.25">
      <c r="G128" s="1"/>
      <c r="H128" s="1"/>
      <c r="I128" s="1"/>
    </row>
    <row r="129" spans="7:9" x14ac:dyDescent="0.25">
      <c r="G129" s="1"/>
      <c r="H129" s="1"/>
      <c r="I129" s="1"/>
    </row>
    <row r="130" spans="7:9" x14ac:dyDescent="0.25">
      <c r="G130" s="1"/>
      <c r="H130" s="1"/>
      <c r="I130" s="1"/>
    </row>
    <row r="131" spans="7:9" x14ac:dyDescent="0.25">
      <c r="G131" s="1"/>
      <c r="H131" s="1"/>
      <c r="I131" s="1"/>
    </row>
    <row r="132" spans="7:9" x14ac:dyDescent="0.25">
      <c r="G132" s="1"/>
      <c r="H132" s="1"/>
      <c r="I132" s="1"/>
    </row>
    <row r="133" spans="7:9" x14ac:dyDescent="0.25">
      <c r="G133" s="1"/>
      <c r="H133" s="1"/>
      <c r="I133" s="1"/>
    </row>
    <row r="134" spans="7:9" x14ac:dyDescent="0.25">
      <c r="G134" s="1"/>
      <c r="H134" s="1"/>
      <c r="I134" s="1"/>
    </row>
    <row r="135" spans="7:9" x14ac:dyDescent="0.25">
      <c r="G135" s="1"/>
      <c r="H135" s="1"/>
      <c r="I135" s="1"/>
    </row>
    <row r="136" spans="7:9" x14ac:dyDescent="0.25">
      <c r="G136" s="1"/>
      <c r="H136" s="1"/>
      <c r="I136" s="1"/>
    </row>
    <row r="137" spans="7:9" x14ac:dyDescent="0.25">
      <c r="G137" s="1"/>
      <c r="H137" s="1"/>
      <c r="I137" s="1"/>
    </row>
    <row r="138" spans="7:9" x14ac:dyDescent="0.25">
      <c r="G138" s="1"/>
      <c r="H138" s="1"/>
      <c r="I138" s="1"/>
    </row>
    <row r="139" spans="7:9" x14ac:dyDescent="0.25">
      <c r="G139" s="1"/>
      <c r="H139" s="1"/>
      <c r="I139" s="1"/>
    </row>
    <row r="140" spans="7:9" x14ac:dyDescent="0.25">
      <c r="G140" s="1"/>
      <c r="H140" s="1"/>
      <c r="I140" s="1"/>
    </row>
    <row r="141" spans="7:9" x14ac:dyDescent="0.25">
      <c r="G141" s="1"/>
      <c r="H141" s="1"/>
      <c r="I141" s="1"/>
    </row>
    <row r="142" spans="7:9" x14ac:dyDescent="0.25">
      <c r="G142" s="1"/>
      <c r="H142" s="1"/>
      <c r="I142" s="1"/>
    </row>
    <row r="143" spans="7:9" x14ac:dyDescent="0.25">
      <c r="G143" s="1"/>
      <c r="H143" s="1"/>
      <c r="I143" s="1"/>
    </row>
    <row r="144" spans="7:9" x14ac:dyDescent="0.25">
      <c r="G144" s="1"/>
      <c r="H144" s="1"/>
      <c r="I144" s="1"/>
    </row>
    <row r="145" spans="7:9" x14ac:dyDescent="0.25">
      <c r="G145" s="1"/>
      <c r="H145" s="1"/>
      <c r="I145" s="1"/>
    </row>
    <row r="146" spans="7:9" x14ac:dyDescent="0.25">
      <c r="G146" s="1"/>
      <c r="H146" s="1"/>
      <c r="I146" s="1"/>
    </row>
    <row r="147" spans="7:9" x14ac:dyDescent="0.25">
      <c r="G147" s="1"/>
      <c r="H147" s="1"/>
      <c r="I147" s="1"/>
    </row>
    <row r="148" spans="7:9" x14ac:dyDescent="0.25">
      <c r="G148" s="1"/>
      <c r="H148" s="1"/>
      <c r="I148" s="1"/>
    </row>
    <row r="149" spans="7:9" x14ac:dyDescent="0.25">
      <c r="G149" s="1"/>
      <c r="H149" s="1"/>
      <c r="I149" s="1"/>
    </row>
    <row r="150" spans="7:9" x14ac:dyDescent="0.25">
      <c r="G150" s="1"/>
      <c r="H150" s="1"/>
      <c r="I150" s="1"/>
    </row>
    <row r="151" spans="7:9" x14ac:dyDescent="0.25">
      <c r="G151" s="1"/>
      <c r="H151" s="1"/>
      <c r="I151" s="1"/>
    </row>
    <row r="152" spans="7:9" x14ac:dyDescent="0.25">
      <c r="G152" s="1"/>
      <c r="H152" s="1"/>
      <c r="I152" s="1"/>
    </row>
    <row r="153" spans="7:9" x14ac:dyDescent="0.25">
      <c r="G153" s="1"/>
      <c r="H153" s="1"/>
      <c r="I153" s="1"/>
    </row>
    <row r="154" spans="7:9" x14ac:dyDescent="0.25">
      <c r="G154" s="1"/>
      <c r="H154" s="1"/>
      <c r="I154" s="1"/>
    </row>
    <row r="155" spans="7:9" x14ac:dyDescent="0.25">
      <c r="G155" s="1"/>
      <c r="H155" s="1"/>
      <c r="I155" s="1"/>
    </row>
    <row r="156" spans="7:9" x14ac:dyDescent="0.25">
      <c r="G156" s="1"/>
      <c r="H156" s="1"/>
      <c r="I156" s="1"/>
    </row>
    <row r="157" spans="7:9" x14ac:dyDescent="0.25">
      <c r="G157" s="1"/>
      <c r="H157" s="1"/>
      <c r="I157" s="1"/>
    </row>
    <row r="158" spans="7:9" x14ac:dyDescent="0.25">
      <c r="G158" s="1"/>
      <c r="H158" s="1"/>
      <c r="I158" s="1"/>
    </row>
    <row r="159" spans="7:9" x14ac:dyDescent="0.25">
      <c r="G159" s="1"/>
      <c r="H159" s="1"/>
      <c r="I159" s="1"/>
    </row>
    <row r="160" spans="7:9" x14ac:dyDescent="0.25">
      <c r="G160" s="1"/>
      <c r="H160" s="1"/>
      <c r="I160" s="1"/>
    </row>
    <row r="161" spans="7:9" x14ac:dyDescent="0.25">
      <c r="G161" s="1"/>
      <c r="H161" s="1"/>
      <c r="I161" s="1"/>
    </row>
    <row r="162" spans="7:9" x14ac:dyDescent="0.25">
      <c r="G162" s="1"/>
      <c r="H162" s="1"/>
      <c r="I162" s="1"/>
    </row>
    <row r="163" spans="7:9" x14ac:dyDescent="0.25">
      <c r="G163" s="1"/>
      <c r="H163" s="1"/>
      <c r="I163" s="1"/>
    </row>
    <row r="164" spans="7:9" x14ac:dyDescent="0.25">
      <c r="G164" s="1"/>
      <c r="H164" s="1"/>
      <c r="I164" s="1"/>
    </row>
    <row r="165" spans="7:9" x14ac:dyDescent="0.25">
      <c r="G165" s="1"/>
      <c r="H165" s="1"/>
      <c r="I165" s="1"/>
    </row>
    <row r="166" spans="7:9" x14ac:dyDescent="0.25">
      <c r="G166" s="1"/>
      <c r="H166" s="1"/>
      <c r="I166" s="1"/>
    </row>
    <row r="167" spans="7:9" x14ac:dyDescent="0.25">
      <c r="G167" s="1"/>
      <c r="H167" s="1"/>
      <c r="I167" s="1"/>
    </row>
    <row r="168" spans="7:9" x14ac:dyDescent="0.25">
      <c r="G168" s="1"/>
      <c r="H168" s="1"/>
      <c r="I168" s="1"/>
    </row>
    <row r="169" spans="7:9" x14ac:dyDescent="0.25">
      <c r="G169" s="1"/>
      <c r="H169" s="1"/>
      <c r="I169" s="1"/>
    </row>
    <row r="170" spans="7:9" x14ac:dyDescent="0.25">
      <c r="G170" s="1"/>
      <c r="H170" s="1"/>
      <c r="I170" s="1"/>
    </row>
    <row r="171" spans="7:9" x14ac:dyDescent="0.25">
      <c r="G171" s="1"/>
      <c r="H171" s="1"/>
      <c r="I171" s="1"/>
    </row>
    <row r="172" spans="7:9" x14ac:dyDescent="0.25">
      <c r="G172" s="1"/>
      <c r="H172" s="1"/>
      <c r="I172" s="1"/>
    </row>
    <row r="173" spans="7:9" x14ac:dyDescent="0.25">
      <c r="G173" s="1"/>
      <c r="H173" s="1"/>
      <c r="I173" s="1"/>
    </row>
    <row r="174" spans="7:9" x14ac:dyDescent="0.25">
      <c r="G174" s="1"/>
      <c r="H174" s="1"/>
      <c r="I174" s="1"/>
    </row>
    <row r="175" spans="7:9" x14ac:dyDescent="0.25">
      <c r="G175" s="1"/>
      <c r="H175" s="1"/>
      <c r="I175" s="1"/>
    </row>
    <row r="176" spans="7:9" x14ac:dyDescent="0.25">
      <c r="G176" s="1"/>
      <c r="H176" s="1"/>
      <c r="I176" s="1"/>
    </row>
    <row r="177" spans="7:9" x14ac:dyDescent="0.25">
      <c r="G177" s="1"/>
      <c r="H177" s="1"/>
      <c r="I177" s="1"/>
    </row>
    <row r="178" spans="7:9" x14ac:dyDescent="0.25">
      <c r="G178" s="1"/>
      <c r="H178" s="1"/>
      <c r="I178" s="1"/>
    </row>
    <row r="179" spans="7:9" x14ac:dyDescent="0.25">
      <c r="G179" s="1"/>
      <c r="H179" s="1"/>
      <c r="I179" s="1"/>
    </row>
    <row r="180" spans="7:9" x14ac:dyDescent="0.25">
      <c r="G180" s="1"/>
      <c r="H180" s="1"/>
      <c r="I180" s="1"/>
    </row>
    <row r="181" spans="7:9" x14ac:dyDescent="0.25">
      <c r="G181" s="1"/>
      <c r="H181" s="1"/>
      <c r="I181" s="1"/>
    </row>
    <row r="182" spans="7:9" x14ac:dyDescent="0.25">
      <c r="G182" s="1"/>
      <c r="H182" s="1"/>
      <c r="I182" s="1"/>
    </row>
    <row r="183" spans="7:9" x14ac:dyDescent="0.25">
      <c r="G183" s="1"/>
      <c r="H183" s="1"/>
      <c r="I183" s="1"/>
    </row>
    <row r="184" spans="7:9" x14ac:dyDescent="0.25">
      <c r="G184" s="1"/>
      <c r="H184" s="1"/>
      <c r="I184" s="1"/>
    </row>
    <row r="185" spans="7:9" x14ac:dyDescent="0.25">
      <c r="G185" s="1"/>
      <c r="H185" s="1"/>
      <c r="I185" s="1"/>
    </row>
    <row r="186" spans="7:9" x14ac:dyDescent="0.25">
      <c r="G186" s="1"/>
      <c r="H186" s="1"/>
      <c r="I186" s="1"/>
    </row>
    <row r="187" spans="7:9" x14ac:dyDescent="0.25">
      <c r="G187" s="1"/>
      <c r="H187" s="1"/>
      <c r="I187" s="1"/>
    </row>
    <row r="188" spans="7:9" x14ac:dyDescent="0.25">
      <c r="G188" s="1"/>
      <c r="H188" s="1"/>
      <c r="I188" s="1"/>
    </row>
    <row r="189" spans="7:9" x14ac:dyDescent="0.25">
      <c r="G189" s="1"/>
      <c r="H189" s="1"/>
      <c r="I189" s="1"/>
    </row>
    <row r="190" spans="7:9" x14ac:dyDescent="0.25">
      <c r="G190" s="1"/>
      <c r="H190" s="1"/>
      <c r="I190" s="1"/>
    </row>
    <row r="191" spans="7:9" x14ac:dyDescent="0.25">
      <c r="G191" s="1"/>
      <c r="H191" s="1"/>
      <c r="I191" s="1"/>
    </row>
    <row r="192" spans="7:9" x14ac:dyDescent="0.25">
      <c r="G192" s="1"/>
      <c r="H192" s="1"/>
      <c r="I192" s="1"/>
    </row>
    <row r="193" spans="7:9" x14ac:dyDescent="0.25">
      <c r="G193" s="1"/>
      <c r="H193" s="1"/>
      <c r="I193" s="1"/>
    </row>
    <row r="194" spans="7:9" x14ac:dyDescent="0.25">
      <c r="G194" s="1"/>
      <c r="H194" s="1"/>
      <c r="I194" s="1"/>
    </row>
    <row r="195" spans="7:9" x14ac:dyDescent="0.25">
      <c r="G195" s="1"/>
      <c r="H195" s="1"/>
      <c r="I195" s="1"/>
    </row>
    <row r="196" spans="7:9" x14ac:dyDescent="0.25">
      <c r="G196" s="1"/>
      <c r="H196" s="1"/>
      <c r="I196" s="1"/>
    </row>
    <row r="197" spans="7:9" x14ac:dyDescent="0.25">
      <c r="G197" s="1"/>
      <c r="H197" s="1"/>
      <c r="I197" s="1"/>
    </row>
    <row r="198" spans="7:9" x14ac:dyDescent="0.25">
      <c r="G198" s="1"/>
      <c r="H198" s="1"/>
      <c r="I198" s="1"/>
    </row>
    <row r="199" spans="7:9" x14ac:dyDescent="0.25">
      <c r="G199" s="1"/>
      <c r="H199" s="1"/>
      <c r="I199" s="1"/>
    </row>
    <row r="200" spans="7:9" x14ac:dyDescent="0.25">
      <c r="G200" s="1"/>
      <c r="H200" s="1"/>
      <c r="I200" s="1"/>
    </row>
    <row r="201" spans="7:9" x14ac:dyDescent="0.25">
      <c r="G201" s="1"/>
      <c r="H201" s="1"/>
      <c r="I201" s="1"/>
    </row>
    <row r="202" spans="7:9" x14ac:dyDescent="0.25">
      <c r="G202" s="1"/>
      <c r="H202" s="1"/>
      <c r="I202" s="1"/>
    </row>
    <row r="203" spans="7:9" x14ac:dyDescent="0.25">
      <c r="G203" s="1"/>
      <c r="H203" s="1"/>
      <c r="I203" s="1"/>
    </row>
    <row r="204" spans="7:9" x14ac:dyDescent="0.25">
      <c r="G204" s="1"/>
      <c r="H204" s="1"/>
      <c r="I204" s="1"/>
    </row>
    <row r="205" spans="7:9" x14ac:dyDescent="0.25">
      <c r="G205" s="1"/>
      <c r="H205" s="1"/>
      <c r="I205" s="1"/>
    </row>
    <row r="206" spans="7:9" x14ac:dyDescent="0.25">
      <c r="G206" s="1"/>
      <c r="H206" s="1"/>
      <c r="I206" s="1"/>
    </row>
    <row r="207" spans="7:9" x14ac:dyDescent="0.25">
      <c r="G207" s="1"/>
      <c r="H207" s="1"/>
      <c r="I207" s="1"/>
    </row>
    <row r="208" spans="7:9" x14ac:dyDescent="0.25">
      <c r="G208" s="1"/>
      <c r="H208" s="1"/>
      <c r="I208" s="1"/>
    </row>
    <row r="209" spans="7:9" x14ac:dyDescent="0.25">
      <c r="G209" s="1"/>
      <c r="H209" s="1"/>
      <c r="I209" s="1"/>
    </row>
    <row r="210" spans="7:9" x14ac:dyDescent="0.25">
      <c r="G210" s="1"/>
      <c r="H210" s="1"/>
      <c r="I210" s="1"/>
    </row>
    <row r="211" spans="7:9" x14ac:dyDescent="0.25">
      <c r="G211" s="1"/>
      <c r="H211" s="1"/>
      <c r="I211" s="1"/>
    </row>
    <row r="212" spans="7:9" x14ac:dyDescent="0.25">
      <c r="G212" s="1"/>
      <c r="H212" s="1"/>
      <c r="I212" s="1"/>
    </row>
    <row r="213" spans="7:9" x14ac:dyDescent="0.25">
      <c r="G213" s="1"/>
      <c r="H213" s="1"/>
      <c r="I213" s="1"/>
    </row>
    <row r="214" spans="7:9" x14ac:dyDescent="0.25">
      <c r="G214" s="1"/>
      <c r="H214" s="1"/>
      <c r="I214" s="1"/>
    </row>
    <row r="215" spans="7:9" x14ac:dyDescent="0.25">
      <c r="G215" s="1"/>
      <c r="H215" s="1"/>
      <c r="I215" s="1"/>
    </row>
    <row r="216" spans="7:9" x14ac:dyDescent="0.25">
      <c r="G216" s="1"/>
      <c r="H216" s="1"/>
      <c r="I216" s="1"/>
    </row>
    <row r="217" spans="7:9" x14ac:dyDescent="0.25">
      <c r="G217" s="1"/>
      <c r="H217" s="1"/>
      <c r="I217" s="1"/>
    </row>
    <row r="218" spans="7:9" x14ac:dyDescent="0.25">
      <c r="G218" s="1"/>
      <c r="H218" s="1"/>
      <c r="I218" s="1"/>
    </row>
    <row r="219" spans="7:9" x14ac:dyDescent="0.25">
      <c r="G219" s="1"/>
      <c r="H219" s="1"/>
      <c r="I219" s="1"/>
    </row>
    <row r="220" spans="7:9" x14ac:dyDescent="0.25">
      <c r="G220" s="1"/>
      <c r="H220" s="1"/>
      <c r="I220" s="1"/>
    </row>
    <row r="221" spans="7:9" x14ac:dyDescent="0.25">
      <c r="G221" s="1"/>
      <c r="H221" s="1"/>
      <c r="I221" s="1"/>
    </row>
    <row r="222" spans="7:9" x14ac:dyDescent="0.25">
      <c r="G222" s="1"/>
      <c r="H222" s="1"/>
      <c r="I222" s="1"/>
    </row>
    <row r="223" spans="7:9" x14ac:dyDescent="0.25">
      <c r="G223" s="1"/>
      <c r="H223" s="1"/>
      <c r="I223" s="1"/>
    </row>
    <row r="224" spans="7:9" x14ac:dyDescent="0.25">
      <c r="G224" s="1"/>
      <c r="H224" s="1"/>
      <c r="I224" s="1"/>
    </row>
    <row r="225" spans="7:9" x14ac:dyDescent="0.25">
      <c r="G225" s="1"/>
      <c r="H225" s="1"/>
      <c r="I225" s="1"/>
    </row>
    <row r="226" spans="7:9" x14ac:dyDescent="0.25">
      <c r="G226" s="1"/>
      <c r="H226" s="1"/>
      <c r="I226" s="1"/>
    </row>
    <row r="227" spans="7:9" x14ac:dyDescent="0.25">
      <c r="G227" s="1"/>
      <c r="H227" s="1"/>
      <c r="I227" s="1"/>
    </row>
    <row r="228" spans="7:9" x14ac:dyDescent="0.25">
      <c r="G228" s="1"/>
      <c r="H228" s="1"/>
      <c r="I228" s="1"/>
    </row>
    <row r="229" spans="7:9" x14ac:dyDescent="0.25">
      <c r="G229" s="1"/>
      <c r="H229" s="1"/>
      <c r="I229" s="1"/>
    </row>
    <row r="230" spans="7:9" x14ac:dyDescent="0.25">
      <c r="G230" s="1"/>
      <c r="H230" s="1"/>
      <c r="I230" s="1"/>
    </row>
    <row r="231" spans="7:9" x14ac:dyDescent="0.25">
      <c r="G231" s="1"/>
      <c r="H231" s="1"/>
      <c r="I231" s="1"/>
    </row>
    <row r="232" spans="7:9" x14ac:dyDescent="0.25">
      <c r="G232" s="1"/>
      <c r="H232" s="1"/>
      <c r="I232" s="1"/>
    </row>
    <row r="233" spans="7:9" x14ac:dyDescent="0.25">
      <c r="G233" s="1"/>
      <c r="H233" s="1"/>
      <c r="I233" s="1"/>
    </row>
    <row r="234" spans="7:9" x14ac:dyDescent="0.25">
      <c r="G234" s="1"/>
      <c r="H234" s="1"/>
      <c r="I234" s="1"/>
    </row>
    <row r="235" spans="7:9" x14ac:dyDescent="0.25">
      <c r="G235" s="1"/>
      <c r="H235" s="1"/>
      <c r="I235" s="1"/>
    </row>
    <row r="236" spans="7:9" x14ac:dyDescent="0.25">
      <c r="G236" s="1"/>
      <c r="H236" s="1"/>
      <c r="I236" s="1"/>
    </row>
    <row r="237" spans="7:9" x14ac:dyDescent="0.25">
      <c r="G237" s="1"/>
      <c r="H237" s="1"/>
      <c r="I237" s="1"/>
    </row>
    <row r="238" spans="7:9" x14ac:dyDescent="0.25">
      <c r="G238" s="1"/>
      <c r="H238" s="1"/>
      <c r="I238" s="1"/>
    </row>
    <row r="239" spans="7:9" x14ac:dyDescent="0.25">
      <c r="G239" s="1"/>
      <c r="H239" s="1"/>
      <c r="I239" s="1"/>
    </row>
    <row r="240" spans="7:9" x14ac:dyDescent="0.25">
      <c r="G240" s="1"/>
      <c r="H240" s="1"/>
      <c r="I240" s="1"/>
    </row>
    <row r="241" spans="7:9" x14ac:dyDescent="0.25">
      <c r="G241" s="1"/>
      <c r="H241" s="1"/>
      <c r="I241" s="1"/>
    </row>
    <row r="242" spans="7:9" x14ac:dyDescent="0.25">
      <c r="G242" s="1"/>
      <c r="H242" s="1"/>
      <c r="I242" s="1"/>
    </row>
    <row r="243" spans="7:9" x14ac:dyDescent="0.25">
      <c r="G243" s="1"/>
      <c r="H243" s="1"/>
      <c r="I243" s="1"/>
    </row>
    <row r="244" spans="7:9" x14ac:dyDescent="0.25">
      <c r="G244" s="1"/>
      <c r="H244" s="1"/>
      <c r="I244" s="1"/>
    </row>
    <row r="245" spans="7:9" x14ac:dyDescent="0.25">
      <c r="G245" s="1"/>
      <c r="H245" s="1"/>
      <c r="I245" s="1"/>
    </row>
    <row r="246" spans="7:9" x14ac:dyDescent="0.25">
      <c r="G246" s="1"/>
      <c r="H246" s="1"/>
      <c r="I246" s="1"/>
    </row>
    <row r="247" spans="7:9" x14ac:dyDescent="0.25">
      <c r="G247" s="1"/>
      <c r="H247" s="1"/>
      <c r="I247" s="1"/>
    </row>
    <row r="248" spans="7:9" x14ac:dyDescent="0.25">
      <c r="G248" s="1"/>
      <c r="H248" s="1"/>
      <c r="I248" s="1"/>
    </row>
    <row r="249" spans="7:9" x14ac:dyDescent="0.25">
      <c r="G249" s="1"/>
      <c r="H249" s="1"/>
      <c r="I249" s="1"/>
    </row>
    <row r="250" spans="7:9" x14ac:dyDescent="0.25">
      <c r="G250" s="1"/>
      <c r="H250" s="1"/>
      <c r="I250" s="1"/>
    </row>
    <row r="251" spans="7:9" x14ac:dyDescent="0.25">
      <c r="G251" s="1"/>
      <c r="H251" s="1"/>
      <c r="I251" s="1"/>
    </row>
    <row r="252" spans="7:9" x14ac:dyDescent="0.25">
      <c r="G252" s="1"/>
      <c r="H252" s="1"/>
      <c r="I252" s="1"/>
    </row>
    <row r="253" spans="7:9" x14ac:dyDescent="0.25">
      <c r="G253" s="1"/>
      <c r="H253" s="1"/>
      <c r="I253" s="1"/>
    </row>
    <row r="254" spans="7:9" x14ac:dyDescent="0.25">
      <c r="G254" s="1"/>
      <c r="H254" s="1"/>
      <c r="I254" s="1"/>
    </row>
    <row r="255" spans="7:9" x14ac:dyDescent="0.25">
      <c r="G255" s="1"/>
      <c r="H255" s="1"/>
      <c r="I255" s="1"/>
    </row>
    <row r="256" spans="7:9" x14ac:dyDescent="0.25">
      <c r="G256" s="1"/>
      <c r="H256" s="1"/>
      <c r="I256" s="1"/>
    </row>
    <row r="257" spans="7:9" x14ac:dyDescent="0.25">
      <c r="G257" s="1"/>
      <c r="H257" s="1"/>
      <c r="I257" s="1"/>
    </row>
    <row r="258" spans="7:9" x14ac:dyDescent="0.25">
      <c r="G258" s="1"/>
      <c r="H258" s="1"/>
      <c r="I258" s="1"/>
    </row>
    <row r="259" spans="7:9" x14ac:dyDescent="0.25">
      <c r="G259" s="1"/>
      <c r="H259" s="1"/>
      <c r="I259" s="1"/>
    </row>
    <row r="260" spans="7:9" x14ac:dyDescent="0.25">
      <c r="G260" s="1"/>
      <c r="H260" s="1"/>
      <c r="I260" s="1"/>
    </row>
    <row r="261" spans="7:9" x14ac:dyDescent="0.25">
      <c r="G261" s="1"/>
      <c r="H261" s="1"/>
      <c r="I261" s="1"/>
    </row>
    <row r="262" spans="7:9" x14ac:dyDescent="0.25">
      <c r="G262" s="1"/>
      <c r="H262" s="1"/>
      <c r="I262" s="1"/>
    </row>
    <row r="263" spans="7:9" x14ac:dyDescent="0.25">
      <c r="G263" s="1"/>
      <c r="H263" s="1"/>
      <c r="I263" s="1"/>
    </row>
    <row r="264" spans="7:9" x14ac:dyDescent="0.25">
      <c r="G264" s="1"/>
      <c r="H264" s="1"/>
      <c r="I264" s="1"/>
    </row>
    <row r="265" spans="7:9" x14ac:dyDescent="0.25">
      <c r="G265" s="1"/>
      <c r="H265" s="1"/>
      <c r="I265" s="1"/>
    </row>
    <row r="266" spans="7:9" x14ac:dyDescent="0.25">
      <c r="G266" s="1"/>
      <c r="H266" s="1"/>
      <c r="I266" s="1"/>
    </row>
    <row r="267" spans="7:9" x14ac:dyDescent="0.25">
      <c r="G267" s="1"/>
      <c r="H267" s="1"/>
      <c r="I267" s="1"/>
    </row>
    <row r="268" spans="7:9" x14ac:dyDescent="0.25">
      <c r="G268" s="1"/>
      <c r="H268" s="1"/>
      <c r="I268" s="1"/>
    </row>
    <row r="269" spans="7:9" x14ac:dyDescent="0.25">
      <c r="G269" s="1"/>
      <c r="H269" s="1"/>
      <c r="I269" s="1"/>
    </row>
    <row r="270" spans="7:9" x14ac:dyDescent="0.25">
      <c r="G270" s="1"/>
      <c r="H270" s="1"/>
      <c r="I270" s="1"/>
    </row>
    <row r="271" spans="7:9" x14ac:dyDescent="0.25">
      <c r="G271" s="1"/>
      <c r="H271" s="1"/>
      <c r="I271" s="1"/>
    </row>
    <row r="272" spans="7:9" x14ac:dyDescent="0.25">
      <c r="G272" s="1"/>
      <c r="H272" s="1"/>
      <c r="I272" s="1"/>
    </row>
    <row r="273" spans="7:9" x14ac:dyDescent="0.25">
      <c r="G273" s="1"/>
      <c r="H273" s="1"/>
      <c r="I273" s="1"/>
    </row>
    <row r="274" spans="7:9" x14ac:dyDescent="0.25">
      <c r="G274" s="1"/>
      <c r="H274" s="1"/>
      <c r="I274" s="1"/>
    </row>
    <row r="275" spans="7:9" x14ac:dyDescent="0.25">
      <c r="G275" s="1"/>
      <c r="H275" s="1"/>
      <c r="I275" s="1"/>
    </row>
    <row r="276" spans="7:9" x14ac:dyDescent="0.25">
      <c r="G276" s="1"/>
      <c r="H276" s="1"/>
      <c r="I276" s="1"/>
    </row>
    <row r="277" spans="7:9" x14ac:dyDescent="0.25">
      <c r="G277" s="1"/>
      <c r="H277" s="1"/>
      <c r="I277" s="1"/>
    </row>
    <row r="278" spans="7:9" x14ac:dyDescent="0.25">
      <c r="G278" s="1"/>
      <c r="H278" s="1"/>
      <c r="I278" s="1"/>
    </row>
    <row r="279" spans="7:9" x14ac:dyDescent="0.25">
      <c r="G279" s="1"/>
      <c r="H279" s="1"/>
      <c r="I279" s="1"/>
    </row>
    <row r="280" spans="7:9" x14ac:dyDescent="0.25">
      <c r="G280" s="1"/>
      <c r="H280" s="1"/>
      <c r="I280" s="1"/>
    </row>
    <row r="281" spans="7:9" x14ac:dyDescent="0.25">
      <c r="G281" s="1"/>
      <c r="H281" s="1"/>
      <c r="I281" s="1"/>
    </row>
    <row r="282" spans="7:9" x14ac:dyDescent="0.25">
      <c r="G282" s="1"/>
      <c r="H282" s="1"/>
      <c r="I282" s="1"/>
    </row>
    <row r="283" spans="7:9" x14ac:dyDescent="0.25">
      <c r="G283" s="1"/>
      <c r="H283" s="1"/>
      <c r="I283" s="1"/>
    </row>
    <row r="284" spans="7:9" x14ac:dyDescent="0.25">
      <c r="G284" s="1"/>
      <c r="H284" s="1"/>
      <c r="I284" s="1"/>
    </row>
    <row r="285" spans="7:9" x14ac:dyDescent="0.25">
      <c r="G285" s="1"/>
      <c r="H285" s="1"/>
      <c r="I285" s="1"/>
    </row>
    <row r="286" spans="7:9" x14ac:dyDescent="0.25">
      <c r="G286" s="1"/>
      <c r="H286" s="1"/>
      <c r="I286" s="1"/>
    </row>
    <row r="287" spans="7:9" x14ac:dyDescent="0.25">
      <c r="G287" s="1"/>
      <c r="H287" s="1"/>
      <c r="I287" s="1"/>
    </row>
    <row r="288" spans="7:9" x14ac:dyDescent="0.25">
      <c r="G288" s="1"/>
      <c r="H288" s="1"/>
      <c r="I288" s="1"/>
    </row>
    <row r="289" spans="7:9" x14ac:dyDescent="0.25">
      <c r="G289" s="1"/>
      <c r="H289" s="1"/>
      <c r="I289" s="1"/>
    </row>
    <row r="290" spans="7:9" x14ac:dyDescent="0.25">
      <c r="G290" s="1"/>
      <c r="H290" s="1"/>
      <c r="I290" s="1"/>
    </row>
    <row r="291" spans="7:9" x14ac:dyDescent="0.25">
      <c r="G291" s="1"/>
      <c r="H291" s="1"/>
      <c r="I291" s="1"/>
    </row>
    <row r="292" spans="7:9" x14ac:dyDescent="0.25">
      <c r="G292" s="1"/>
      <c r="H292" s="1"/>
      <c r="I292" s="1"/>
    </row>
    <row r="293" spans="7:9" x14ac:dyDescent="0.25">
      <c r="G293" s="1"/>
      <c r="H293" s="1"/>
      <c r="I293" s="1"/>
    </row>
    <row r="294" spans="7:9" x14ac:dyDescent="0.25">
      <c r="G294" s="1"/>
      <c r="H294" s="1"/>
      <c r="I294" s="1"/>
    </row>
    <row r="295" spans="7:9" x14ac:dyDescent="0.25">
      <c r="G295" s="1"/>
      <c r="H295" s="1"/>
      <c r="I295" s="1"/>
    </row>
    <row r="296" spans="7:9" x14ac:dyDescent="0.25">
      <c r="G296" s="1"/>
      <c r="H296" s="1"/>
      <c r="I296" s="1"/>
    </row>
    <row r="297" spans="7:9" x14ac:dyDescent="0.25">
      <c r="G297" s="1"/>
      <c r="H297" s="1"/>
      <c r="I297" s="1"/>
    </row>
    <row r="298" spans="7:9" x14ac:dyDescent="0.25">
      <c r="G298" s="1"/>
      <c r="H298" s="1"/>
      <c r="I298" s="1"/>
    </row>
    <row r="299" spans="7:9" x14ac:dyDescent="0.25">
      <c r="G299" s="1"/>
      <c r="H299" s="1"/>
      <c r="I299" s="1"/>
    </row>
    <row r="300" spans="7:9" x14ac:dyDescent="0.25">
      <c r="G300" s="1"/>
      <c r="H300" s="1"/>
      <c r="I300" s="1"/>
    </row>
    <row r="301" spans="7:9" x14ac:dyDescent="0.25">
      <c r="G301" s="1"/>
      <c r="H301" s="1"/>
      <c r="I301" s="1"/>
    </row>
    <row r="302" spans="7:9" x14ac:dyDescent="0.25">
      <c r="G302" s="1"/>
      <c r="H302" s="1"/>
      <c r="I302" s="1"/>
    </row>
    <row r="303" spans="7:9" x14ac:dyDescent="0.25">
      <c r="G303" s="1"/>
      <c r="H303" s="1"/>
      <c r="I303" s="1"/>
    </row>
    <row r="304" spans="7:9" x14ac:dyDescent="0.25">
      <c r="G304" s="1"/>
      <c r="H304" s="1"/>
      <c r="I304" s="1"/>
    </row>
    <row r="305" spans="7:9" x14ac:dyDescent="0.25">
      <c r="G305" s="1"/>
      <c r="H305" s="1"/>
      <c r="I305" s="1"/>
    </row>
    <row r="306" spans="7:9" x14ac:dyDescent="0.25">
      <c r="G306" s="1"/>
      <c r="H306" s="1"/>
      <c r="I306" s="1"/>
    </row>
    <row r="307" spans="7:9" x14ac:dyDescent="0.25">
      <c r="G307" s="1"/>
      <c r="H307" s="1"/>
      <c r="I307" s="1"/>
    </row>
    <row r="308" spans="7:9" x14ac:dyDescent="0.25">
      <c r="G308" s="1"/>
      <c r="H308" s="1"/>
      <c r="I308" s="1"/>
    </row>
    <row r="309" spans="7:9" x14ac:dyDescent="0.25">
      <c r="G309" s="1"/>
      <c r="H309" s="1"/>
      <c r="I309" s="1"/>
    </row>
    <row r="310" spans="7:9" x14ac:dyDescent="0.25">
      <c r="G310" s="1"/>
      <c r="H310" s="1"/>
      <c r="I310" s="1"/>
    </row>
    <row r="311" spans="7:9" x14ac:dyDescent="0.25">
      <c r="G311" s="1"/>
      <c r="H311" s="1"/>
      <c r="I311" s="1"/>
    </row>
    <row r="312" spans="7:9" x14ac:dyDescent="0.25">
      <c r="G312" s="1"/>
      <c r="H312" s="1"/>
      <c r="I312" s="1"/>
    </row>
    <row r="313" spans="7:9" x14ac:dyDescent="0.25">
      <c r="G313" s="1"/>
      <c r="H313" s="1"/>
      <c r="I313" s="1"/>
    </row>
    <row r="314" spans="7:9" x14ac:dyDescent="0.25">
      <c r="G314" s="1"/>
      <c r="H314" s="1"/>
      <c r="I314" s="1"/>
    </row>
    <row r="315" spans="7:9" x14ac:dyDescent="0.25">
      <c r="G315" s="1"/>
      <c r="H315" s="1"/>
      <c r="I315" s="1"/>
    </row>
    <row r="316" spans="7:9" x14ac:dyDescent="0.25">
      <c r="G316" s="1"/>
      <c r="H316" s="1"/>
      <c r="I316" s="1"/>
    </row>
    <row r="317" spans="7:9" x14ac:dyDescent="0.25">
      <c r="G317" s="1"/>
      <c r="H317" s="1"/>
      <c r="I317" s="1"/>
    </row>
    <row r="318" spans="7:9" x14ac:dyDescent="0.25">
      <c r="G318" s="1"/>
      <c r="H318" s="1"/>
      <c r="I318" s="1"/>
    </row>
    <row r="319" spans="7:9" x14ac:dyDescent="0.25">
      <c r="G319" s="1"/>
      <c r="H319" s="1"/>
      <c r="I319" s="1"/>
    </row>
    <row r="320" spans="7:9" x14ac:dyDescent="0.25">
      <c r="G320" s="1"/>
      <c r="H320" s="1"/>
      <c r="I320" s="1"/>
    </row>
    <row r="321" spans="7:9" x14ac:dyDescent="0.25">
      <c r="G321" s="1"/>
      <c r="H321" s="1"/>
      <c r="I321" s="1"/>
    </row>
    <row r="322" spans="7:9" x14ac:dyDescent="0.25">
      <c r="G322" s="1"/>
      <c r="H322" s="1"/>
      <c r="I322" s="1"/>
    </row>
    <row r="323" spans="7:9" x14ac:dyDescent="0.25">
      <c r="G323" s="1"/>
      <c r="H323" s="1"/>
      <c r="I323" s="1"/>
    </row>
    <row r="324" spans="7:9" x14ac:dyDescent="0.25">
      <c r="G324" s="1"/>
      <c r="H324" s="1"/>
      <c r="I324" s="1"/>
    </row>
    <row r="325" spans="7:9" x14ac:dyDescent="0.25">
      <c r="G325" s="1"/>
      <c r="H325" s="1"/>
      <c r="I325" s="1"/>
    </row>
    <row r="326" spans="7:9" x14ac:dyDescent="0.25">
      <c r="G326" s="1"/>
      <c r="H326" s="1"/>
      <c r="I326" s="1"/>
    </row>
    <row r="327" spans="7:9" x14ac:dyDescent="0.25">
      <c r="G327" s="1"/>
      <c r="H327" s="1"/>
      <c r="I327" s="1"/>
    </row>
    <row r="328" spans="7:9" x14ac:dyDescent="0.25">
      <c r="G328" s="1"/>
      <c r="H328" s="1"/>
      <c r="I328" s="1"/>
    </row>
    <row r="329" spans="7:9" x14ac:dyDescent="0.25">
      <c r="G329" s="1"/>
      <c r="H329" s="1"/>
      <c r="I329" s="1"/>
    </row>
    <row r="330" spans="7:9" x14ac:dyDescent="0.25">
      <c r="G330" s="1"/>
      <c r="H330" s="1"/>
      <c r="I330" s="1"/>
    </row>
    <row r="331" spans="7:9" x14ac:dyDescent="0.25">
      <c r="G331" s="1"/>
      <c r="H331" s="1"/>
      <c r="I331" s="1"/>
    </row>
    <row r="332" spans="7:9" x14ac:dyDescent="0.25">
      <c r="G332" s="1"/>
      <c r="H332" s="1"/>
      <c r="I332" s="1"/>
    </row>
    <row r="333" spans="7:9" x14ac:dyDescent="0.25">
      <c r="G333" s="1"/>
      <c r="H333" s="1"/>
      <c r="I333" s="1"/>
    </row>
    <row r="334" spans="7:9" x14ac:dyDescent="0.25">
      <c r="G334" s="1"/>
      <c r="H334" s="1"/>
      <c r="I334" s="1"/>
    </row>
    <row r="335" spans="7:9" x14ac:dyDescent="0.25">
      <c r="G335" s="1"/>
      <c r="H335" s="1"/>
      <c r="I335" s="1"/>
    </row>
    <row r="336" spans="7:9" x14ac:dyDescent="0.25">
      <c r="G336" s="1"/>
      <c r="H336" s="1"/>
      <c r="I336" s="1"/>
    </row>
    <row r="337" spans="7:9" x14ac:dyDescent="0.25">
      <c r="G337" s="1"/>
      <c r="H337" s="1"/>
      <c r="I337" s="1"/>
    </row>
    <row r="338" spans="7:9" x14ac:dyDescent="0.25">
      <c r="G338" s="1"/>
      <c r="H338" s="1"/>
      <c r="I338" s="1"/>
    </row>
    <row r="339" spans="7:9" x14ac:dyDescent="0.25">
      <c r="G339" s="1"/>
      <c r="H339" s="1"/>
      <c r="I339" s="1"/>
    </row>
    <row r="340" spans="7:9" x14ac:dyDescent="0.25">
      <c r="G340" s="1"/>
      <c r="H340" s="1"/>
      <c r="I340" s="1"/>
    </row>
    <row r="341" spans="7:9" x14ac:dyDescent="0.25">
      <c r="G341" s="1"/>
      <c r="H341" s="1"/>
      <c r="I341" s="1"/>
    </row>
    <row r="342" spans="7:9" x14ac:dyDescent="0.25">
      <c r="G342" s="1"/>
      <c r="H342" s="1"/>
      <c r="I342" s="1"/>
    </row>
    <row r="343" spans="7:9" x14ac:dyDescent="0.25">
      <c r="G343" s="1"/>
      <c r="H343" s="1"/>
      <c r="I343" s="1"/>
    </row>
    <row r="344" spans="7:9" x14ac:dyDescent="0.25">
      <c r="G344" s="1"/>
      <c r="H344" s="1"/>
      <c r="I344" s="1"/>
    </row>
    <row r="345" spans="7:9" x14ac:dyDescent="0.25">
      <c r="G345" s="1"/>
      <c r="H345" s="1"/>
      <c r="I345" s="1"/>
    </row>
    <row r="346" spans="7:9" x14ac:dyDescent="0.25">
      <c r="G346" s="1"/>
      <c r="H346" s="1"/>
      <c r="I346" s="1"/>
    </row>
    <row r="347" spans="7:9" x14ac:dyDescent="0.25">
      <c r="G347" s="1"/>
      <c r="H347" s="1"/>
      <c r="I347" s="1"/>
    </row>
    <row r="348" spans="7:9" x14ac:dyDescent="0.25">
      <c r="G348" s="1"/>
      <c r="H348" s="1"/>
      <c r="I348" s="1"/>
    </row>
    <row r="349" spans="7:9" x14ac:dyDescent="0.25">
      <c r="G349" s="1"/>
      <c r="H349" s="1"/>
      <c r="I349" s="1"/>
    </row>
    <row r="350" spans="7:9" x14ac:dyDescent="0.25">
      <c r="G350" s="1"/>
      <c r="H350" s="1"/>
      <c r="I350" s="1"/>
    </row>
    <row r="351" spans="7:9" x14ac:dyDescent="0.25">
      <c r="G351" s="1"/>
      <c r="H351" s="1"/>
      <c r="I351" s="1"/>
    </row>
    <row r="352" spans="7:9" x14ac:dyDescent="0.25">
      <c r="G352" s="1"/>
      <c r="H352" s="1"/>
      <c r="I352" s="1"/>
    </row>
    <row r="353" spans="7:9" x14ac:dyDescent="0.25">
      <c r="G353" s="1"/>
      <c r="H353" s="1"/>
      <c r="I353" s="1"/>
    </row>
    <row r="354" spans="7:9" x14ac:dyDescent="0.25">
      <c r="G354" s="1"/>
      <c r="H354" s="1"/>
      <c r="I354" s="1"/>
    </row>
    <row r="355" spans="7:9" x14ac:dyDescent="0.25">
      <c r="G355" s="1"/>
      <c r="H355" s="1"/>
      <c r="I355" s="1"/>
    </row>
    <row r="356" spans="7:9" x14ac:dyDescent="0.25">
      <c r="G356" s="1"/>
      <c r="H356" s="1"/>
      <c r="I356" s="1"/>
    </row>
    <row r="357" spans="7:9" x14ac:dyDescent="0.25">
      <c r="G357" s="1"/>
      <c r="H357" s="1"/>
      <c r="I357" s="1"/>
    </row>
    <row r="358" spans="7:9" x14ac:dyDescent="0.25">
      <c r="G358" s="1"/>
      <c r="H358" s="1"/>
      <c r="I358" s="1"/>
    </row>
    <row r="359" spans="7:9" x14ac:dyDescent="0.25">
      <c r="G359" s="1"/>
      <c r="H359" s="1"/>
      <c r="I359" s="1"/>
    </row>
    <row r="360" spans="7:9" x14ac:dyDescent="0.25">
      <c r="G360" s="1"/>
      <c r="H360" s="1"/>
      <c r="I360" s="1"/>
    </row>
    <row r="361" spans="7:9" x14ac:dyDescent="0.25">
      <c r="G361" s="1"/>
      <c r="H361" s="1"/>
      <c r="I361" s="1"/>
    </row>
    <row r="362" spans="7:9" x14ac:dyDescent="0.25">
      <c r="G362" s="1"/>
      <c r="H362" s="1"/>
      <c r="I362" s="1"/>
    </row>
    <row r="363" spans="7:9" x14ac:dyDescent="0.25">
      <c r="G363" s="1"/>
      <c r="H363" s="1"/>
      <c r="I363" s="1"/>
    </row>
    <row r="364" spans="7:9" x14ac:dyDescent="0.25">
      <c r="G364" s="1"/>
      <c r="H364" s="1"/>
      <c r="I364" s="1"/>
    </row>
    <row r="365" spans="7:9" x14ac:dyDescent="0.25">
      <c r="G365" s="1"/>
      <c r="H365" s="1"/>
      <c r="I365" s="1"/>
    </row>
    <row r="366" spans="7:9" x14ac:dyDescent="0.25">
      <c r="G366" s="1"/>
      <c r="H366" s="1"/>
      <c r="I366" s="1"/>
    </row>
    <row r="367" spans="7:9" x14ac:dyDescent="0.25">
      <c r="G367" s="1"/>
      <c r="H367" s="1"/>
      <c r="I367" s="1"/>
    </row>
    <row r="368" spans="7:9" x14ac:dyDescent="0.25">
      <c r="G368" s="1"/>
      <c r="H368" s="1"/>
      <c r="I368" s="1"/>
    </row>
    <row r="369" spans="7:9" x14ac:dyDescent="0.25">
      <c r="G369" s="1"/>
      <c r="H369" s="1"/>
      <c r="I369" s="1"/>
    </row>
    <row r="370" spans="7:9" x14ac:dyDescent="0.25">
      <c r="G370" s="1"/>
      <c r="H370" s="1"/>
      <c r="I370" s="1"/>
    </row>
    <row r="371" spans="7:9" x14ac:dyDescent="0.25">
      <c r="G371" s="1"/>
      <c r="H371" s="1"/>
      <c r="I371" s="1"/>
    </row>
    <row r="372" spans="7:9" x14ac:dyDescent="0.25">
      <c r="G372" s="1"/>
      <c r="H372" s="1"/>
      <c r="I372" s="1"/>
    </row>
    <row r="373" spans="7:9" x14ac:dyDescent="0.25">
      <c r="G373" s="1"/>
      <c r="H373" s="1"/>
      <c r="I373" s="1"/>
    </row>
    <row r="374" spans="7:9" x14ac:dyDescent="0.25">
      <c r="G374" s="1"/>
      <c r="H374" s="1"/>
      <c r="I374" s="1"/>
    </row>
    <row r="375" spans="7:9" x14ac:dyDescent="0.25">
      <c r="G375" s="1"/>
      <c r="H375" s="1"/>
      <c r="I375" s="1"/>
    </row>
    <row r="376" spans="7:9" x14ac:dyDescent="0.25">
      <c r="G376" s="1"/>
      <c r="H376" s="1"/>
      <c r="I376" s="1"/>
    </row>
    <row r="377" spans="7:9" x14ac:dyDescent="0.25">
      <c r="G377" s="1"/>
      <c r="H377" s="1"/>
      <c r="I377" s="1"/>
    </row>
    <row r="378" spans="7:9" x14ac:dyDescent="0.25">
      <c r="G378" s="1"/>
      <c r="H378" s="1"/>
      <c r="I378" s="1"/>
    </row>
    <row r="379" spans="7:9" x14ac:dyDescent="0.25">
      <c r="G379" s="1"/>
      <c r="H379" s="1"/>
      <c r="I379" s="1"/>
    </row>
    <row r="380" spans="7:9" x14ac:dyDescent="0.25">
      <c r="G380" s="1"/>
      <c r="H380" s="1"/>
      <c r="I380" s="1"/>
    </row>
    <row r="381" spans="7:9" x14ac:dyDescent="0.25">
      <c r="G381" s="1"/>
      <c r="H381" s="1"/>
      <c r="I381" s="1"/>
    </row>
    <row r="382" spans="7:9" x14ac:dyDescent="0.25">
      <c r="G382" s="1"/>
      <c r="H382" s="1"/>
      <c r="I382" s="1"/>
    </row>
    <row r="383" spans="7:9" x14ac:dyDescent="0.25">
      <c r="G383" s="1"/>
      <c r="H383" s="1"/>
      <c r="I383" s="1"/>
    </row>
    <row r="384" spans="7:9" x14ac:dyDescent="0.25">
      <c r="G384" s="1"/>
      <c r="H384" s="1"/>
      <c r="I384" s="1"/>
    </row>
    <row r="385" spans="7:9" x14ac:dyDescent="0.25">
      <c r="G385" s="1"/>
      <c r="H385" s="1"/>
      <c r="I385" s="1"/>
    </row>
    <row r="386" spans="7:9" x14ac:dyDescent="0.25">
      <c r="G386" s="1"/>
      <c r="H386" s="1"/>
      <c r="I386" s="1"/>
    </row>
    <row r="387" spans="7:9" x14ac:dyDescent="0.25">
      <c r="G387" s="1"/>
      <c r="H387" s="1"/>
      <c r="I387" s="1"/>
    </row>
    <row r="388" spans="7:9" x14ac:dyDescent="0.25">
      <c r="G388" s="1"/>
      <c r="H388" s="1"/>
      <c r="I388" s="1"/>
    </row>
    <row r="389" spans="7:9" x14ac:dyDescent="0.25">
      <c r="G389" s="1"/>
      <c r="H389" s="1"/>
      <c r="I389" s="1"/>
    </row>
    <row r="390" spans="7:9" x14ac:dyDescent="0.25">
      <c r="G390" s="1"/>
      <c r="H390" s="1"/>
      <c r="I390" s="1"/>
    </row>
    <row r="391" spans="7:9" x14ac:dyDescent="0.25">
      <c r="G391" s="1"/>
      <c r="H391" s="1"/>
      <c r="I391" s="1"/>
    </row>
    <row r="392" spans="7:9" x14ac:dyDescent="0.25">
      <c r="G392" s="1"/>
      <c r="H392" s="1"/>
      <c r="I392" s="1"/>
    </row>
    <row r="393" spans="7:9" x14ac:dyDescent="0.25">
      <c r="G393" s="1"/>
      <c r="H393" s="1"/>
      <c r="I393" s="1"/>
    </row>
    <row r="394" spans="7:9" x14ac:dyDescent="0.25">
      <c r="G394" s="1"/>
      <c r="H394" s="1"/>
      <c r="I394" s="1"/>
    </row>
    <row r="395" spans="7:9" x14ac:dyDescent="0.25">
      <c r="G395" s="1"/>
      <c r="H395" s="1"/>
      <c r="I395" s="1"/>
    </row>
    <row r="396" spans="7:9" x14ac:dyDescent="0.25">
      <c r="G396" s="1"/>
      <c r="H396" s="1"/>
      <c r="I396" s="1"/>
    </row>
    <row r="397" spans="7:9" x14ac:dyDescent="0.25">
      <c r="G397" s="1"/>
      <c r="H397" s="1"/>
      <c r="I397" s="1"/>
    </row>
    <row r="398" spans="7:9" x14ac:dyDescent="0.25">
      <c r="G398" s="1"/>
      <c r="H398" s="1"/>
      <c r="I398" s="1"/>
    </row>
    <row r="399" spans="7:9" x14ac:dyDescent="0.25">
      <c r="G399" s="1"/>
      <c r="H399" s="1"/>
      <c r="I399" s="1"/>
    </row>
    <row r="400" spans="7:9" x14ac:dyDescent="0.25">
      <c r="G400" s="1"/>
      <c r="H400" s="1"/>
      <c r="I400" s="1"/>
    </row>
    <row r="401" spans="7:9" x14ac:dyDescent="0.25">
      <c r="G401" s="1"/>
      <c r="H401" s="1"/>
      <c r="I401" s="1"/>
    </row>
    <row r="402" spans="7:9" x14ac:dyDescent="0.25">
      <c r="G402" s="1"/>
      <c r="H402" s="1"/>
      <c r="I402" s="1"/>
    </row>
    <row r="403" spans="7:9" x14ac:dyDescent="0.25">
      <c r="G403" s="1"/>
      <c r="H403" s="1"/>
      <c r="I403" s="1"/>
    </row>
    <row r="404" spans="7:9" x14ac:dyDescent="0.25">
      <c r="G404" s="1"/>
      <c r="H404" s="1"/>
      <c r="I404" s="1"/>
    </row>
    <row r="405" spans="7:9" x14ac:dyDescent="0.25">
      <c r="G405" s="1"/>
      <c r="H405" s="1"/>
      <c r="I405" s="1"/>
    </row>
    <row r="406" spans="7:9" x14ac:dyDescent="0.25">
      <c r="G406" s="1"/>
      <c r="H406" s="1"/>
      <c r="I406" s="1"/>
    </row>
    <row r="407" spans="7:9" x14ac:dyDescent="0.25">
      <c r="G407" s="1"/>
      <c r="H407" s="1"/>
      <c r="I407" s="1"/>
    </row>
    <row r="408" spans="7:9" x14ac:dyDescent="0.25">
      <c r="G408" s="1"/>
      <c r="H408" s="1"/>
      <c r="I408" s="1"/>
    </row>
    <row r="409" spans="7:9" x14ac:dyDescent="0.25">
      <c r="G409" s="1"/>
      <c r="H409" s="1"/>
      <c r="I409" s="1"/>
    </row>
    <row r="410" spans="7:9" x14ac:dyDescent="0.25">
      <c r="G410" s="1"/>
      <c r="H410" s="1"/>
      <c r="I410" s="1"/>
    </row>
    <row r="411" spans="7:9" x14ac:dyDescent="0.25">
      <c r="G411" s="1"/>
      <c r="H411" s="1"/>
      <c r="I411" s="1"/>
    </row>
    <row r="412" spans="7:9" x14ac:dyDescent="0.25">
      <c r="G412" s="1"/>
      <c r="H412" s="1"/>
      <c r="I412" s="1"/>
    </row>
    <row r="413" spans="7:9" x14ac:dyDescent="0.25">
      <c r="G413" s="1"/>
      <c r="H413" s="1"/>
      <c r="I413" s="1"/>
    </row>
    <row r="414" spans="7:9" x14ac:dyDescent="0.25">
      <c r="G414" s="1"/>
      <c r="H414" s="1"/>
      <c r="I414" s="1"/>
    </row>
    <row r="415" spans="7:9" x14ac:dyDescent="0.25">
      <c r="G415" s="1"/>
      <c r="H415" s="1"/>
      <c r="I415" s="1"/>
    </row>
    <row r="416" spans="7:9" x14ac:dyDescent="0.25">
      <c r="G416" s="1"/>
      <c r="H416" s="1"/>
      <c r="I416" s="1"/>
    </row>
    <row r="417" spans="7:9" x14ac:dyDescent="0.25">
      <c r="G417" s="1"/>
      <c r="H417" s="1"/>
      <c r="I417" s="1"/>
    </row>
    <row r="418" spans="7:9" x14ac:dyDescent="0.25">
      <c r="G418" s="1"/>
      <c r="H418" s="1"/>
      <c r="I418" s="1"/>
    </row>
    <row r="419" spans="7:9" x14ac:dyDescent="0.25">
      <c r="G419" s="1"/>
      <c r="H419" s="1"/>
      <c r="I419" s="1"/>
    </row>
    <row r="420" spans="7:9" x14ac:dyDescent="0.25">
      <c r="G420" s="1"/>
      <c r="H420" s="1"/>
      <c r="I420" s="1"/>
    </row>
    <row r="421" spans="7:9" x14ac:dyDescent="0.25">
      <c r="G421" s="1"/>
      <c r="H421" s="1"/>
      <c r="I421" s="1"/>
    </row>
    <row r="422" spans="7:9" x14ac:dyDescent="0.25">
      <c r="G422" s="1"/>
      <c r="H422" s="1"/>
      <c r="I422" s="1"/>
    </row>
    <row r="423" spans="7:9" x14ac:dyDescent="0.25">
      <c r="G423" s="1"/>
      <c r="H423" s="1"/>
      <c r="I423" s="1"/>
    </row>
    <row r="424" spans="7:9" x14ac:dyDescent="0.25">
      <c r="G424" s="1"/>
      <c r="H424" s="1"/>
      <c r="I424" s="1"/>
    </row>
    <row r="425" spans="7:9" x14ac:dyDescent="0.25">
      <c r="G425" s="1"/>
      <c r="H425" s="1"/>
      <c r="I425" s="1"/>
    </row>
    <row r="426" spans="7:9" x14ac:dyDescent="0.25">
      <c r="G426" s="1"/>
      <c r="H426" s="1"/>
      <c r="I426" s="1"/>
    </row>
    <row r="427" spans="7:9" x14ac:dyDescent="0.25">
      <c r="G427" s="1"/>
      <c r="H427" s="1"/>
      <c r="I427" s="1"/>
    </row>
    <row r="428" spans="7:9" x14ac:dyDescent="0.25">
      <c r="G428" s="1"/>
      <c r="H428" s="1"/>
      <c r="I428" s="1"/>
    </row>
    <row r="429" spans="7:9" x14ac:dyDescent="0.25">
      <c r="G429" s="1"/>
      <c r="H429" s="1"/>
      <c r="I429" s="1"/>
    </row>
    <row r="430" spans="7:9" x14ac:dyDescent="0.25">
      <c r="G430" s="1"/>
      <c r="H430" s="1"/>
      <c r="I430" s="1"/>
    </row>
    <row r="431" spans="7:9" x14ac:dyDescent="0.25">
      <c r="G431" s="1"/>
      <c r="H431" s="1"/>
      <c r="I431" s="1"/>
    </row>
    <row r="432" spans="7:9" x14ac:dyDescent="0.25">
      <c r="G432" s="1"/>
      <c r="H432" s="1"/>
      <c r="I432" s="1"/>
    </row>
    <row r="433" spans="7:9" x14ac:dyDescent="0.25">
      <c r="G433" s="1"/>
      <c r="H433" s="1"/>
      <c r="I433" s="1"/>
    </row>
    <row r="434" spans="7:9" x14ac:dyDescent="0.25">
      <c r="G434" s="1"/>
      <c r="H434" s="1"/>
      <c r="I434" s="1"/>
    </row>
    <row r="435" spans="7:9" x14ac:dyDescent="0.25">
      <c r="G435" s="1"/>
      <c r="H435" s="1"/>
      <c r="I435" s="1"/>
    </row>
    <row r="436" spans="7:9" x14ac:dyDescent="0.25">
      <c r="G436" s="1"/>
      <c r="H436" s="1"/>
      <c r="I436" s="1"/>
    </row>
    <row r="437" spans="7:9" x14ac:dyDescent="0.25">
      <c r="G437" s="1"/>
      <c r="H437" s="1"/>
      <c r="I437" s="1"/>
    </row>
    <row r="438" spans="7:9" x14ac:dyDescent="0.25">
      <c r="G438" s="1"/>
      <c r="H438" s="1"/>
      <c r="I438" s="1"/>
    </row>
    <row r="439" spans="7:9" x14ac:dyDescent="0.25">
      <c r="G439" s="1"/>
      <c r="H439" s="1"/>
      <c r="I439" s="1"/>
    </row>
    <row r="440" spans="7:9" x14ac:dyDescent="0.25">
      <c r="G440" s="1"/>
      <c r="H440" s="1"/>
      <c r="I440" s="1"/>
    </row>
    <row r="441" spans="7:9" x14ac:dyDescent="0.25">
      <c r="G441" s="1"/>
      <c r="H441" s="1"/>
      <c r="I441" s="1"/>
    </row>
    <row r="442" spans="7:9" x14ac:dyDescent="0.25">
      <c r="G442" s="1"/>
      <c r="H442" s="1"/>
      <c r="I442" s="1"/>
    </row>
    <row r="443" spans="7:9" x14ac:dyDescent="0.25">
      <c r="G443" s="1"/>
      <c r="H443" s="1"/>
      <c r="I443" s="1"/>
    </row>
    <row r="444" spans="7:9" x14ac:dyDescent="0.25">
      <c r="G444" s="1"/>
      <c r="H444" s="1"/>
      <c r="I444" s="1"/>
    </row>
    <row r="445" spans="7:9" x14ac:dyDescent="0.25">
      <c r="G445" s="1"/>
      <c r="H445" s="1"/>
      <c r="I445" s="1"/>
    </row>
    <row r="446" spans="7:9" x14ac:dyDescent="0.25">
      <c r="G446" s="1"/>
      <c r="H446" s="1"/>
      <c r="I446" s="1"/>
    </row>
    <row r="447" spans="7:9" x14ac:dyDescent="0.25">
      <c r="G447" s="1"/>
      <c r="H447" s="1"/>
      <c r="I447" s="1"/>
    </row>
    <row r="448" spans="7:9" x14ac:dyDescent="0.25">
      <c r="G448" s="1"/>
      <c r="H448" s="1"/>
      <c r="I448" s="1"/>
    </row>
    <row r="449" spans="7:9" x14ac:dyDescent="0.25">
      <c r="G449" s="1"/>
      <c r="H449" s="1"/>
      <c r="I449" s="1"/>
    </row>
    <row r="450" spans="7:9" x14ac:dyDescent="0.25">
      <c r="G450" s="1"/>
      <c r="H450" s="1"/>
      <c r="I450" s="1"/>
    </row>
    <row r="451" spans="7:9" x14ac:dyDescent="0.25">
      <c r="G451" s="1"/>
      <c r="H451" s="1"/>
      <c r="I451" s="1"/>
    </row>
    <row r="452" spans="7:9" x14ac:dyDescent="0.25">
      <c r="G452" s="1"/>
      <c r="H452" s="1"/>
      <c r="I452" s="1"/>
    </row>
    <row r="453" spans="7:9" x14ac:dyDescent="0.25">
      <c r="G453" s="1"/>
      <c r="H453" s="1"/>
      <c r="I453" s="1"/>
    </row>
    <row r="454" spans="7:9" x14ac:dyDescent="0.25">
      <c r="G454" s="1"/>
      <c r="H454" s="1"/>
      <c r="I454" s="1"/>
    </row>
    <row r="455" spans="7:9" x14ac:dyDescent="0.25">
      <c r="G455" s="1"/>
      <c r="H455" s="1"/>
      <c r="I455" s="1"/>
    </row>
    <row r="456" spans="7:9" x14ac:dyDescent="0.25">
      <c r="G456" s="1"/>
      <c r="H456" s="1"/>
      <c r="I456" s="1"/>
    </row>
    <row r="457" spans="7:9" x14ac:dyDescent="0.25">
      <c r="G457" s="1"/>
      <c r="H457" s="1"/>
      <c r="I457" s="1"/>
    </row>
    <row r="458" spans="7:9" x14ac:dyDescent="0.25">
      <c r="G458" s="1"/>
      <c r="H458" s="1"/>
      <c r="I458" s="1"/>
    </row>
    <row r="459" spans="7:9" x14ac:dyDescent="0.25">
      <c r="G459" s="1"/>
      <c r="H459" s="1"/>
      <c r="I459" s="1"/>
    </row>
    <row r="460" spans="7:9" x14ac:dyDescent="0.25">
      <c r="G460" s="1"/>
      <c r="H460" s="1"/>
      <c r="I460" s="1"/>
    </row>
    <row r="461" spans="7:9" x14ac:dyDescent="0.25">
      <c r="G461" s="1"/>
      <c r="H461" s="1"/>
      <c r="I461" s="1"/>
    </row>
    <row r="462" spans="7:9" x14ac:dyDescent="0.25">
      <c r="G462" s="1"/>
      <c r="H462" s="1"/>
      <c r="I462" s="1"/>
    </row>
    <row r="463" spans="7:9" x14ac:dyDescent="0.25">
      <c r="G463" s="1"/>
      <c r="H463" s="1"/>
      <c r="I463" s="1"/>
    </row>
    <row r="464" spans="7:9" x14ac:dyDescent="0.25">
      <c r="G464" s="1"/>
      <c r="H464" s="1"/>
      <c r="I464" s="1"/>
    </row>
    <row r="465" spans="7:9" x14ac:dyDescent="0.25">
      <c r="G465" s="1"/>
      <c r="H465" s="1"/>
      <c r="I465" s="1"/>
    </row>
    <row r="466" spans="7:9" x14ac:dyDescent="0.25">
      <c r="G466" s="1"/>
      <c r="H466" s="1"/>
      <c r="I466" s="1"/>
    </row>
    <row r="467" spans="7:9" x14ac:dyDescent="0.25">
      <c r="G467" s="1"/>
      <c r="H467" s="1"/>
      <c r="I467" s="1"/>
    </row>
    <row r="468" spans="7:9" x14ac:dyDescent="0.25">
      <c r="G468" s="1"/>
      <c r="H468" s="1"/>
      <c r="I468" s="1"/>
    </row>
    <row r="469" spans="7:9" x14ac:dyDescent="0.25">
      <c r="G469" s="1"/>
      <c r="H469" s="1"/>
      <c r="I469" s="1"/>
    </row>
    <row r="470" spans="7:9" x14ac:dyDescent="0.25">
      <c r="G470" s="1"/>
      <c r="H470" s="1"/>
      <c r="I470" s="1"/>
    </row>
    <row r="471" spans="7:9" x14ac:dyDescent="0.25">
      <c r="G471" s="1"/>
      <c r="H471" s="1"/>
      <c r="I471" s="1"/>
    </row>
    <row r="472" spans="7:9" x14ac:dyDescent="0.25">
      <c r="G472" s="1"/>
      <c r="H472" s="1"/>
      <c r="I472" s="1"/>
    </row>
    <row r="473" spans="7:9" x14ac:dyDescent="0.25">
      <c r="G473" s="1"/>
      <c r="H473" s="1"/>
      <c r="I473" s="1"/>
    </row>
    <row r="474" spans="7:9" x14ac:dyDescent="0.25">
      <c r="G474" s="1"/>
      <c r="H474" s="1"/>
      <c r="I474" s="1"/>
    </row>
    <row r="475" spans="7:9" x14ac:dyDescent="0.25">
      <c r="G475" s="1"/>
      <c r="H475" s="1"/>
      <c r="I475" s="1"/>
    </row>
    <row r="476" spans="7:9" x14ac:dyDescent="0.25">
      <c r="G476" s="1"/>
      <c r="H476" s="1"/>
      <c r="I476" s="1"/>
    </row>
    <row r="477" spans="7:9" x14ac:dyDescent="0.25">
      <c r="G477" s="1"/>
      <c r="H477" s="1"/>
      <c r="I477" s="1"/>
    </row>
    <row r="478" spans="7:9" x14ac:dyDescent="0.25">
      <c r="G478" s="1"/>
      <c r="H478" s="1"/>
      <c r="I478" s="1"/>
    </row>
    <row r="479" spans="7:9" x14ac:dyDescent="0.25">
      <c r="G479" s="1"/>
      <c r="H479" s="1"/>
      <c r="I479" s="1"/>
    </row>
    <row r="480" spans="7:9" x14ac:dyDescent="0.25">
      <c r="G480" s="1"/>
      <c r="H480" s="1"/>
      <c r="I480" s="1"/>
    </row>
    <row r="481" spans="7:9" x14ac:dyDescent="0.25">
      <c r="G481" s="1"/>
      <c r="H481" s="1"/>
      <c r="I481" s="1"/>
    </row>
    <row r="482" spans="7:9" x14ac:dyDescent="0.25">
      <c r="G482" s="1"/>
      <c r="H482" s="1"/>
      <c r="I482" s="1"/>
    </row>
    <row r="483" spans="7:9" x14ac:dyDescent="0.25">
      <c r="G483" s="1"/>
      <c r="H483" s="1"/>
      <c r="I483" s="1"/>
    </row>
    <row r="484" spans="7:9" x14ac:dyDescent="0.25">
      <c r="G484" s="1"/>
      <c r="H484" s="1"/>
      <c r="I484" s="1"/>
    </row>
    <row r="485" spans="7:9" x14ac:dyDescent="0.25">
      <c r="G485" s="1"/>
      <c r="H485" s="1"/>
      <c r="I485" s="1"/>
    </row>
    <row r="486" spans="7:9" x14ac:dyDescent="0.25">
      <c r="G486" s="1"/>
      <c r="H486" s="1"/>
      <c r="I486" s="1"/>
    </row>
    <row r="487" spans="7:9" x14ac:dyDescent="0.25">
      <c r="G487" s="1"/>
      <c r="H487" s="1"/>
      <c r="I487" s="1"/>
    </row>
    <row r="488" spans="7:9" x14ac:dyDescent="0.25">
      <c r="G488" s="1"/>
      <c r="H488" s="1"/>
      <c r="I488" s="1"/>
    </row>
    <row r="489" spans="7:9" x14ac:dyDescent="0.25">
      <c r="G489" s="1"/>
      <c r="H489" s="1"/>
      <c r="I489" s="1"/>
    </row>
    <row r="490" spans="7:9" x14ac:dyDescent="0.25">
      <c r="G490" s="1"/>
      <c r="H490" s="1"/>
      <c r="I490" s="1"/>
    </row>
    <row r="491" spans="7:9" x14ac:dyDescent="0.25">
      <c r="G491" s="1"/>
      <c r="H491" s="1"/>
      <c r="I491" s="1"/>
    </row>
    <row r="492" spans="7:9" x14ac:dyDescent="0.25">
      <c r="G492" s="1"/>
      <c r="H492" s="1"/>
      <c r="I492" s="1"/>
    </row>
    <row r="493" spans="7:9" x14ac:dyDescent="0.25">
      <c r="G493" s="1"/>
      <c r="H493" s="1"/>
      <c r="I493" s="1"/>
    </row>
    <row r="494" spans="7:9" x14ac:dyDescent="0.25">
      <c r="G494" s="1"/>
      <c r="H494" s="1"/>
      <c r="I494" s="1"/>
    </row>
    <row r="495" spans="7:9" x14ac:dyDescent="0.25">
      <c r="G495" s="1"/>
      <c r="H495" s="1"/>
      <c r="I495" s="1"/>
    </row>
    <row r="496" spans="7:9" x14ac:dyDescent="0.25">
      <c r="G496" s="1"/>
      <c r="H496" s="1"/>
      <c r="I496" s="1"/>
    </row>
    <row r="497" spans="7:9" x14ac:dyDescent="0.25">
      <c r="G497" s="1"/>
      <c r="H497" s="1"/>
      <c r="I497" s="1"/>
    </row>
    <row r="498" spans="7:9" x14ac:dyDescent="0.25">
      <c r="G498" s="1"/>
      <c r="H498" s="1"/>
      <c r="I498" s="1"/>
    </row>
    <row r="499" spans="7:9" x14ac:dyDescent="0.25">
      <c r="G499" s="1"/>
      <c r="H499" s="1"/>
      <c r="I499" s="1"/>
    </row>
    <row r="500" spans="7:9" x14ac:dyDescent="0.25">
      <c r="G500" s="1"/>
      <c r="H500" s="1"/>
      <c r="I500" s="1"/>
    </row>
    <row r="501" spans="7:9" x14ac:dyDescent="0.25">
      <c r="G501" s="1"/>
      <c r="H501" s="1"/>
      <c r="I501" s="1"/>
    </row>
    <row r="502" spans="7:9" x14ac:dyDescent="0.25">
      <c r="G502" s="1"/>
      <c r="H502" s="1"/>
      <c r="I502" s="1"/>
    </row>
    <row r="503" spans="7:9" x14ac:dyDescent="0.25">
      <c r="G503" s="1"/>
      <c r="H503" s="1"/>
      <c r="I503" s="1"/>
    </row>
    <row r="504" spans="7:9" x14ac:dyDescent="0.25">
      <c r="G504" s="1"/>
      <c r="H504" s="1"/>
      <c r="I504" s="1"/>
    </row>
    <row r="505" spans="7:9" x14ac:dyDescent="0.25">
      <c r="G505" s="1"/>
      <c r="H505" s="1"/>
      <c r="I505" s="1"/>
    </row>
    <row r="506" spans="7:9" x14ac:dyDescent="0.25">
      <c r="G506" s="1"/>
      <c r="H506" s="1"/>
      <c r="I506" s="1"/>
    </row>
    <row r="507" spans="7:9" x14ac:dyDescent="0.25">
      <c r="G507" s="1"/>
      <c r="H507" s="1"/>
      <c r="I507" s="1"/>
    </row>
    <row r="508" spans="7:9" x14ac:dyDescent="0.25">
      <c r="G508" s="1"/>
      <c r="H508" s="1"/>
      <c r="I508" s="1"/>
    </row>
    <row r="509" spans="7:9" x14ac:dyDescent="0.25">
      <c r="G509" s="1"/>
      <c r="H509" s="1"/>
      <c r="I509" s="1"/>
    </row>
    <row r="510" spans="7:9" x14ac:dyDescent="0.25">
      <c r="G510" s="1"/>
      <c r="H510" s="1"/>
      <c r="I510" s="1"/>
    </row>
    <row r="511" spans="7:9" x14ac:dyDescent="0.25">
      <c r="G511" s="1"/>
      <c r="H511" s="1"/>
      <c r="I511" s="1"/>
    </row>
    <row r="512" spans="7:9" x14ac:dyDescent="0.25">
      <c r="G512" s="1"/>
      <c r="H512" s="1"/>
      <c r="I512" s="1"/>
    </row>
    <row r="513" spans="7:9" x14ac:dyDescent="0.25">
      <c r="G513" s="1"/>
      <c r="H513" s="1"/>
      <c r="I513" s="1"/>
    </row>
    <row r="514" spans="7:9" x14ac:dyDescent="0.25">
      <c r="G514" s="1"/>
      <c r="H514" s="1"/>
      <c r="I514" s="1"/>
    </row>
    <row r="515" spans="7:9" x14ac:dyDescent="0.25">
      <c r="G515" s="1"/>
      <c r="H515" s="1"/>
      <c r="I515" s="1"/>
    </row>
    <row r="516" spans="7:9" x14ac:dyDescent="0.25">
      <c r="G516" s="1"/>
      <c r="H516" s="1"/>
      <c r="I516" s="1"/>
    </row>
    <row r="517" spans="7:9" x14ac:dyDescent="0.25">
      <c r="G517" s="1"/>
      <c r="H517" s="1"/>
      <c r="I517" s="1"/>
    </row>
    <row r="518" spans="7:9" x14ac:dyDescent="0.25">
      <c r="G518" s="1"/>
      <c r="H518" s="1"/>
      <c r="I518" s="1"/>
    </row>
    <row r="519" spans="7:9" x14ac:dyDescent="0.25">
      <c r="G519" s="1"/>
      <c r="H519" s="1"/>
      <c r="I519" s="1"/>
    </row>
    <row r="520" spans="7:9" x14ac:dyDescent="0.25">
      <c r="G520" s="1"/>
      <c r="H520" s="1"/>
      <c r="I520" s="1"/>
    </row>
    <row r="521" spans="7:9" x14ac:dyDescent="0.25">
      <c r="G521" s="1"/>
      <c r="H521" s="1"/>
      <c r="I521" s="1"/>
    </row>
    <row r="522" spans="7:9" x14ac:dyDescent="0.25">
      <c r="G522" s="1"/>
      <c r="H522" s="1"/>
      <c r="I522" s="1"/>
    </row>
    <row r="523" spans="7:9" x14ac:dyDescent="0.25">
      <c r="G523" s="1"/>
      <c r="H523" s="1"/>
      <c r="I523" s="1"/>
    </row>
    <row r="524" spans="7:9" x14ac:dyDescent="0.25">
      <c r="G524" s="1"/>
      <c r="H524" s="1"/>
      <c r="I524" s="1"/>
    </row>
    <row r="525" spans="7:9" x14ac:dyDescent="0.25">
      <c r="G525" s="1"/>
      <c r="H525" s="1"/>
      <c r="I525" s="1"/>
    </row>
    <row r="526" spans="7:9" x14ac:dyDescent="0.25">
      <c r="G526" s="1"/>
      <c r="H526" s="1"/>
      <c r="I526" s="1"/>
    </row>
    <row r="527" spans="7:9" x14ac:dyDescent="0.25">
      <c r="G527" s="1"/>
      <c r="H527" s="1"/>
      <c r="I527" s="1"/>
    </row>
    <row r="528" spans="7:9" x14ac:dyDescent="0.25">
      <c r="G528" s="1"/>
      <c r="H528" s="1"/>
      <c r="I528" s="1"/>
    </row>
    <row r="529" spans="7:9" x14ac:dyDescent="0.25">
      <c r="G529" s="1"/>
      <c r="H529" s="1"/>
      <c r="I529" s="1"/>
    </row>
    <row r="530" spans="7:9" x14ac:dyDescent="0.25">
      <c r="G530" s="1"/>
      <c r="H530" s="1"/>
      <c r="I530" s="1"/>
    </row>
    <row r="531" spans="7:9" x14ac:dyDescent="0.25">
      <c r="G531" s="1"/>
      <c r="H531" s="1"/>
      <c r="I531" s="1"/>
    </row>
    <row r="532" spans="7:9" x14ac:dyDescent="0.25">
      <c r="G532" s="1"/>
      <c r="H532" s="1"/>
      <c r="I532" s="1"/>
    </row>
    <row r="533" spans="7:9" x14ac:dyDescent="0.25">
      <c r="G533" s="1"/>
      <c r="H533" s="1"/>
      <c r="I533" s="1"/>
    </row>
    <row r="534" spans="7:9" x14ac:dyDescent="0.25">
      <c r="G534" s="1"/>
      <c r="H534" s="1"/>
      <c r="I534" s="1"/>
    </row>
    <row r="535" spans="7:9" x14ac:dyDescent="0.25">
      <c r="G535" s="1"/>
      <c r="H535" s="1"/>
      <c r="I535" s="1"/>
    </row>
    <row r="536" spans="7:9" x14ac:dyDescent="0.25">
      <c r="G536" s="1"/>
      <c r="H536" s="1"/>
      <c r="I536" s="1"/>
    </row>
    <row r="537" spans="7:9" x14ac:dyDescent="0.25">
      <c r="G537" s="1"/>
      <c r="H537" s="1"/>
      <c r="I537" s="1"/>
    </row>
    <row r="538" spans="7:9" x14ac:dyDescent="0.25">
      <c r="G538" s="1"/>
      <c r="H538" s="1"/>
      <c r="I538" s="1"/>
    </row>
    <row r="539" spans="7:9" x14ac:dyDescent="0.25">
      <c r="G539" s="1"/>
      <c r="H539" s="1"/>
      <c r="I539" s="1"/>
    </row>
    <row r="540" spans="7:9" x14ac:dyDescent="0.25">
      <c r="G540" s="1"/>
      <c r="H540" s="1"/>
      <c r="I540" s="1"/>
    </row>
    <row r="541" spans="7:9" x14ac:dyDescent="0.25">
      <c r="G541" s="1"/>
      <c r="H541" s="1"/>
      <c r="I541" s="1"/>
    </row>
    <row r="542" spans="7:9" x14ac:dyDescent="0.25">
      <c r="G542" s="1"/>
      <c r="H542" s="1"/>
      <c r="I542" s="1"/>
    </row>
    <row r="543" spans="7:9" x14ac:dyDescent="0.25">
      <c r="G543" s="1"/>
      <c r="H543" s="1"/>
      <c r="I543" s="1"/>
    </row>
    <row r="544" spans="7:9" x14ac:dyDescent="0.25">
      <c r="G544" s="1"/>
      <c r="H544" s="1"/>
      <c r="I544" s="1"/>
    </row>
    <row r="545" spans="7:9" x14ac:dyDescent="0.25">
      <c r="G545" s="1"/>
      <c r="H545" s="1"/>
      <c r="I545" s="1"/>
    </row>
    <row r="546" spans="7:9" x14ac:dyDescent="0.25">
      <c r="G546" s="1"/>
      <c r="H546" s="1"/>
      <c r="I546" s="1"/>
    </row>
    <row r="547" spans="7:9" x14ac:dyDescent="0.25">
      <c r="G547" s="1"/>
      <c r="H547" s="1"/>
      <c r="I547" s="1"/>
    </row>
    <row r="548" spans="7:9" x14ac:dyDescent="0.25">
      <c r="G548" s="1"/>
      <c r="H548" s="1"/>
      <c r="I548" s="1"/>
    </row>
    <row r="549" spans="7:9" x14ac:dyDescent="0.25">
      <c r="G549" s="1"/>
      <c r="H549" s="1"/>
      <c r="I549" s="1"/>
    </row>
    <row r="550" spans="7:9" x14ac:dyDescent="0.25">
      <c r="G550" s="1"/>
      <c r="H550" s="1"/>
      <c r="I550" s="1"/>
    </row>
    <row r="551" spans="7:9" x14ac:dyDescent="0.25">
      <c r="G551" s="1"/>
      <c r="H551" s="1"/>
      <c r="I551" s="1"/>
    </row>
    <row r="552" spans="7:9" x14ac:dyDescent="0.25">
      <c r="G552" s="1"/>
      <c r="H552" s="1"/>
      <c r="I552" s="1"/>
    </row>
    <row r="553" spans="7:9" x14ac:dyDescent="0.25">
      <c r="G553" s="1"/>
      <c r="H553" s="1"/>
      <c r="I553" s="1"/>
    </row>
    <row r="554" spans="7:9" x14ac:dyDescent="0.25">
      <c r="G554" s="1"/>
      <c r="H554" s="1"/>
      <c r="I554" s="1"/>
    </row>
    <row r="555" spans="7:9" x14ac:dyDescent="0.25">
      <c r="G555" s="1"/>
      <c r="H555" s="1"/>
      <c r="I555" s="1"/>
    </row>
    <row r="556" spans="7:9" x14ac:dyDescent="0.25">
      <c r="G556" s="1"/>
      <c r="H556" s="1"/>
      <c r="I556" s="1"/>
    </row>
    <row r="557" spans="7:9" x14ac:dyDescent="0.25">
      <c r="G557" s="1"/>
      <c r="H557" s="1"/>
      <c r="I557" s="1"/>
    </row>
    <row r="558" spans="7:9" x14ac:dyDescent="0.25">
      <c r="G558" s="1"/>
      <c r="H558" s="1"/>
      <c r="I558" s="1"/>
    </row>
    <row r="559" spans="7:9" x14ac:dyDescent="0.25">
      <c r="G559" s="1"/>
      <c r="H559" s="1"/>
      <c r="I559" s="1"/>
    </row>
    <row r="560" spans="7:9" x14ac:dyDescent="0.25">
      <c r="G560" s="1"/>
      <c r="H560" s="1"/>
      <c r="I560" s="1"/>
    </row>
    <row r="561" spans="7:9" x14ac:dyDescent="0.25">
      <c r="G561" s="1"/>
      <c r="H561" s="1"/>
      <c r="I561" s="1"/>
    </row>
    <row r="562" spans="7:9" x14ac:dyDescent="0.25">
      <c r="G562" s="1"/>
      <c r="H562" s="1"/>
      <c r="I562" s="1"/>
    </row>
    <row r="563" spans="7:9" x14ac:dyDescent="0.25">
      <c r="G563" s="1"/>
      <c r="H563" s="1"/>
      <c r="I563" s="1"/>
    </row>
    <row r="564" spans="7:9" x14ac:dyDescent="0.25">
      <c r="G564" s="1"/>
      <c r="H564" s="1"/>
      <c r="I564" s="1"/>
    </row>
    <row r="565" spans="7:9" x14ac:dyDescent="0.25">
      <c r="G565" s="1"/>
      <c r="H565" s="1"/>
      <c r="I565" s="1"/>
    </row>
    <row r="566" spans="7:9" x14ac:dyDescent="0.25">
      <c r="G566" s="1"/>
      <c r="H566" s="1"/>
      <c r="I566" s="1"/>
    </row>
    <row r="567" spans="7:9" x14ac:dyDescent="0.25">
      <c r="G567" s="1"/>
      <c r="H567" s="1"/>
      <c r="I567" s="1"/>
    </row>
    <row r="568" spans="7:9" x14ac:dyDescent="0.25">
      <c r="G568" s="1"/>
      <c r="H568" s="1"/>
      <c r="I568" s="1"/>
    </row>
    <row r="569" spans="7:9" x14ac:dyDescent="0.25">
      <c r="G569" s="1"/>
      <c r="H569" s="1"/>
      <c r="I569" s="1"/>
    </row>
    <row r="570" spans="7:9" x14ac:dyDescent="0.25">
      <c r="G570" s="1"/>
      <c r="H570" s="1"/>
      <c r="I570" s="1"/>
    </row>
    <row r="571" spans="7:9" x14ac:dyDescent="0.25">
      <c r="G571" s="1"/>
      <c r="H571" s="1"/>
      <c r="I571" s="1"/>
    </row>
    <row r="572" spans="7:9" x14ac:dyDescent="0.25">
      <c r="G572" s="1"/>
      <c r="H572" s="1"/>
      <c r="I572" s="1"/>
    </row>
    <row r="573" spans="7:9" x14ac:dyDescent="0.25">
      <c r="G573" s="1"/>
      <c r="H573" s="1"/>
      <c r="I573" s="1"/>
    </row>
    <row r="574" spans="7:9" x14ac:dyDescent="0.25">
      <c r="G574" s="1"/>
      <c r="H574" s="1"/>
      <c r="I574" s="1"/>
    </row>
    <row r="575" spans="7:9" x14ac:dyDescent="0.25">
      <c r="G575" s="1"/>
      <c r="H575" s="1"/>
      <c r="I575" s="1"/>
    </row>
    <row r="576" spans="7:9" x14ac:dyDescent="0.25">
      <c r="G576" s="1"/>
      <c r="H576" s="1"/>
      <c r="I576" s="1"/>
    </row>
    <row r="577" spans="7:9" x14ac:dyDescent="0.25">
      <c r="G577" s="1"/>
      <c r="H577" s="1"/>
      <c r="I577" s="1"/>
    </row>
    <row r="578" spans="7:9" x14ac:dyDescent="0.25">
      <c r="G578" s="1"/>
      <c r="H578" s="1"/>
      <c r="I578" s="1"/>
    </row>
    <row r="579" spans="7:9" x14ac:dyDescent="0.25">
      <c r="G579" s="1"/>
      <c r="H579" s="1"/>
      <c r="I579" s="1"/>
    </row>
    <row r="580" spans="7:9" x14ac:dyDescent="0.25">
      <c r="G580" s="1"/>
      <c r="H580" s="1"/>
      <c r="I580" s="1"/>
    </row>
    <row r="581" spans="7:9" x14ac:dyDescent="0.25">
      <c r="G581" s="1"/>
      <c r="H581" s="1"/>
      <c r="I581" s="1"/>
    </row>
    <row r="582" spans="7:9" x14ac:dyDescent="0.25">
      <c r="G582" s="1"/>
      <c r="H582" s="1"/>
      <c r="I582" s="1"/>
    </row>
    <row r="583" spans="7:9" x14ac:dyDescent="0.25">
      <c r="G583" s="1"/>
      <c r="H583" s="1"/>
      <c r="I583" s="1"/>
    </row>
    <row r="584" spans="7:9" x14ac:dyDescent="0.25">
      <c r="G584" s="1"/>
      <c r="H584" s="1"/>
      <c r="I584" s="1"/>
    </row>
    <row r="585" spans="7:9" x14ac:dyDescent="0.25">
      <c r="G585" s="1"/>
      <c r="H585" s="1"/>
      <c r="I585" s="1"/>
    </row>
    <row r="586" spans="7:9" x14ac:dyDescent="0.25">
      <c r="G586" s="1"/>
      <c r="H586" s="1"/>
      <c r="I586" s="1"/>
    </row>
    <row r="587" spans="7:9" x14ac:dyDescent="0.25">
      <c r="G587" s="1"/>
      <c r="H587" s="1"/>
      <c r="I587" s="1"/>
    </row>
    <row r="588" spans="7:9" x14ac:dyDescent="0.25">
      <c r="G588" s="1"/>
      <c r="H588" s="1"/>
      <c r="I588" s="1"/>
    </row>
    <row r="589" spans="7:9" x14ac:dyDescent="0.25">
      <c r="G589" s="1"/>
      <c r="H589" s="1"/>
      <c r="I589" s="1"/>
    </row>
    <row r="590" spans="7:9" x14ac:dyDescent="0.25">
      <c r="G590" s="1"/>
      <c r="H590" s="1"/>
      <c r="I590" s="1"/>
    </row>
    <row r="591" spans="7:9" x14ac:dyDescent="0.25">
      <c r="G591" s="1"/>
      <c r="H591" s="1"/>
      <c r="I591" s="1"/>
    </row>
    <row r="592" spans="7:9" x14ac:dyDescent="0.25">
      <c r="G592" s="1"/>
      <c r="H592" s="1"/>
      <c r="I592" s="1"/>
    </row>
    <row r="593" spans="7:9" x14ac:dyDescent="0.25">
      <c r="G593" s="1"/>
      <c r="H593" s="1"/>
      <c r="I593" s="1"/>
    </row>
    <row r="594" spans="7:9" x14ac:dyDescent="0.25">
      <c r="G594" s="1"/>
      <c r="H594" s="1"/>
      <c r="I594" s="1"/>
    </row>
    <row r="595" spans="7:9" x14ac:dyDescent="0.25">
      <c r="G595" s="1"/>
      <c r="H595" s="1"/>
      <c r="I595" s="1"/>
    </row>
    <row r="596" spans="7:9" x14ac:dyDescent="0.25">
      <c r="G596" s="1"/>
      <c r="H596" s="1"/>
      <c r="I596" s="1"/>
    </row>
    <row r="597" spans="7:9" x14ac:dyDescent="0.25">
      <c r="G597" s="1"/>
      <c r="H597" s="1"/>
      <c r="I597" s="1"/>
    </row>
    <row r="598" spans="7:9" x14ac:dyDescent="0.25">
      <c r="G598" s="1"/>
      <c r="H598" s="1"/>
      <c r="I598" s="1"/>
    </row>
    <row r="599" spans="7:9" x14ac:dyDescent="0.25">
      <c r="G599" s="1"/>
      <c r="H599" s="1"/>
      <c r="I599" s="1"/>
    </row>
    <row r="600" spans="7:9" x14ac:dyDescent="0.25">
      <c r="G600" s="1"/>
      <c r="H600" s="1"/>
      <c r="I600" s="1"/>
    </row>
    <row r="601" spans="7:9" x14ac:dyDescent="0.25">
      <c r="G601" s="1"/>
      <c r="H601" s="1"/>
      <c r="I601" s="1"/>
    </row>
    <row r="602" spans="7:9" x14ac:dyDescent="0.25">
      <c r="G602" s="1"/>
      <c r="H602" s="1"/>
      <c r="I602" s="1"/>
    </row>
    <row r="603" spans="7:9" x14ac:dyDescent="0.25">
      <c r="G603" s="1"/>
      <c r="H603" s="1"/>
      <c r="I603" s="1"/>
    </row>
    <row r="604" spans="7:9" x14ac:dyDescent="0.25">
      <c r="G604" s="1"/>
      <c r="H604" s="1"/>
      <c r="I604" s="1"/>
    </row>
    <row r="605" spans="7:9" x14ac:dyDescent="0.25">
      <c r="G605" s="1"/>
      <c r="H605" s="1"/>
      <c r="I605" s="1"/>
    </row>
    <row r="606" spans="7:9" x14ac:dyDescent="0.25">
      <c r="G606" s="1"/>
      <c r="H606" s="1"/>
      <c r="I606" s="1"/>
    </row>
    <row r="607" spans="7:9" x14ac:dyDescent="0.25">
      <c r="G607" s="1"/>
      <c r="H607" s="1"/>
      <c r="I607" s="1"/>
    </row>
    <row r="608" spans="7:9" x14ac:dyDescent="0.25">
      <c r="G608" s="1"/>
      <c r="H608" s="1"/>
      <c r="I608" s="1"/>
    </row>
    <row r="609" spans="7:9" x14ac:dyDescent="0.25">
      <c r="G609" s="1"/>
      <c r="H609" s="1"/>
      <c r="I609" s="1"/>
    </row>
    <row r="610" spans="7:9" x14ac:dyDescent="0.25">
      <c r="G610" s="1"/>
      <c r="H610" s="1"/>
      <c r="I610" s="1"/>
    </row>
    <row r="611" spans="7:9" x14ac:dyDescent="0.25">
      <c r="G611" s="1"/>
      <c r="H611" s="1"/>
      <c r="I611" s="1"/>
    </row>
    <row r="612" spans="7:9" x14ac:dyDescent="0.25">
      <c r="G612" s="1"/>
      <c r="H612" s="1"/>
      <c r="I612" s="1"/>
    </row>
    <row r="613" spans="7:9" x14ac:dyDescent="0.25">
      <c r="G613" s="1"/>
      <c r="H613" s="1"/>
      <c r="I613" s="1"/>
    </row>
    <row r="614" spans="7:9" x14ac:dyDescent="0.25">
      <c r="G614" s="1"/>
      <c r="H614" s="1"/>
      <c r="I614" s="1"/>
    </row>
    <row r="615" spans="7:9" x14ac:dyDescent="0.25">
      <c r="G615" s="1"/>
      <c r="H615" s="1"/>
      <c r="I615" s="1"/>
    </row>
    <row r="616" spans="7:9" x14ac:dyDescent="0.25">
      <c r="G616" s="1"/>
      <c r="H616" s="1"/>
      <c r="I616" s="1"/>
    </row>
    <row r="617" spans="7:9" x14ac:dyDescent="0.25">
      <c r="G617" s="1"/>
      <c r="H617" s="1"/>
      <c r="I617" s="1"/>
    </row>
    <row r="618" spans="7:9" x14ac:dyDescent="0.25">
      <c r="G618" s="1"/>
      <c r="H618" s="1"/>
      <c r="I618" s="1"/>
    </row>
    <row r="619" spans="7:9" x14ac:dyDescent="0.25">
      <c r="G619" s="1"/>
      <c r="H619" s="1"/>
      <c r="I619" s="1"/>
    </row>
    <row r="620" spans="7:9" x14ac:dyDescent="0.25">
      <c r="G620" s="1"/>
      <c r="H620" s="1"/>
      <c r="I620" s="1"/>
    </row>
    <row r="621" spans="7:9" x14ac:dyDescent="0.25">
      <c r="G621" s="1"/>
      <c r="H621" s="1"/>
      <c r="I621" s="1"/>
    </row>
    <row r="622" spans="7:9" x14ac:dyDescent="0.25">
      <c r="G622" s="1"/>
      <c r="H622" s="1"/>
      <c r="I622" s="1"/>
    </row>
    <row r="623" spans="7:9" x14ac:dyDescent="0.25">
      <c r="G623" s="1"/>
      <c r="H623" s="1"/>
      <c r="I623" s="1"/>
    </row>
    <row r="624" spans="7:9" x14ac:dyDescent="0.25">
      <c r="G624" s="1"/>
      <c r="H624" s="1"/>
      <c r="I624" s="1"/>
    </row>
    <row r="625" spans="7:9" x14ac:dyDescent="0.25">
      <c r="G625" s="1"/>
      <c r="H625" s="1"/>
      <c r="I625" s="1"/>
    </row>
    <row r="626" spans="7:9" x14ac:dyDescent="0.25">
      <c r="G626" s="1"/>
      <c r="H626" s="1"/>
      <c r="I626" s="1"/>
    </row>
    <row r="627" spans="7:9" x14ac:dyDescent="0.25">
      <c r="G627" s="1"/>
      <c r="H627" s="1"/>
      <c r="I627" s="1"/>
    </row>
    <row r="628" spans="7:9" x14ac:dyDescent="0.25">
      <c r="G628" s="1"/>
      <c r="H628" s="1"/>
      <c r="I628" s="1"/>
    </row>
    <row r="629" spans="7:9" x14ac:dyDescent="0.25">
      <c r="G629" s="1"/>
      <c r="H629" s="1"/>
      <c r="I629" s="1"/>
    </row>
    <row r="630" spans="7:9" x14ac:dyDescent="0.25">
      <c r="G630" s="1"/>
      <c r="H630" s="1"/>
      <c r="I630" s="1"/>
    </row>
    <row r="631" spans="7:9" x14ac:dyDescent="0.25">
      <c r="G631" s="1"/>
      <c r="H631" s="1"/>
      <c r="I631" s="1"/>
    </row>
    <row r="632" spans="7:9" x14ac:dyDescent="0.25">
      <c r="G632" s="1"/>
      <c r="H632" s="1"/>
      <c r="I632" s="1"/>
    </row>
    <row r="633" spans="7:9" x14ac:dyDescent="0.25">
      <c r="G633" s="1"/>
      <c r="H633" s="1"/>
      <c r="I633" s="1"/>
    </row>
    <row r="634" spans="7:9" x14ac:dyDescent="0.25">
      <c r="G634" s="1"/>
      <c r="H634" s="1"/>
      <c r="I634" s="1"/>
    </row>
    <row r="635" spans="7:9" x14ac:dyDescent="0.25">
      <c r="G635" s="1"/>
      <c r="H635" s="1"/>
      <c r="I635" s="1"/>
    </row>
    <row r="636" spans="7:9" x14ac:dyDescent="0.25">
      <c r="G636" s="1"/>
      <c r="H636" s="1"/>
      <c r="I636" s="1"/>
    </row>
    <row r="637" spans="7:9" x14ac:dyDescent="0.25">
      <c r="G637" s="1"/>
      <c r="H637" s="1"/>
      <c r="I637" s="1"/>
    </row>
    <row r="638" spans="7:9" x14ac:dyDescent="0.25">
      <c r="G638" s="1"/>
      <c r="H638" s="1"/>
      <c r="I638" s="1"/>
    </row>
    <row r="639" spans="7:9" x14ac:dyDescent="0.25">
      <c r="G639" s="1"/>
      <c r="H639" s="1"/>
      <c r="I639" s="1"/>
    </row>
    <row r="640" spans="7:9" x14ac:dyDescent="0.25">
      <c r="G640" s="1"/>
      <c r="H640" s="1"/>
      <c r="I640" s="1"/>
    </row>
    <row r="641" spans="7:9" x14ac:dyDescent="0.25">
      <c r="G641" s="1"/>
      <c r="H641" s="1"/>
      <c r="I641" s="1"/>
    </row>
    <row r="642" spans="7:9" x14ac:dyDescent="0.25">
      <c r="G642" s="1"/>
      <c r="H642" s="1"/>
      <c r="I642" s="1"/>
    </row>
    <row r="643" spans="7:9" x14ac:dyDescent="0.25">
      <c r="G643" s="1"/>
      <c r="H643" s="1"/>
      <c r="I643" s="1"/>
    </row>
    <row r="644" spans="7:9" x14ac:dyDescent="0.25">
      <c r="G644" s="1"/>
      <c r="H644" s="1"/>
      <c r="I644" s="1"/>
    </row>
    <row r="645" spans="7:9" x14ac:dyDescent="0.25">
      <c r="G645" s="1"/>
      <c r="H645" s="1"/>
      <c r="I645" s="1"/>
    </row>
    <row r="646" spans="7:9" x14ac:dyDescent="0.25">
      <c r="G646" s="1"/>
      <c r="H646" s="1"/>
      <c r="I646" s="1"/>
    </row>
    <row r="647" spans="7:9" x14ac:dyDescent="0.25">
      <c r="G647" s="1"/>
      <c r="H647" s="1"/>
      <c r="I647" s="1"/>
    </row>
    <row r="648" spans="7:9" x14ac:dyDescent="0.25">
      <c r="G648" s="1"/>
      <c r="H648" s="1"/>
      <c r="I648" s="1"/>
    </row>
    <row r="649" spans="7:9" x14ac:dyDescent="0.25">
      <c r="G649" s="1"/>
      <c r="H649" s="1"/>
      <c r="I649" s="1"/>
    </row>
    <row r="650" spans="7:9" x14ac:dyDescent="0.25">
      <c r="G650" s="1"/>
      <c r="H650" s="1"/>
      <c r="I650" s="1"/>
    </row>
    <row r="651" spans="7:9" x14ac:dyDescent="0.25">
      <c r="G651" s="1"/>
      <c r="H651" s="1"/>
      <c r="I651" s="1"/>
    </row>
    <row r="652" spans="7:9" x14ac:dyDescent="0.25">
      <c r="G652" s="1"/>
      <c r="H652" s="1"/>
      <c r="I652" s="1"/>
    </row>
    <row r="653" spans="7:9" x14ac:dyDescent="0.25">
      <c r="G653" s="1"/>
      <c r="H653" s="1"/>
      <c r="I653" s="1"/>
    </row>
    <row r="654" spans="7:9" x14ac:dyDescent="0.25">
      <c r="G654" s="1"/>
      <c r="H654" s="1"/>
      <c r="I654" s="1"/>
    </row>
    <row r="655" spans="7:9" x14ac:dyDescent="0.25">
      <c r="G655" s="1"/>
      <c r="H655" s="1"/>
      <c r="I655" s="1"/>
    </row>
    <row r="656" spans="7:9" x14ac:dyDescent="0.25">
      <c r="G656" s="1"/>
      <c r="H656" s="1"/>
      <c r="I656" s="1"/>
    </row>
    <row r="657" spans="7:9" x14ac:dyDescent="0.25">
      <c r="G657" s="1"/>
      <c r="H657" s="1"/>
      <c r="I657" s="1"/>
    </row>
    <row r="658" spans="7:9" x14ac:dyDescent="0.25">
      <c r="G658" s="1"/>
      <c r="H658" s="1"/>
      <c r="I658" s="1"/>
    </row>
    <row r="659" spans="7:9" x14ac:dyDescent="0.25">
      <c r="G659" s="1"/>
      <c r="H659" s="1"/>
      <c r="I659" s="1"/>
    </row>
    <row r="660" spans="7:9" x14ac:dyDescent="0.25">
      <c r="G660" s="1"/>
      <c r="H660" s="1"/>
      <c r="I660" s="1"/>
    </row>
    <row r="661" spans="7:9" x14ac:dyDescent="0.25">
      <c r="G661" s="1"/>
      <c r="H661" s="1"/>
      <c r="I661" s="1"/>
    </row>
    <row r="662" spans="7:9" x14ac:dyDescent="0.25">
      <c r="G662" s="1"/>
      <c r="H662" s="1"/>
      <c r="I662" s="1"/>
    </row>
    <row r="663" spans="7:9" x14ac:dyDescent="0.25">
      <c r="G663" s="1"/>
      <c r="H663" s="1"/>
      <c r="I663" s="1"/>
    </row>
    <row r="664" spans="7:9" x14ac:dyDescent="0.25">
      <c r="G664" s="1"/>
      <c r="H664" s="1"/>
      <c r="I664" s="1"/>
    </row>
    <row r="665" spans="7:9" x14ac:dyDescent="0.25">
      <c r="G665" s="1"/>
      <c r="H665" s="1"/>
      <c r="I665" s="1"/>
    </row>
    <row r="666" spans="7:9" x14ac:dyDescent="0.25">
      <c r="G666" s="1"/>
      <c r="H666" s="1"/>
      <c r="I666" s="1"/>
    </row>
    <row r="667" spans="7:9" x14ac:dyDescent="0.25">
      <c r="G667" s="1"/>
      <c r="H667" s="1"/>
      <c r="I667" s="1"/>
    </row>
    <row r="668" spans="7:9" x14ac:dyDescent="0.25">
      <c r="G668" s="1"/>
      <c r="H668" s="1"/>
      <c r="I668" s="1"/>
    </row>
    <row r="669" spans="7:9" x14ac:dyDescent="0.25">
      <c r="G669" s="1"/>
      <c r="H669" s="1"/>
      <c r="I669" s="1"/>
    </row>
    <row r="670" spans="7:9" x14ac:dyDescent="0.25">
      <c r="G670" s="1"/>
      <c r="H670" s="1"/>
      <c r="I670" s="1"/>
    </row>
    <row r="671" spans="7:9" x14ac:dyDescent="0.25">
      <c r="G671" s="1"/>
      <c r="H671" s="1"/>
      <c r="I671" s="1"/>
    </row>
    <row r="672" spans="7:9" x14ac:dyDescent="0.25">
      <c r="G672" s="1"/>
      <c r="H672" s="1"/>
      <c r="I672" s="1"/>
    </row>
    <row r="673" spans="7:9" x14ac:dyDescent="0.25">
      <c r="G673" s="1"/>
      <c r="H673" s="1"/>
      <c r="I673" s="1"/>
    </row>
    <row r="674" spans="7:9" x14ac:dyDescent="0.25">
      <c r="G674" s="1"/>
      <c r="H674" s="1"/>
      <c r="I674" s="1"/>
    </row>
    <row r="675" spans="7:9" x14ac:dyDescent="0.25">
      <c r="G675" s="1"/>
      <c r="H675" s="1"/>
      <c r="I675" s="1"/>
    </row>
    <row r="676" spans="7:9" x14ac:dyDescent="0.25">
      <c r="G676" s="1"/>
      <c r="H676" s="1"/>
      <c r="I676" s="1"/>
    </row>
    <row r="677" spans="7:9" x14ac:dyDescent="0.25">
      <c r="G677" s="1"/>
      <c r="H677" s="1"/>
      <c r="I677" s="1"/>
    </row>
    <row r="678" spans="7:9" x14ac:dyDescent="0.25">
      <c r="G678" s="1"/>
      <c r="H678" s="1"/>
      <c r="I678" s="1"/>
    </row>
    <row r="679" spans="7:9" x14ac:dyDescent="0.25">
      <c r="G679" s="1"/>
      <c r="H679" s="1"/>
      <c r="I679" s="1"/>
    </row>
    <row r="680" spans="7:9" x14ac:dyDescent="0.25">
      <c r="G680" s="1"/>
      <c r="H680" s="1"/>
      <c r="I680" s="1"/>
    </row>
    <row r="681" spans="7:9" x14ac:dyDescent="0.25">
      <c r="G681" s="1"/>
      <c r="H681" s="1"/>
      <c r="I681" s="1"/>
    </row>
    <row r="682" spans="7:9" x14ac:dyDescent="0.25">
      <c r="G682" s="1"/>
      <c r="H682" s="1"/>
      <c r="I682" s="1"/>
    </row>
    <row r="683" spans="7:9" x14ac:dyDescent="0.25">
      <c r="G683" s="1"/>
      <c r="H683" s="1"/>
      <c r="I683" s="1"/>
    </row>
    <row r="684" spans="7:9" x14ac:dyDescent="0.25">
      <c r="G684" s="1"/>
      <c r="H684" s="1"/>
      <c r="I684" s="1"/>
    </row>
    <row r="685" spans="7:9" x14ac:dyDescent="0.25">
      <c r="G685" s="1"/>
      <c r="H685" s="1"/>
      <c r="I685" s="1"/>
    </row>
    <row r="686" spans="7:9" x14ac:dyDescent="0.25">
      <c r="G686" s="1"/>
      <c r="H686" s="1"/>
      <c r="I686" s="1"/>
    </row>
    <row r="687" spans="7:9" x14ac:dyDescent="0.25">
      <c r="G687" s="1"/>
      <c r="H687" s="1"/>
      <c r="I687" s="1"/>
    </row>
    <row r="688" spans="7:9" x14ac:dyDescent="0.25">
      <c r="G688" s="1"/>
      <c r="H688" s="1"/>
      <c r="I688" s="1"/>
    </row>
    <row r="689" spans="7:9" x14ac:dyDescent="0.25">
      <c r="G689" s="1"/>
      <c r="H689" s="1"/>
      <c r="I689" s="1"/>
    </row>
    <row r="690" spans="7:9" x14ac:dyDescent="0.25">
      <c r="G690" s="1"/>
      <c r="H690" s="1"/>
      <c r="I690" s="1"/>
    </row>
    <row r="691" spans="7:9" x14ac:dyDescent="0.25">
      <c r="G691" s="1"/>
      <c r="H691" s="1"/>
      <c r="I691" s="1"/>
    </row>
    <row r="692" spans="7:9" x14ac:dyDescent="0.25">
      <c r="G692" s="1"/>
      <c r="H692" s="1"/>
      <c r="I692" s="1"/>
    </row>
    <row r="693" spans="7:9" x14ac:dyDescent="0.25">
      <c r="G693" s="1"/>
      <c r="H693" s="1"/>
      <c r="I693" s="1"/>
    </row>
    <row r="694" spans="7:9" x14ac:dyDescent="0.25">
      <c r="G694" s="1"/>
      <c r="H694" s="1"/>
      <c r="I694" s="1"/>
    </row>
    <row r="695" spans="7:9" x14ac:dyDescent="0.25">
      <c r="G695" s="1"/>
      <c r="H695" s="1"/>
      <c r="I695" s="1"/>
    </row>
    <row r="696" spans="7:9" x14ac:dyDescent="0.25">
      <c r="G696" s="1"/>
      <c r="H696" s="1"/>
      <c r="I696" s="1"/>
    </row>
    <row r="697" spans="7:9" x14ac:dyDescent="0.25">
      <c r="G697" s="1"/>
      <c r="H697" s="1"/>
      <c r="I697" s="1"/>
    </row>
    <row r="698" spans="7:9" x14ac:dyDescent="0.25">
      <c r="G698" s="1"/>
      <c r="H698" s="1"/>
      <c r="I698" s="1"/>
    </row>
    <row r="699" spans="7:9" x14ac:dyDescent="0.25">
      <c r="G699" s="1"/>
      <c r="H699" s="1"/>
      <c r="I699" s="1"/>
    </row>
    <row r="700" spans="7:9" x14ac:dyDescent="0.25">
      <c r="G700" s="1"/>
      <c r="H700" s="1"/>
      <c r="I700" s="1"/>
    </row>
    <row r="701" spans="7:9" x14ac:dyDescent="0.25">
      <c r="G701" s="1"/>
      <c r="H701" s="1"/>
      <c r="I701" s="1"/>
    </row>
    <row r="702" spans="7:9" x14ac:dyDescent="0.25">
      <c r="G702" s="1"/>
      <c r="H702" s="1"/>
      <c r="I702" s="1"/>
    </row>
    <row r="703" spans="7:9" x14ac:dyDescent="0.25">
      <c r="G703" s="1"/>
      <c r="H703" s="1"/>
      <c r="I703" s="1"/>
    </row>
    <row r="704" spans="7:9" x14ac:dyDescent="0.25">
      <c r="G704" s="1"/>
      <c r="H704" s="1"/>
      <c r="I704" s="1"/>
    </row>
    <row r="705" spans="7:9" x14ac:dyDescent="0.25">
      <c r="G705" s="1"/>
      <c r="H705" s="1"/>
      <c r="I705" s="1"/>
    </row>
    <row r="706" spans="7:9" x14ac:dyDescent="0.25">
      <c r="G706" s="1"/>
      <c r="H706" s="1"/>
      <c r="I706" s="1"/>
    </row>
    <row r="707" spans="7:9" x14ac:dyDescent="0.25">
      <c r="G707" s="1"/>
      <c r="H707" s="1"/>
      <c r="I707" s="1"/>
    </row>
    <row r="708" spans="7:9" x14ac:dyDescent="0.25">
      <c r="G708" s="1"/>
      <c r="H708" s="1"/>
      <c r="I708" s="1"/>
    </row>
    <row r="709" spans="7:9" x14ac:dyDescent="0.25">
      <c r="G709" s="1"/>
      <c r="H709" s="1"/>
      <c r="I709" s="1"/>
    </row>
    <row r="710" spans="7:9" x14ac:dyDescent="0.25">
      <c r="G710" s="1"/>
      <c r="H710" s="1"/>
      <c r="I710" s="1"/>
    </row>
    <row r="711" spans="7:9" x14ac:dyDescent="0.25">
      <c r="G711" s="1"/>
      <c r="H711" s="1"/>
      <c r="I711" s="1"/>
    </row>
    <row r="712" spans="7:9" x14ac:dyDescent="0.25">
      <c r="G712" s="1"/>
      <c r="H712" s="1"/>
      <c r="I712" s="1"/>
    </row>
    <row r="713" spans="7:9" x14ac:dyDescent="0.25">
      <c r="G713" s="1"/>
      <c r="H713" s="1"/>
      <c r="I713" s="1"/>
    </row>
    <row r="714" spans="7:9" x14ac:dyDescent="0.25">
      <c r="G714" s="1"/>
      <c r="H714" s="1"/>
      <c r="I714" s="1"/>
    </row>
    <row r="715" spans="7:9" x14ac:dyDescent="0.25">
      <c r="G715" s="1"/>
      <c r="H715" s="1"/>
      <c r="I715" s="1"/>
    </row>
    <row r="716" spans="7:9" x14ac:dyDescent="0.25">
      <c r="G716" s="1"/>
      <c r="H716" s="1"/>
      <c r="I716" s="1"/>
    </row>
    <row r="717" spans="7:9" x14ac:dyDescent="0.25">
      <c r="G717" s="1"/>
      <c r="H717" s="1"/>
      <c r="I717" s="1"/>
    </row>
    <row r="718" spans="7:9" x14ac:dyDescent="0.25">
      <c r="G718" s="1"/>
      <c r="H718" s="1"/>
      <c r="I718" s="1"/>
    </row>
    <row r="719" spans="7:9" x14ac:dyDescent="0.25">
      <c r="G719" s="1"/>
      <c r="H719" s="1"/>
      <c r="I719" s="1"/>
    </row>
    <row r="720" spans="7:9" x14ac:dyDescent="0.25">
      <c r="G720" s="1"/>
      <c r="H720" s="1"/>
      <c r="I720" s="1"/>
    </row>
    <row r="721" spans="7:9" x14ac:dyDescent="0.25">
      <c r="G721" s="1"/>
      <c r="H721" s="1"/>
      <c r="I721" s="1"/>
    </row>
    <row r="722" spans="7:9" x14ac:dyDescent="0.25">
      <c r="G722" s="1"/>
      <c r="H722" s="1"/>
      <c r="I722" s="1"/>
    </row>
    <row r="723" spans="7:9" x14ac:dyDescent="0.25">
      <c r="G723" s="1"/>
      <c r="H723" s="1"/>
      <c r="I723" s="1"/>
    </row>
    <row r="724" spans="7:9" x14ac:dyDescent="0.25">
      <c r="G724" s="1"/>
      <c r="H724" s="1"/>
      <c r="I724" s="1"/>
    </row>
    <row r="725" spans="7:9" x14ac:dyDescent="0.25">
      <c r="G725" s="1"/>
      <c r="H725" s="1"/>
      <c r="I725" s="1"/>
    </row>
    <row r="726" spans="7:9" x14ac:dyDescent="0.25">
      <c r="G726" s="1"/>
      <c r="H726" s="1"/>
      <c r="I726" s="1"/>
    </row>
    <row r="727" spans="7:9" x14ac:dyDescent="0.25">
      <c r="G727" s="1"/>
      <c r="H727" s="1"/>
      <c r="I727" s="1"/>
    </row>
    <row r="728" spans="7:9" x14ac:dyDescent="0.25">
      <c r="G728" s="1"/>
      <c r="H728" s="1"/>
      <c r="I728" s="1"/>
    </row>
    <row r="729" spans="7:9" x14ac:dyDescent="0.25">
      <c r="G729" s="1"/>
      <c r="H729" s="1"/>
      <c r="I729" s="1"/>
    </row>
    <row r="730" spans="7:9" x14ac:dyDescent="0.25">
      <c r="G730" s="1"/>
      <c r="H730" s="1"/>
      <c r="I730" s="1"/>
    </row>
    <row r="731" spans="7:9" x14ac:dyDescent="0.25">
      <c r="G731" s="1"/>
      <c r="H731" s="1"/>
      <c r="I731" s="1"/>
    </row>
    <row r="732" spans="7:9" x14ac:dyDescent="0.25">
      <c r="G732" s="1"/>
      <c r="H732" s="1"/>
      <c r="I732" s="1"/>
    </row>
    <row r="733" spans="7:9" x14ac:dyDescent="0.25">
      <c r="G733" s="1"/>
      <c r="H733" s="1"/>
      <c r="I733" s="1"/>
    </row>
    <row r="734" spans="7:9" x14ac:dyDescent="0.25">
      <c r="G734" s="1"/>
      <c r="H734" s="1"/>
      <c r="I734" s="1"/>
    </row>
    <row r="735" spans="7:9" x14ac:dyDescent="0.25">
      <c r="G735" s="1"/>
      <c r="H735" s="1"/>
      <c r="I735" s="1"/>
    </row>
    <row r="736" spans="7:9" x14ac:dyDescent="0.25">
      <c r="G736" s="1"/>
      <c r="H736" s="1"/>
      <c r="I736" s="1"/>
    </row>
    <row r="737" spans="7:9" x14ac:dyDescent="0.25">
      <c r="G737" s="1"/>
      <c r="H737" s="1"/>
      <c r="I737" s="1"/>
    </row>
    <row r="738" spans="7:9" x14ac:dyDescent="0.25">
      <c r="G738" s="1"/>
      <c r="H738" s="1"/>
      <c r="I738" s="1"/>
    </row>
    <row r="739" spans="7:9" x14ac:dyDescent="0.25">
      <c r="G739" s="1"/>
      <c r="H739" s="1"/>
      <c r="I739" s="1"/>
    </row>
    <row r="740" spans="7:9" x14ac:dyDescent="0.25">
      <c r="G740" s="1"/>
      <c r="H740" s="1"/>
      <c r="I740" s="1"/>
    </row>
    <row r="741" spans="7:9" x14ac:dyDescent="0.25">
      <c r="G741" s="1"/>
      <c r="H741" s="1"/>
      <c r="I741" s="1"/>
    </row>
    <row r="742" spans="7:9" x14ac:dyDescent="0.25">
      <c r="G742" s="1"/>
      <c r="H742" s="1"/>
      <c r="I742" s="1"/>
    </row>
    <row r="743" spans="7:9" x14ac:dyDescent="0.25">
      <c r="G743" s="1"/>
      <c r="H743" s="1"/>
      <c r="I743" s="1"/>
    </row>
    <row r="744" spans="7:9" x14ac:dyDescent="0.25">
      <c r="G744" s="1"/>
      <c r="H744" s="1"/>
      <c r="I744" s="1"/>
    </row>
    <row r="745" spans="7:9" x14ac:dyDescent="0.25">
      <c r="G745" s="1"/>
      <c r="H745" s="1"/>
      <c r="I745" s="1"/>
    </row>
    <row r="746" spans="7:9" x14ac:dyDescent="0.25">
      <c r="G746" s="1"/>
      <c r="H746" s="1"/>
      <c r="I746" s="1"/>
    </row>
    <row r="747" spans="7:9" x14ac:dyDescent="0.25">
      <c r="G747" s="1"/>
      <c r="H747" s="1"/>
      <c r="I747" s="1"/>
    </row>
    <row r="748" spans="7:9" x14ac:dyDescent="0.25">
      <c r="G748" s="1"/>
      <c r="H748" s="1"/>
      <c r="I748" s="1"/>
    </row>
    <row r="749" spans="7:9" x14ac:dyDescent="0.25">
      <c r="G749" s="1"/>
      <c r="H749" s="1"/>
      <c r="I749" s="1"/>
    </row>
    <row r="750" spans="7:9" x14ac:dyDescent="0.25">
      <c r="G750" s="1"/>
      <c r="H750" s="1"/>
      <c r="I750" s="1"/>
    </row>
    <row r="751" spans="7:9" x14ac:dyDescent="0.25">
      <c r="G751" s="1"/>
      <c r="H751" s="1"/>
      <c r="I751" s="1"/>
    </row>
    <row r="752" spans="7:9" x14ac:dyDescent="0.25">
      <c r="G752" s="1"/>
      <c r="H752" s="1"/>
      <c r="I752" s="1"/>
    </row>
    <row r="753" spans="7:9" x14ac:dyDescent="0.25">
      <c r="G753" s="1"/>
      <c r="H753" s="1"/>
      <c r="I753" s="1"/>
    </row>
    <row r="754" spans="7:9" x14ac:dyDescent="0.25">
      <c r="G754" s="1"/>
      <c r="H754" s="1"/>
      <c r="I754" s="1"/>
    </row>
    <row r="755" spans="7:9" x14ac:dyDescent="0.25">
      <c r="G755" s="1"/>
      <c r="H755" s="1"/>
      <c r="I755" s="1"/>
    </row>
    <row r="756" spans="7:9" x14ac:dyDescent="0.25">
      <c r="G756" s="1"/>
      <c r="H756" s="1"/>
      <c r="I756" s="1"/>
    </row>
    <row r="757" spans="7:9" x14ac:dyDescent="0.25">
      <c r="G757" s="1"/>
      <c r="H757" s="1"/>
      <c r="I757" s="1"/>
    </row>
    <row r="758" spans="7:9" x14ac:dyDescent="0.25">
      <c r="G758" s="1"/>
      <c r="H758" s="1"/>
      <c r="I758" s="1"/>
    </row>
    <row r="759" spans="7:9" x14ac:dyDescent="0.25">
      <c r="G759" s="1"/>
      <c r="H759" s="1"/>
      <c r="I759" s="1"/>
    </row>
    <row r="760" spans="7:9" x14ac:dyDescent="0.25">
      <c r="G760" s="1"/>
      <c r="H760" s="1"/>
      <c r="I760" s="1"/>
    </row>
    <row r="761" spans="7:9" x14ac:dyDescent="0.25">
      <c r="G761" s="1"/>
      <c r="H761" s="1"/>
      <c r="I761" s="1"/>
    </row>
    <row r="762" spans="7:9" x14ac:dyDescent="0.25">
      <c r="G762" s="1"/>
      <c r="H762" s="1"/>
      <c r="I762" s="1"/>
    </row>
    <row r="763" spans="7:9" x14ac:dyDescent="0.25">
      <c r="G763" s="1"/>
      <c r="H763" s="1"/>
      <c r="I763" s="1"/>
    </row>
    <row r="764" spans="7:9" x14ac:dyDescent="0.25">
      <c r="G764" s="1"/>
      <c r="H764" s="1"/>
      <c r="I764" s="1"/>
    </row>
    <row r="765" spans="7:9" x14ac:dyDescent="0.25">
      <c r="G765" s="1"/>
      <c r="H765" s="1"/>
      <c r="I765" s="1"/>
    </row>
    <row r="766" spans="7:9" x14ac:dyDescent="0.25">
      <c r="G766" s="1"/>
      <c r="H766" s="1"/>
      <c r="I766" s="1"/>
    </row>
    <row r="767" spans="7:9" x14ac:dyDescent="0.25">
      <c r="G767" s="1"/>
      <c r="H767" s="1"/>
      <c r="I767" s="1"/>
    </row>
    <row r="768" spans="7:9" x14ac:dyDescent="0.25">
      <c r="G768" s="1"/>
      <c r="H768" s="1"/>
      <c r="I768" s="1"/>
    </row>
    <row r="769" spans="7:9" x14ac:dyDescent="0.25">
      <c r="G769" s="1"/>
      <c r="H769" s="1"/>
      <c r="I769" s="1"/>
    </row>
    <row r="770" spans="7:9" x14ac:dyDescent="0.25">
      <c r="G770" s="1"/>
      <c r="H770" s="1"/>
      <c r="I770" s="1"/>
    </row>
    <row r="771" spans="7:9" x14ac:dyDescent="0.25">
      <c r="G771" s="1"/>
      <c r="H771" s="1"/>
      <c r="I771" s="1"/>
    </row>
    <row r="772" spans="7:9" x14ac:dyDescent="0.25">
      <c r="G772" s="1"/>
      <c r="H772" s="1"/>
      <c r="I772" s="1"/>
    </row>
    <row r="773" spans="7:9" x14ac:dyDescent="0.25">
      <c r="G773" s="1"/>
      <c r="H773" s="1"/>
      <c r="I773" s="1"/>
    </row>
    <row r="774" spans="7:9" x14ac:dyDescent="0.25">
      <c r="G774" s="1"/>
      <c r="H774" s="1"/>
      <c r="I774" s="1"/>
    </row>
    <row r="775" spans="7:9" x14ac:dyDescent="0.25">
      <c r="G775" s="1"/>
      <c r="H775" s="1"/>
      <c r="I775" s="1"/>
    </row>
    <row r="776" spans="7:9" x14ac:dyDescent="0.25">
      <c r="G776" s="1"/>
      <c r="H776" s="1"/>
      <c r="I776" s="1"/>
    </row>
    <row r="777" spans="7:9" x14ac:dyDescent="0.25">
      <c r="G777" s="1"/>
      <c r="H777" s="1"/>
      <c r="I777" s="1"/>
    </row>
    <row r="778" spans="7:9" x14ac:dyDescent="0.25">
      <c r="G778" s="1"/>
      <c r="H778" s="1"/>
      <c r="I778" s="1"/>
    </row>
    <row r="779" spans="7:9" x14ac:dyDescent="0.25">
      <c r="G779" s="1"/>
      <c r="H779" s="1"/>
      <c r="I779" s="1"/>
    </row>
    <row r="780" spans="7:9" x14ac:dyDescent="0.25">
      <c r="G780" s="1"/>
      <c r="H780" s="1"/>
      <c r="I780" s="1"/>
    </row>
    <row r="781" spans="7:9" x14ac:dyDescent="0.25">
      <c r="G781" s="1"/>
      <c r="H781" s="1"/>
      <c r="I781" s="1"/>
    </row>
    <row r="782" spans="7:9" x14ac:dyDescent="0.25">
      <c r="G782" s="1"/>
      <c r="H782" s="1"/>
      <c r="I782" s="1"/>
    </row>
    <row r="783" spans="7:9" x14ac:dyDescent="0.25">
      <c r="G783" s="1"/>
      <c r="H783" s="1"/>
      <c r="I783" s="1"/>
    </row>
    <row r="784" spans="7:9" x14ac:dyDescent="0.25">
      <c r="G784" s="1"/>
      <c r="H784" s="1"/>
      <c r="I784" s="1"/>
    </row>
    <row r="785" spans="7:9" x14ac:dyDescent="0.25">
      <c r="G785" s="1"/>
      <c r="H785" s="1"/>
      <c r="I785" s="1"/>
    </row>
    <row r="786" spans="7:9" x14ac:dyDescent="0.25">
      <c r="G786" s="1"/>
      <c r="H786" s="1"/>
      <c r="I786" s="1"/>
    </row>
    <row r="787" spans="7:9" x14ac:dyDescent="0.25">
      <c r="G787" s="1"/>
      <c r="H787" s="1"/>
      <c r="I787" s="1"/>
    </row>
    <row r="788" spans="7:9" x14ac:dyDescent="0.25">
      <c r="G788" s="1"/>
      <c r="H788" s="1"/>
      <c r="I788" s="1"/>
    </row>
    <row r="789" spans="7:9" x14ac:dyDescent="0.25">
      <c r="G789" s="1"/>
      <c r="H789" s="1"/>
      <c r="I789" s="1"/>
    </row>
    <row r="790" spans="7:9" x14ac:dyDescent="0.25">
      <c r="G790" s="1"/>
      <c r="H790" s="1"/>
      <c r="I790" s="1"/>
    </row>
    <row r="791" spans="7:9" x14ac:dyDescent="0.25">
      <c r="G791" s="1"/>
      <c r="H791" s="1"/>
      <c r="I791" s="1"/>
    </row>
    <row r="792" spans="7:9" x14ac:dyDescent="0.25">
      <c r="G792" s="1"/>
      <c r="H792" s="1"/>
      <c r="I792" s="1"/>
    </row>
    <row r="793" spans="7:9" x14ac:dyDescent="0.25">
      <c r="G793" s="1"/>
      <c r="H793" s="1"/>
      <c r="I793" s="1"/>
    </row>
    <row r="794" spans="7:9" x14ac:dyDescent="0.25">
      <c r="G794" s="1"/>
      <c r="H794" s="1"/>
      <c r="I794" s="1"/>
    </row>
    <row r="795" spans="7:9" x14ac:dyDescent="0.25">
      <c r="G795" s="1"/>
      <c r="H795" s="1"/>
      <c r="I795" s="1"/>
    </row>
    <row r="796" spans="7:9" x14ac:dyDescent="0.25">
      <c r="G796" s="1"/>
      <c r="H796" s="1"/>
      <c r="I796" s="1"/>
    </row>
    <row r="797" spans="7:9" x14ac:dyDescent="0.25">
      <c r="G797" s="1"/>
      <c r="H797" s="1"/>
      <c r="I797" s="1"/>
    </row>
    <row r="798" spans="7:9" x14ac:dyDescent="0.25">
      <c r="G798" s="1"/>
      <c r="H798" s="1"/>
      <c r="I798" s="1"/>
    </row>
    <row r="799" spans="7:9" x14ac:dyDescent="0.25">
      <c r="G799" s="1"/>
      <c r="H799" s="1"/>
      <c r="I799" s="1"/>
    </row>
    <row r="800" spans="7:9" x14ac:dyDescent="0.25">
      <c r="G800" s="1"/>
      <c r="H800" s="1"/>
      <c r="I800" s="1"/>
    </row>
    <row r="801" spans="7:9" x14ac:dyDescent="0.25">
      <c r="G801" s="1"/>
      <c r="H801" s="1"/>
      <c r="I801" s="1"/>
    </row>
    <row r="802" spans="7:9" x14ac:dyDescent="0.25">
      <c r="G802" s="1"/>
      <c r="H802" s="1"/>
      <c r="I802" s="1"/>
    </row>
    <row r="803" spans="7:9" x14ac:dyDescent="0.25">
      <c r="G803" s="1"/>
      <c r="H803" s="1"/>
      <c r="I803" s="1"/>
    </row>
    <row r="804" spans="7:9" x14ac:dyDescent="0.25">
      <c r="G804" s="1"/>
      <c r="H804" s="1"/>
      <c r="I804" s="1"/>
    </row>
    <row r="805" spans="7:9" x14ac:dyDescent="0.25">
      <c r="G805" s="1"/>
      <c r="H805" s="1"/>
      <c r="I805" s="1"/>
    </row>
    <row r="806" spans="7:9" x14ac:dyDescent="0.25">
      <c r="G806" s="1"/>
      <c r="H806" s="1"/>
      <c r="I806" s="1"/>
    </row>
    <row r="807" spans="7:9" x14ac:dyDescent="0.25">
      <c r="G807" s="1"/>
      <c r="H807" s="1"/>
      <c r="I807" s="1"/>
    </row>
    <row r="808" spans="7:9" x14ac:dyDescent="0.25">
      <c r="G808" s="1"/>
      <c r="H808" s="1"/>
      <c r="I808" s="1"/>
    </row>
    <row r="809" spans="7:9" x14ac:dyDescent="0.25">
      <c r="G809" s="1"/>
      <c r="H809" s="1"/>
      <c r="I809" s="1"/>
    </row>
    <row r="810" spans="7:9" x14ac:dyDescent="0.25">
      <c r="G810" s="1"/>
      <c r="H810" s="1"/>
      <c r="I810" s="1"/>
    </row>
    <row r="811" spans="7:9" x14ac:dyDescent="0.25">
      <c r="G811" s="1"/>
      <c r="H811" s="1"/>
      <c r="I811" s="1"/>
    </row>
    <row r="812" spans="7:9" x14ac:dyDescent="0.25">
      <c r="G812" s="1"/>
      <c r="H812" s="1"/>
      <c r="I812" s="1"/>
    </row>
    <row r="813" spans="7:9" x14ac:dyDescent="0.25">
      <c r="G813" s="1"/>
      <c r="H813" s="1"/>
      <c r="I813" s="1"/>
    </row>
    <row r="814" spans="7:9" x14ac:dyDescent="0.25">
      <c r="G814" s="1"/>
      <c r="H814" s="1"/>
      <c r="I814" s="1"/>
    </row>
    <row r="815" spans="7:9" x14ac:dyDescent="0.25">
      <c r="G815" s="1"/>
      <c r="H815" s="1"/>
      <c r="I815" s="1"/>
    </row>
    <row r="816" spans="7:9" x14ac:dyDescent="0.25">
      <c r="G816" s="1"/>
      <c r="H816" s="1"/>
      <c r="I816" s="1"/>
    </row>
    <row r="817" spans="7:9" x14ac:dyDescent="0.25">
      <c r="G817" s="1"/>
      <c r="H817" s="1"/>
      <c r="I817" s="1"/>
    </row>
    <row r="818" spans="7:9" x14ac:dyDescent="0.25">
      <c r="G818" s="1"/>
      <c r="H818" s="1"/>
      <c r="I818" s="1"/>
    </row>
    <row r="819" spans="7:9" x14ac:dyDescent="0.25">
      <c r="G819" s="1"/>
      <c r="H819" s="1"/>
      <c r="I819" s="1"/>
    </row>
    <row r="820" spans="7:9" x14ac:dyDescent="0.25">
      <c r="G820" s="1"/>
      <c r="H820" s="1"/>
      <c r="I820" s="1"/>
    </row>
    <row r="821" spans="7:9" x14ac:dyDescent="0.25">
      <c r="G821" s="1"/>
      <c r="H821" s="1"/>
      <c r="I821" s="1"/>
    </row>
    <row r="822" spans="7:9" x14ac:dyDescent="0.25">
      <c r="G822" s="1"/>
      <c r="H822" s="1"/>
      <c r="I822" s="1"/>
    </row>
    <row r="823" spans="7:9" x14ac:dyDescent="0.25">
      <c r="G823" s="1"/>
      <c r="H823" s="1"/>
      <c r="I823" s="1"/>
    </row>
    <row r="824" spans="7:9" x14ac:dyDescent="0.25">
      <c r="G824" s="1"/>
      <c r="H824" s="1"/>
      <c r="I824" s="1"/>
    </row>
    <row r="825" spans="7:9" x14ac:dyDescent="0.25">
      <c r="G825" s="1"/>
      <c r="H825" s="1"/>
      <c r="I825" s="1"/>
    </row>
    <row r="826" spans="7:9" x14ac:dyDescent="0.25">
      <c r="G826" s="1"/>
      <c r="H826" s="1"/>
      <c r="I826" s="1"/>
    </row>
    <row r="827" spans="7:9" x14ac:dyDescent="0.25">
      <c r="G827" s="1"/>
      <c r="H827" s="1"/>
      <c r="I827" s="1"/>
    </row>
    <row r="828" spans="7:9" x14ac:dyDescent="0.25">
      <c r="G828" s="1"/>
      <c r="H828" s="1"/>
      <c r="I828" s="1"/>
    </row>
    <row r="829" spans="7:9" x14ac:dyDescent="0.25">
      <c r="G829" s="1"/>
      <c r="H829" s="1"/>
      <c r="I829" s="1"/>
    </row>
    <row r="830" spans="7:9" x14ac:dyDescent="0.25">
      <c r="G830" s="1"/>
      <c r="H830" s="1"/>
      <c r="I830" s="1"/>
    </row>
    <row r="831" spans="7:9" x14ac:dyDescent="0.25">
      <c r="G831" s="1"/>
      <c r="H831" s="1"/>
      <c r="I831" s="1"/>
    </row>
    <row r="832" spans="7:9" x14ac:dyDescent="0.25">
      <c r="G832" s="1"/>
      <c r="H832" s="1"/>
      <c r="I832" s="1"/>
    </row>
    <row r="833" spans="7:9" x14ac:dyDescent="0.25">
      <c r="G833" s="1"/>
      <c r="H833" s="1"/>
      <c r="I833" s="1"/>
    </row>
    <row r="834" spans="7:9" x14ac:dyDescent="0.25">
      <c r="G834" s="1"/>
      <c r="H834" s="1"/>
      <c r="I834" s="1"/>
    </row>
    <row r="835" spans="7:9" x14ac:dyDescent="0.25">
      <c r="G835" s="1"/>
      <c r="H835" s="1"/>
      <c r="I835" s="1"/>
    </row>
    <row r="836" spans="7:9" x14ac:dyDescent="0.25">
      <c r="G836" s="1"/>
      <c r="H836" s="1"/>
      <c r="I836" s="1"/>
    </row>
    <row r="837" spans="7:9" x14ac:dyDescent="0.25">
      <c r="G837" s="1"/>
      <c r="H837" s="1"/>
      <c r="I837" s="1"/>
    </row>
    <row r="838" spans="7:9" x14ac:dyDescent="0.25">
      <c r="G838" s="1"/>
      <c r="H838" s="1"/>
      <c r="I838" s="1"/>
    </row>
    <row r="839" spans="7:9" x14ac:dyDescent="0.25">
      <c r="G839" s="1"/>
      <c r="H839" s="1"/>
      <c r="I839" s="1"/>
    </row>
    <row r="840" spans="7:9" x14ac:dyDescent="0.25">
      <c r="G840" s="1"/>
      <c r="H840" s="1"/>
      <c r="I840" s="1"/>
    </row>
  </sheetData>
  <mergeCells count="14">
    <mergeCell ref="Z7:AA7"/>
    <mergeCell ref="J7:K7"/>
    <mergeCell ref="M7:N7"/>
    <mergeCell ref="A7:A8"/>
    <mergeCell ref="D7:D8"/>
    <mergeCell ref="V7:W7"/>
    <mergeCell ref="X7:Y7"/>
    <mergeCell ref="B7:B8"/>
    <mergeCell ref="C7:C8"/>
    <mergeCell ref="F7:F8"/>
    <mergeCell ref="G7:G8"/>
    <mergeCell ref="H7:I7"/>
    <mergeCell ref="E7:E8"/>
    <mergeCell ref="T7:U7"/>
  </mergeCells>
  <pageMargins left="0.7" right="0.7" top="0.75" bottom="0.75" header="0.3" footer="0.3"/>
  <pageSetup scale="3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0"/>
  <sheetViews>
    <sheetView workbookViewId="0">
      <selection activeCell="F10" sqref="F10"/>
    </sheetView>
  </sheetViews>
  <sheetFormatPr defaultRowHeight="15" x14ac:dyDescent="0.25"/>
  <cols>
    <col min="1" max="1" width="39.7109375" customWidth="1"/>
    <col min="2" max="2" width="11.5703125" bestFit="1" customWidth="1"/>
    <col min="3" max="3" width="10.5703125" bestFit="1" customWidth="1"/>
    <col min="4" max="4" width="10" customWidth="1"/>
    <col min="5" max="5" width="9" bestFit="1" customWidth="1"/>
    <col min="6" max="6" width="14.85546875" customWidth="1"/>
    <col min="7" max="7" width="13.85546875" customWidth="1"/>
    <col min="8" max="8" width="12.28515625" customWidth="1"/>
    <col min="9" max="9" width="10.5703125" bestFit="1" customWidth="1"/>
    <col min="10" max="10" width="9" bestFit="1" customWidth="1"/>
    <col min="11" max="11" width="11" customWidth="1"/>
    <col min="12" max="12" width="9.85546875" bestFit="1" customWidth="1"/>
    <col min="13" max="13" width="9" bestFit="1" customWidth="1"/>
    <col min="14" max="15" width="9.85546875" bestFit="1" customWidth="1"/>
    <col min="16" max="16" width="9.7109375" customWidth="1"/>
    <col min="17" max="17" width="11.42578125" customWidth="1"/>
    <col min="18" max="18" width="10.5703125" bestFit="1" customWidth="1"/>
    <col min="19" max="19" width="11.42578125" style="40" customWidth="1"/>
    <col min="20" max="21" width="10.5703125" bestFit="1" customWidth="1"/>
    <col min="22" max="22" width="8" bestFit="1" customWidth="1"/>
    <col min="23" max="23" width="9.85546875" bestFit="1" customWidth="1"/>
    <col min="24" max="24" width="11.5703125" bestFit="1" customWidth="1"/>
    <col min="25" max="25" width="10.5703125" bestFit="1" customWidth="1"/>
    <col min="26" max="26" width="11.5703125" bestFit="1" customWidth="1"/>
    <col min="27" max="27" width="10.5703125" bestFit="1" customWidth="1"/>
  </cols>
  <sheetData>
    <row r="1" spans="1:27" x14ac:dyDescent="0.25">
      <c r="A1" s="15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0"/>
      <c r="AA1" s="10"/>
    </row>
    <row r="2" spans="1:27" x14ac:dyDescent="0.25">
      <c r="A2" s="15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0"/>
      <c r="AA2" s="10"/>
    </row>
    <row r="3" spans="1:27" x14ac:dyDescent="0.25">
      <c r="A3" s="15" t="s">
        <v>41</v>
      </c>
      <c r="B3" s="2"/>
      <c r="C3" s="3"/>
      <c r="D3" s="1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0"/>
      <c r="AA3" s="10"/>
    </row>
    <row r="4" spans="1:27" x14ac:dyDescent="0.25">
      <c r="A4" s="10" t="s">
        <v>38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10"/>
      <c r="AA4" s="10"/>
    </row>
    <row r="5" spans="1:27" x14ac:dyDescent="0.25">
      <c r="A5" s="1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0"/>
      <c r="AA5" s="10"/>
    </row>
    <row r="6" spans="1:27" x14ac:dyDescent="0.2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0"/>
      <c r="AA6" s="10"/>
    </row>
    <row r="7" spans="1:27" ht="75" customHeight="1" x14ac:dyDescent="0.25">
      <c r="A7" s="52" t="s">
        <v>20</v>
      </c>
      <c r="B7" s="52" t="s">
        <v>1</v>
      </c>
      <c r="C7" s="52" t="s">
        <v>2</v>
      </c>
      <c r="D7" s="52" t="s">
        <v>29</v>
      </c>
      <c r="E7" s="52" t="s">
        <v>3</v>
      </c>
      <c r="F7" s="52" t="s">
        <v>13</v>
      </c>
      <c r="G7" s="52" t="s">
        <v>14</v>
      </c>
      <c r="H7" s="52" t="s">
        <v>24</v>
      </c>
      <c r="I7" s="52"/>
      <c r="J7" s="52" t="s">
        <v>25</v>
      </c>
      <c r="K7" s="52"/>
      <c r="L7" s="51" t="s">
        <v>26</v>
      </c>
      <c r="M7" s="52" t="s">
        <v>27</v>
      </c>
      <c r="N7" s="52"/>
      <c r="O7" s="51" t="s">
        <v>28</v>
      </c>
      <c r="P7" s="51" t="s">
        <v>15</v>
      </c>
      <c r="Q7" s="51" t="s">
        <v>37</v>
      </c>
      <c r="R7" s="51" t="s">
        <v>42</v>
      </c>
      <c r="S7" s="51" t="s">
        <v>35</v>
      </c>
      <c r="T7" s="52" t="s">
        <v>5</v>
      </c>
      <c r="U7" s="52"/>
      <c r="V7" s="52" t="s">
        <v>44</v>
      </c>
      <c r="W7" s="52"/>
      <c r="X7" s="52" t="s">
        <v>12</v>
      </c>
      <c r="Y7" s="52"/>
      <c r="Z7" s="52" t="s">
        <v>11</v>
      </c>
      <c r="AA7" s="52"/>
    </row>
    <row r="8" spans="1:27" ht="30" x14ac:dyDescent="0.25">
      <c r="A8" s="53"/>
      <c r="B8" s="53"/>
      <c r="C8" s="53"/>
      <c r="D8" s="53"/>
      <c r="E8" s="53"/>
      <c r="F8" s="53"/>
      <c r="G8" s="53"/>
      <c r="H8" s="34" t="s">
        <v>4</v>
      </c>
      <c r="I8" s="35" t="s">
        <v>0</v>
      </c>
      <c r="J8" s="35" t="s">
        <v>4</v>
      </c>
      <c r="K8" s="35" t="s">
        <v>0</v>
      </c>
      <c r="L8" s="35" t="s">
        <v>0</v>
      </c>
      <c r="M8" s="35" t="s">
        <v>4</v>
      </c>
      <c r="N8" s="35" t="s">
        <v>0</v>
      </c>
      <c r="O8" s="35" t="s">
        <v>0</v>
      </c>
      <c r="P8" s="35" t="s">
        <v>16</v>
      </c>
      <c r="Q8" s="35" t="s">
        <v>0</v>
      </c>
      <c r="R8" s="35" t="s">
        <v>6</v>
      </c>
      <c r="S8" s="35" t="s">
        <v>6</v>
      </c>
      <c r="T8" s="35" t="s">
        <v>4</v>
      </c>
      <c r="U8" s="35" t="s">
        <v>0</v>
      </c>
      <c r="V8" s="35" t="s">
        <v>4</v>
      </c>
      <c r="W8" s="35" t="s">
        <v>0</v>
      </c>
      <c r="X8" s="35" t="s">
        <v>4</v>
      </c>
      <c r="Y8" s="35" t="s">
        <v>0</v>
      </c>
      <c r="Z8" s="35" t="s">
        <v>4</v>
      </c>
      <c r="AA8" s="35" t="s">
        <v>0</v>
      </c>
    </row>
    <row r="9" spans="1:27" x14ac:dyDescent="0.25">
      <c r="A9" s="18"/>
      <c r="B9" s="18"/>
      <c r="C9" s="18"/>
      <c r="D9" s="18"/>
      <c r="E9" s="18"/>
      <c r="F9" s="18"/>
      <c r="G9" s="17"/>
      <c r="H9" s="19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20"/>
      <c r="AA9" s="20"/>
    </row>
    <row r="10" spans="1:27" x14ac:dyDescent="0.25">
      <c r="A10" s="23" t="s">
        <v>36</v>
      </c>
      <c r="B10" s="21"/>
      <c r="C10" s="21"/>
      <c r="D10" s="21"/>
      <c r="E10" s="21"/>
      <c r="F10" s="21"/>
      <c r="G10" s="22"/>
      <c r="H10" s="21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7"/>
    </row>
    <row r="11" spans="1:27" x14ac:dyDescent="0.25">
      <c r="A11" s="11" t="s">
        <v>30</v>
      </c>
      <c r="B11" s="43">
        <v>920000</v>
      </c>
      <c r="C11" s="31">
        <v>0</v>
      </c>
      <c r="D11" s="31">
        <v>0</v>
      </c>
      <c r="E11" s="31">
        <v>0</v>
      </c>
      <c r="F11" s="31">
        <v>2397</v>
      </c>
      <c r="G11" s="31">
        <f>SUM(B11:F11)</f>
        <v>922397</v>
      </c>
      <c r="H11" s="31">
        <v>14646</v>
      </c>
      <c r="I11" s="31">
        <v>2283</v>
      </c>
      <c r="J11" s="31">
        <v>301</v>
      </c>
      <c r="K11" s="31">
        <v>639</v>
      </c>
      <c r="L11" s="46">
        <v>437</v>
      </c>
      <c r="M11" s="46">
        <v>7363</v>
      </c>
      <c r="N11" s="46">
        <v>5000</v>
      </c>
      <c r="O11" s="31">
        <v>756</v>
      </c>
      <c r="P11" s="31">
        <v>2403</v>
      </c>
      <c r="Q11" s="31">
        <v>0</v>
      </c>
      <c r="R11" s="31">
        <v>0</v>
      </c>
      <c r="S11" s="31">
        <v>108000</v>
      </c>
      <c r="T11" s="31">
        <v>5400</v>
      </c>
      <c r="U11" s="31">
        <v>24500</v>
      </c>
      <c r="V11" s="31">
        <v>25</v>
      </c>
      <c r="W11" s="28">
        <v>20497</v>
      </c>
      <c r="X11" s="28">
        <f>H11+J11+M11+R11+T11+V11+P11+S11</f>
        <v>138138</v>
      </c>
      <c r="Y11" s="28">
        <f>I11+K11+L11+N11+O11+U11+W11+Q11</f>
        <v>54112</v>
      </c>
      <c r="Z11" s="28">
        <f>G11+X11</f>
        <v>1060535</v>
      </c>
      <c r="AA11" s="28">
        <f>Y11</f>
        <v>54112</v>
      </c>
    </row>
    <row r="12" spans="1:27" x14ac:dyDescent="0.25">
      <c r="A12" s="11" t="s">
        <v>31</v>
      </c>
      <c r="B12" s="43">
        <v>489494</v>
      </c>
      <c r="C12" s="28">
        <v>0</v>
      </c>
      <c r="D12" s="28">
        <v>0</v>
      </c>
      <c r="E12" s="44">
        <v>21491</v>
      </c>
      <c r="F12" s="28">
        <v>4722</v>
      </c>
      <c r="G12" s="28">
        <f>SUM(B12:F12)</f>
        <v>515707</v>
      </c>
      <c r="H12" s="28">
        <v>10603</v>
      </c>
      <c r="I12" s="28">
        <v>8221</v>
      </c>
      <c r="J12" s="28">
        <v>301</v>
      </c>
      <c r="K12" s="28">
        <v>319</v>
      </c>
      <c r="L12" s="47">
        <v>271</v>
      </c>
      <c r="M12" s="47">
        <v>9459</v>
      </c>
      <c r="N12" s="47">
        <v>0</v>
      </c>
      <c r="O12" s="28">
        <v>0</v>
      </c>
      <c r="P12" s="28">
        <v>2403</v>
      </c>
      <c r="Q12" s="28">
        <v>0</v>
      </c>
      <c r="R12" s="28">
        <v>0</v>
      </c>
      <c r="S12" s="31">
        <v>113400</v>
      </c>
      <c r="T12" s="28">
        <v>27000</v>
      </c>
      <c r="U12" s="28">
        <v>24500</v>
      </c>
      <c r="V12" s="28">
        <v>23</v>
      </c>
      <c r="W12" s="28">
        <v>397</v>
      </c>
      <c r="X12" s="28">
        <f t="shared" ref="X12:X13" si="0">H12+J12+M12+R12+T12+V12+P12+S12</f>
        <v>163189</v>
      </c>
      <c r="Y12" s="28">
        <f>I12+K12+L12+N12+O12+U12+W12+Q12</f>
        <v>33708</v>
      </c>
      <c r="Z12" s="28">
        <f>G12+X12</f>
        <v>678896</v>
      </c>
      <c r="AA12" s="28">
        <f t="shared" ref="AA12:AA13" si="1">Y12</f>
        <v>33708</v>
      </c>
    </row>
    <row r="13" spans="1:27" x14ac:dyDescent="0.25">
      <c r="A13" s="11" t="s">
        <v>32</v>
      </c>
      <c r="B13" s="45">
        <v>490283</v>
      </c>
      <c r="C13" s="29">
        <v>0</v>
      </c>
      <c r="D13" s="29">
        <v>0</v>
      </c>
      <c r="E13" s="45">
        <v>21505</v>
      </c>
      <c r="F13" s="30">
        <v>792997</v>
      </c>
      <c r="G13" s="29">
        <f>SUM(B13:F13)</f>
        <v>1304785</v>
      </c>
      <c r="H13" s="29">
        <v>10715</v>
      </c>
      <c r="I13" s="29">
        <v>1590</v>
      </c>
      <c r="J13" s="29">
        <v>301</v>
      </c>
      <c r="K13" s="29">
        <v>319</v>
      </c>
      <c r="L13" s="48"/>
      <c r="M13" s="48">
        <v>9639</v>
      </c>
      <c r="N13" s="48">
        <v>0</v>
      </c>
      <c r="O13" s="29">
        <v>0</v>
      </c>
      <c r="P13" s="29">
        <v>2403</v>
      </c>
      <c r="Q13" s="29">
        <v>0</v>
      </c>
      <c r="R13" s="29">
        <v>0</v>
      </c>
      <c r="S13" s="30">
        <v>0</v>
      </c>
      <c r="T13" s="29">
        <v>27000</v>
      </c>
      <c r="U13" s="29">
        <v>24500</v>
      </c>
      <c r="V13" s="29">
        <v>25</v>
      </c>
      <c r="W13" s="29">
        <v>40453</v>
      </c>
      <c r="X13" s="29">
        <f t="shared" si="0"/>
        <v>50083</v>
      </c>
      <c r="Y13" s="29">
        <f>I13+K13+L13+N13+O13+U13+W13+Q13</f>
        <v>66862</v>
      </c>
      <c r="Z13" s="29">
        <f>G13+X13</f>
        <v>1354868</v>
      </c>
      <c r="AA13" s="29">
        <f t="shared" si="1"/>
        <v>66862</v>
      </c>
    </row>
    <row r="14" spans="1:27" x14ac:dyDescent="0.25">
      <c r="A14" s="23" t="s">
        <v>33</v>
      </c>
      <c r="B14" s="28">
        <f>SUM(B11:B13)</f>
        <v>1899777</v>
      </c>
      <c r="C14" s="28">
        <f>SUM(C11:C13)</f>
        <v>0</v>
      </c>
      <c r="D14" s="28">
        <f t="shared" ref="D14:AA14" si="2">SUM(D11:D13)</f>
        <v>0</v>
      </c>
      <c r="E14" s="28">
        <f t="shared" si="2"/>
        <v>42996</v>
      </c>
      <c r="F14" s="28">
        <f t="shared" si="2"/>
        <v>800116</v>
      </c>
      <c r="G14" s="28">
        <f t="shared" si="2"/>
        <v>2742889</v>
      </c>
      <c r="H14" s="28">
        <f t="shared" si="2"/>
        <v>35964</v>
      </c>
      <c r="I14" s="28">
        <f t="shared" si="2"/>
        <v>12094</v>
      </c>
      <c r="J14" s="28">
        <f t="shared" si="2"/>
        <v>903</v>
      </c>
      <c r="K14" s="28">
        <f t="shared" si="2"/>
        <v>1277</v>
      </c>
      <c r="L14" s="28">
        <f t="shared" si="2"/>
        <v>708</v>
      </c>
      <c r="M14" s="28">
        <f t="shared" si="2"/>
        <v>26461</v>
      </c>
      <c r="N14" s="28">
        <f t="shared" si="2"/>
        <v>5000</v>
      </c>
      <c r="O14" s="28">
        <f t="shared" si="2"/>
        <v>756</v>
      </c>
      <c r="P14" s="28">
        <f t="shared" si="2"/>
        <v>7209</v>
      </c>
      <c r="Q14" s="28">
        <f t="shared" si="2"/>
        <v>0</v>
      </c>
      <c r="R14" s="28">
        <f t="shared" si="2"/>
        <v>0</v>
      </c>
      <c r="S14" s="31">
        <f t="shared" si="2"/>
        <v>221400</v>
      </c>
      <c r="T14" s="28">
        <f t="shared" si="2"/>
        <v>59400</v>
      </c>
      <c r="U14" s="28">
        <f t="shared" si="2"/>
        <v>73500</v>
      </c>
      <c r="V14" s="28">
        <f t="shared" si="2"/>
        <v>73</v>
      </c>
      <c r="W14" s="28">
        <f t="shared" si="2"/>
        <v>61347</v>
      </c>
      <c r="X14" s="28">
        <f t="shared" si="2"/>
        <v>351410</v>
      </c>
      <c r="Y14" s="28">
        <f t="shared" si="2"/>
        <v>154682</v>
      </c>
      <c r="Z14" s="28">
        <f t="shared" si="2"/>
        <v>3094299</v>
      </c>
      <c r="AA14" s="28">
        <f t="shared" si="2"/>
        <v>154682</v>
      </c>
    </row>
    <row r="15" spans="1:27" x14ac:dyDescent="0.25">
      <c r="A15" s="23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31"/>
      <c r="T15" s="28"/>
      <c r="U15" s="28"/>
      <c r="V15" s="28"/>
      <c r="W15" s="28"/>
      <c r="X15" s="28"/>
      <c r="Y15" s="28"/>
      <c r="Z15" s="28"/>
      <c r="AA15" s="28"/>
    </row>
    <row r="16" spans="1:27" x14ac:dyDescent="0.25">
      <c r="A16" s="23" t="s">
        <v>34</v>
      </c>
      <c r="B16" s="28">
        <v>1973542</v>
      </c>
      <c r="C16" s="28">
        <v>0</v>
      </c>
      <c r="D16" s="31">
        <v>0</v>
      </c>
      <c r="E16" s="28">
        <v>35823</v>
      </c>
      <c r="F16" s="31">
        <v>167256</v>
      </c>
      <c r="G16" s="31">
        <f t="shared" ref="G16:G21" si="3">SUM(B16:F16)</f>
        <v>2176621</v>
      </c>
      <c r="H16" s="43">
        <v>89192</v>
      </c>
      <c r="I16" s="44">
        <v>16937</v>
      </c>
      <c r="J16" s="44">
        <v>2309</v>
      </c>
      <c r="K16" s="44">
        <v>3088</v>
      </c>
      <c r="L16" s="44">
        <v>1842</v>
      </c>
      <c r="M16" s="28">
        <v>39078</v>
      </c>
      <c r="N16" s="28">
        <v>12615</v>
      </c>
      <c r="O16" s="28">
        <v>1121</v>
      </c>
      <c r="P16" s="28">
        <v>16214</v>
      </c>
      <c r="Q16" s="28">
        <v>1290</v>
      </c>
      <c r="R16" s="28">
        <v>0</v>
      </c>
      <c r="S16" s="31">
        <v>86789</v>
      </c>
      <c r="T16" s="44">
        <v>99788</v>
      </c>
      <c r="U16" s="44">
        <v>103216</v>
      </c>
      <c r="V16" s="44">
        <v>192</v>
      </c>
      <c r="W16" s="44">
        <v>28268</v>
      </c>
      <c r="X16" s="28">
        <f>H16+J16+M16+R16+T16+V16+P16+S16</f>
        <v>333562</v>
      </c>
      <c r="Y16" s="28">
        <f t="shared" ref="Y16:Y22" si="4">I16+K16+L16+N16+O16+U16+W16+Q16</f>
        <v>168377</v>
      </c>
      <c r="Z16" s="28">
        <f t="shared" ref="Z16:Z21" si="5">G16+X16</f>
        <v>2510183</v>
      </c>
      <c r="AA16" s="28">
        <f t="shared" ref="AA16:AA22" si="6">Y16</f>
        <v>168377</v>
      </c>
    </row>
    <row r="17" spans="1:27" x14ac:dyDescent="0.25">
      <c r="A17" s="23" t="s">
        <v>7</v>
      </c>
      <c r="B17" s="28">
        <v>2210443</v>
      </c>
      <c r="C17" s="28">
        <v>0</v>
      </c>
      <c r="D17" s="31">
        <v>0</v>
      </c>
      <c r="E17" s="28">
        <v>0</v>
      </c>
      <c r="F17" s="31">
        <v>17683</v>
      </c>
      <c r="G17" s="31">
        <f t="shared" si="3"/>
        <v>2228126</v>
      </c>
      <c r="H17" s="43">
        <v>121000</v>
      </c>
      <c r="I17" s="44">
        <v>17137</v>
      </c>
      <c r="J17" s="44">
        <v>4217</v>
      </c>
      <c r="K17" s="44">
        <v>4193</v>
      </c>
      <c r="L17" s="44">
        <v>2875</v>
      </c>
      <c r="M17" s="28">
        <v>28916</v>
      </c>
      <c r="N17" s="28">
        <v>2522</v>
      </c>
      <c r="O17" s="28">
        <v>187</v>
      </c>
      <c r="P17" s="28">
        <v>20980</v>
      </c>
      <c r="Q17" s="28">
        <v>4253</v>
      </c>
      <c r="R17" s="28">
        <v>0</v>
      </c>
      <c r="S17" s="31">
        <v>0</v>
      </c>
      <c r="T17" s="44">
        <v>134270</v>
      </c>
      <c r="U17" s="44">
        <v>180634</v>
      </c>
      <c r="V17" s="44">
        <v>346</v>
      </c>
      <c r="W17" s="44">
        <v>69099</v>
      </c>
      <c r="X17" s="28">
        <f t="shared" ref="X17:X22" si="7">H17+J17+M17+R17+T17+V17+P17+S17</f>
        <v>309729</v>
      </c>
      <c r="Y17" s="28">
        <f t="shared" si="4"/>
        <v>280900</v>
      </c>
      <c r="Z17" s="28">
        <f t="shared" si="5"/>
        <v>2537855</v>
      </c>
      <c r="AA17" s="28">
        <f t="shared" si="6"/>
        <v>280900</v>
      </c>
    </row>
    <row r="18" spans="1:27" x14ac:dyDescent="0.25">
      <c r="A18" s="23" t="s">
        <v>9</v>
      </c>
      <c r="B18" s="28">
        <v>5358264</v>
      </c>
      <c r="C18" s="28">
        <v>0</v>
      </c>
      <c r="D18" s="31">
        <v>39022</v>
      </c>
      <c r="E18" s="28">
        <v>6000</v>
      </c>
      <c r="F18" s="31">
        <v>66237</v>
      </c>
      <c r="G18" s="31">
        <f t="shared" si="3"/>
        <v>5469523</v>
      </c>
      <c r="H18" s="43">
        <v>441284</v>
      </c>
      <c r="I18" s="44">
        <v>66728</v>
      </c>
      <c r="J18" s="44">
        <v>11446</v>
      </c>
      <c r="K18" s="44">
        <v>15386</v>
      </c>
      <c r="L18" s="44">
        <v>9607</v>
      </c>
      <c r="M18" s="28">
        <v>59142</v>
      </c>
      <c r="N18" s="28">
        <v>5630</v>
      </c>
      <c r="O18" s="28">
        <v>883</v>
      </c>
      <c r="P18" s="28">
        <v>47621</v>
      </c>
      <c r="Q18" s="28">
        <v>3605</v>
      </c>
      <c r="R18" s="28">
        <v>0</v>
      </c>
      <c r="S18" s="31">
        <v>0</v>
      </c>
      <c r="T18" s="44">
        <v>212951</v>
      </c>
      <c r="U18" s="44">
        <v>439718</v>
      </c>
      <c r="V18" s="44">
        <v>940</v>
      </c>
      <c r="W18" s="44">
        <v>40130</v>
      </c>
      <c r="X18" s="28">
        <f t="shared" si="7"/>
        <v>773384</v>
      </c>
      <c r="Y18" s="28">
        <f t="shared" si="4"/>
        <v>581687</v>
      </c>
      <c r="Z18" s="28">
        <f t="shared" si="5"/>
        <v>6242907</v>
      </c>
      <c r="AA18" s="28">
        <f t="shared" si="6"/>
        <v>581687</v>
      </c>
    </row>
    <row r="19" spans="1:27" x14ac:dyDescent="0.25">
      <c r="A19" s="23" t="s">
        <v>8</v>
      </c>
      <c r="B19" s="28">
        <v>10666016</v>
      </c>
      <c r="C19" s="28">
        <v>929916</v>
      </c>
      <c r="D19" s="31">
        <v>29590</v>
      </c>
      <c r="E19" s="28">
        <v>1784</v>
      </c>
      <c r="F19" s="31">
        <v>32865</v>
      </c>
      <c r="G19" s="31">
        <f t="shared" si="3"/>
        <v>11660171</v>
      </c>
      <c r="H19" s="43">
        <v>1220493</v>
      </c>
      <c r="I19" s="44">
        <v>185237</v>
      </c>
      <c r="J19" s="44">
        <v>33396</v>
      </c>
      <c r="K19" s="44">
        <v>42486</v>
      </c>
      <c r="L19" s="44">
        <v>26752</v>
      </c>
      <c r="M19" s="28">
        <v>100630</v>
      </c>
      <c r="N19" s="28">
        <v>16603</v>
      </c>
      <c r="O19" s="28">
        <v>4818</v>
      </c>
      <c r="P19" s="28">
        <v>95344</v>
      </c>
      <c r="Q19" s="28">
        <v>26456</v>
      </c>
      <c r="R19" s="28">
        <v>0</v>
      </c>
      <c r="S19" s="31">
        <v>0</v>
      </c>
      <c r="T19" s="44">
        <v>473080</v>
      </c>
      <c r="U19" s="44">
        <v>726839</v>
      </c>
      <c r="V19" s="44">
        <v>2766</v>
      </c>
      <c r="W19" s="44">
        <v>83246</v>
      </c>
      <c r="X19" s="28">
        <f t="shared" si="7"/>
        <v>1925709</v>
      </c>
      <c r="Y19" s="28">
        <f t="shared" si="4"/>
        <v>1112437</v>
      </c>
      <c r="Z19" s="28">
        <f t="shared" si="5"/>
        <v>13585880</v>
      </c>
      <c r="AA19" s="28">
        <f t="shared" si="6"/>
        <v>1112437</v>
      </c>
    </row>
    <row r="20" spans="1:27" x14ac:dyDescent="0.25">
      <c r="A20" s="23" t="s">
        <v>17</v>
      </c>
      <c r="B20" s="28">
        <v>17053959</v>
      </c>
      <c r="C20" s="28">
        <v>49898</v>
      </c>
      <c r="D20" s="28">
        <v>71927</v>
      </c>
      <c r="E20" s="28">
        <v>69840</v>
      </c>
      <c r="F20" s="31">
        <v>171235</v>
      </c>
      <c r="G20" s="28">
        <f t="shared" si="3"/>
        <v>17416859</v>
      </c>
      <c r="H20" s="43">
        <v>1724804</v>
      </c>
      <c r="I20" s="44">
        <v>258772</v>
      </c>
      <c r="J20" s="44">
        <v>54291</v>
      </c>
      <c r="K20" s="44">
        <v>59735</v>
      </c>
      <c r="L20" s="44">
        <v>35448</v>
      </c>
      <c r="M20" s="28">
        <v>149142</v>
      </c>
      <c r="N20" s="28">
        <v>25569</v>
      </c>
      <c r="O20" s="28">
        <v>8608</v>
      </c>
      <c r="P20" s="28">
        <v>146001</v>
      </c>
      <c r="Q20" s="28">
        <v>46411</v>
      </c>
      <c r="R20" s="28">
        <v>0</v>
      </c>
      <c r="S20" s="31">
        <v>0</v>
      </c>
      <c r="T20" s="44">
        <v>1161027</v>
      </c>
      <c r="U20" s="44">
        <v>1217357</v>
      </c>
      <c r="V20" s="44">
        <v>4611</v>
      </c>
      <c r="W20" s="44">
        <v>129577</v>
      </c>
      <c r="X20" s="28">
        <f t="shared" si="7"/>
        <v>3239876</v>
      </c>
      <c r="Y20" s="28">
        <f t="shared" si="4"/>
        <v>1781477</v>
      </c>
      <c r="Z20" s="28">
        <f t="shared" si="5"/>
        <v>20656735</v>
      </c>
      <c r="AA20" s="28">
        <f t="shared" si="6"/>
        <v>1781477</v>
      </c>
    </row>
    <row r="21" spans="1:27" x14ac:dyDescent="0.25">
      <c r="A21" s="23" t="s">
        <v>18</v>
      </c>
      <c r="B21" s="28">
        <v>23810123</v>
      </c>
      <c r="C21" s="28">
        <v>4873205</v>
      </c>
      <c r="D21" s="28">
        <v>20280</v>
      </c>
      <c r="E21" s="28">
        <v>4014</v>
      </c>
      <c r="F21" s="31">
        <v>179279</v>
      </c>
      <c r="G21" s="28">
        <f t="shared" si="3"/>
        <v>28886901</v>
      </c>
      <c r="H21" s="43">
        <v>3455934</v>
      </c>
      <c r="I21" s="43">
        <v>535084</v>
      </c>
      <c r="J21" s="43">
        <v>99358</v>
      </c>
      <c r="K21" s="43">
        <v>122287</v>
      </c>
      <c r="L21" s="43">
        <v>76672</v>
      </c>
      <c r="M21" s="28">
        <v>199301</v>
      </c>
      <c r="N21" s="28">
        <v>37325</v>
      </c>
      <c r="O21" s="28">
        <v>14973</v>
      </c>
      <c r="P21" s="28">
        <v>204301</v>
      </c>
      <c r="Q21" s="28">
        <v>105898</v>
      </c>
      <c r="R21" s="28">
        <v>0</v>
      </c>
      <c r="S21" s="31">
        <v>0</v>
      </c>
      <c r="T21" s="43">
        <v>1612524</v>
      </c>
      <c r="U21" s="43">
        <v>1553393</v>
      </c>
      <c r="V21" s="43">
        <v>8874</v>
      </c>
      <c r="W21" s="43">
        <v>181348</v>
      </c>
      <c r="X21" s="28">
        <f t="shared" si="7"/>
        <v>5580292</v>
      </c>
      <c r="Y21" s="28">
        <f t="shared" si="4"/>
        <v>2626980</v>
      </c>
      <c r="Z21" s="28">
        <f t="shared" si="5"/>
        <v>34467193</v>
      </c>
      <c r="AA21" s="28">
        <f t="shared" si="6"/>
        <v>2626980</v>
      </c>
    </row>
    <row r="22" spans="1:27" x14ac:dyDescent="0.25">
      <c r="A22" s="14" t="s">
        <v>19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8434968</v>
      </c>
      <c r="S22" s="30">
        <v>0</v>
      </c>
      <c r="T22" s="29">
        <v>0</v>
      </c>
      <c r="U22" s="29">
        <v>0</v>
      </c>
      <c r="V22" s="29">
        <v>0</v>
      </c>
      <c r="W22" s="29">
        <v>0</v>
      </c>
      <c r="X22" s="29">
        <f t="shared" si="7"/>
        <v>8434968</v>
      </c>
      <c r="Y22" s="29">
        <f t="shared" si="4"/>
        <v>0</v>
      </c>
      <c r="Z22" s="29">
        <f>R22+S22</f>
        <v>8434968</v>
      </c>
      <c r="AA22" s="29">
        <f t="shared" si="6"/>
        <v>0</v>
      </c>
    </row>
    <row r="23" spans="1:27" x14ac:dyDescent="0.25">
      <c r="A23" s="24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31"/>
      <c r="T23" s="28"/>
      <c r="U23" s="28"/>
      <c r="V23" s="28"/>
      <c r="W23" s="28"/>
      <c r="X23" s="28"/>
      <c r="Y23" s="28"/>
      <c r="Z23" s="28"/>
      <c r="AA23" s="28"/>
    </row>
    <row r="24" spans="1:27" s="40" customFormat="1" ht="15.75" thickBot="1" x14ac:dyDescent="0.3">
      <c r="A24" s="39" t="s">
        <v>10</v>
      </c>
      <c r="B24" s="38">
        <f>SUM(B14:B22)</f>
        <v>62972124</v>
      </c>
      <c r="C24" s="38">
        <f t="shared" ref="C24:W24" si="8">SUM(C14:C22)</f>
        <v>5853019</v>
      </c>
      <c r="D24" s="38">
        <f t="shared" si="8"/>
        <v>160819</v>
      </c>
      <c r="E24" s="38">
        <f t="shared" si="8"/>
        <v>160457</v>
      </c>
      <c r="F24" s="38">
        <f t="shared" si="8"/>
        <v>1434671</v>
      </c>
      <c r="G24" s="38">
        <f t="shared" si="8"/>
        <v>70581090</v>
      </c>
      <c r="H24" s="38">
        <f t="shared" si="8"/>
        <v>7088671</v>
      </c>
      <c r="I24" s="38">
        <f t="shared" si="8"/>
        <v>1091989</v>
      </c>
      <c r="J24" s="38">
        <f t="shared" si="8"/>
        <v>205920</v>
      </c>
      <c r="K24" s="38">
        <f t="shared" si="8"/>
        <v>248452</v>
      </c>
      <c r="L24" s="38">
        <f t="shared" si="8"/>
        <v>153904</v>
      </c>
      <c r="M24" s="38">
        <f t="shared" si="8"/>
        <v>602670</v>
      </c>
      <c r="N24" s="38">
        <f t="shared" si="8"/>
        <v>105264</v>
      </c>
      <c r="O24" s="38">
        <f t="shared" si="8"/>
        <v>31346</v>
      </c>
      <c r="P24" s="38">
        <f t="shared" si="8"/>
        <v>537670</v>
      </c>
      <c r="Q24" s="38">
        <f t="shared" si="8"/>
        <v>187913</v>
      </c>
      <c r="R24" s="38">
        <f t="shared" si="8"/>
        <v>8434968</v>
      </c>
      <c r="S24" s="38">
        <f t="shared" si="8"/>
        <v>308189</v>
      </c>
      <c r="T24" s="38">
        <f t="shared" si="8"/>
        <v>3753040</v>
      </c>
      <c r="U24" s="38">
        <f t="shared" si="8"/>
        <v>4294657</v>
      </c>
      <c r="V24" s="38">
        <f t="shared" si="8"/>
        <v>17802</v>
      </c>
      <c r="W24" s="38">
        <f t="shared" si="8"/>
        <v>593015</v>
      </c>
      <c r="X24" s="38">
        <f>H24+J24+M24+T24+V24+R24+S24+P24</f>
        <v>20948930</v>
      </c>
      <c r="Y24" s="38">
        <f>I24+K24+L24+N24+O24+U24+W24+Q24</f>
        <v>6706540</v>
      </c>
      <c r="Z24" s="38">
        <f>SUM(Z14:Z22)</f>
        <v>91530020</v>
      </c>
      <c r="AA24" s="38">
        <f>SUM(AA14:AA22)</f>
        <v>6706540</v>
      </c>
    </row>
    <row r="25" spans="1:27" ht="15.75" thickTop="1" x14ac:dyDescent="0.25">
      <c r="A25" s="11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31"/>
      <c r="T25" s="28"/>
      <c r="U25" s="28"/>
      <c r="V25" s="28"/>
      <c r="W25" s="28"/>
      <c r="X25" s="28"/>
      <c r="Y25" s="28"/>
      <c r="Z25" s="32"/>
      <c r="AA25" s="32"/>
    </row>
    <row r="26" spans="1:27" x14ac:dyDescent="0.25">
      <c r="A26" s="6"/>
      <c r="B26" s="6"/>
      <c r="C26" s="6"/>
      <c r="D26" s="6"/>
      <c r="E26" s="6"/>
      <c r="F26" s="6"/>
      <c r="G26" s="12"/>
      <c r="H26" s="11"/>
      <c r="I26" s="11"/>
      <c r="J26" s="6"/>
      <c r="K26" s="6"/>
      <c r="L26" s="6"/>
      <c r="M26" s="6"/>
      <c r="N26" s="6"/>
      <c r="O26" s="6"/>
      <c r="P26" s="6"/>
      <c r="Q26" s="6"/>
      <c r="R26" s="6"/>
      <c r="S26" s="49"/>
      <c r="T26" s="6"/>
      <c r="U26" s="6"/>
      <c r="V26" s="6"/>
      <c r="W26" s="6"/>
      <c r="X26" s="37"/>
      <c r="Y26" s="6"/>
      <c r="Z26" s="9"/>
      <c r="AA26" s="9"/>
    </row>
    <row r="27" spans="1:27" x14ac:dyDescent="0.25">
      <c r="A27" s="6"/>
      <c r="B27" s="6"/>
      <c r="C27" s="6"/>
      <c r="D27" s="6"/>
      <c r="E27" s="6"/>
      <c r="F27" s="6"/>
      <c r="G27" s="12"/>
      <c r="H27" s="11"/>
      <c r="I27" s="11"/>
      <c r="J27" s="6"/>
      <c r="K27" s="6"/>
      <c r="L27" s="6"/>
      <c r="M27" s="6"/>
      <c r="N27" s="6"/>
      <c r="O27" s="6"/>
      <c r="P27" s="6"/>
      <c r="Q27" s="6"/>
      <c r="R27" s="6"/>
      <c r="S27" s="41"/>
      <c r="T27" s="6"/>
      <c r="U27" s="6"/>
      <c r="V27" s="6"/>
      <c r="W27" s="6"/>
      <c r="X27" s="37"/>
      <c r="Y27" s="6"/>
      <c r="Z27" s="9"/>
      <c r="AA27" s="9"/>
    </row>
    <row r="28" spans="1:27" x14ac:dyDescent="0.25">
      <c r="A28" s="6" t="s">
        <v>43</v>
      </c>
      <c r="B28" s="6"/>
      <c r="C28" s="6"/>
      <c r="D28" s="6"/>
      <c r="E28" s="6"/>
      <c r="F28" s="6"/>
      <c r="G28" s="12"/>
      <c r="H28" s="11"/>
      <c r="I28" s="11"/>
      <c r="J28" s="6"/>
      <c r="K28" s="6"/>
      <c r="L28" s="6"/>
      <c r="M28" s="6"/>
      <c r="N28" s="6"/>
      <c r="O28" s="6"/>
      <c r="P28" s="6"/>
      <c r="Q28" s="6"/>
      <c r="R28" s="6"/>
      <c r="S28" s="41"/>
      <c r="T28" s="6"/>
      <c r="U28" s="6"/>
      <c r="V28" s="6"/>
      <c r="W28" s="6"/>
      <c r="X28" s="37"/>
      <c r="Y28" s="6"/>
      <c r="Z28" s="9"/>
      <c r="AA28" s="9"/>
    </row>
    <row r="29" spans="1:27" x14ac:dyDescent="0.25">
      <c r="A29" s="6"/>
      <c r="B29" s="6"/>
      <c r="C29" s="6"/>
      <c r="D29" s="6"/>
      <c r="E29" s="6"/>
      <c r="F29" s="6"/>
      <c r="G29" s="11"/>
      <c r="H29" s="11"/>
      <c r="I29" s="11"/>
      <c r="J29" s="6"/>
      <c r="K29" s="6"/>
      <c r="L29" s="6"/>
      <c r="M29" s="6"/>
      <c r="N29" s="6"/>
      <c r="O29" s="6"/>
      <c r="P29" s="6"/>
      <c r="Q29" s="6"/>
      <c r="R29" s="6"/>
      <c r="S29" s="41"/>
      <c r="T29" s="6"/>
      <c r="U29" s="6"/>
      <c r="V29" s="6"/>
      <c r="W29" s="6"/>
      <c r="X29" s="6"/>
      <c r="Y29" s="6"/>
      <c r="Z29" s="9"/>
      <c r="AA29" s="9"/>
    </row>
    <row r="30" spans="1:27" x14ac:dyDescent="0.25">
      <c r="A30" s="6" t="s">
        <v>45</v>
      </c>
      <c r="B30" s="6"/>
      <c r="C30" s="6"/>
      <c r="D30" s="6"/>
      <c r="E30" s="6"/>
      <c r="F30" s="6"/>
      <c r="G30" s="25"/>
      <c r="H30" s="11"/>
      <c r="I30" s="11"/>
      <c r="J30" s="6"/>
      <c r="K30" s="6"/>
      <c r="L30" s="6"/>
      <c r="M30" s="6"/>
      <c r="N30" s="6"/>
      <c r="O30" s="6"/>
      <c r="P30" s="6"/>
      <c r="Q30" s="6"/>
      <c r="R30" s="6"/>
      <c r="S30" s="41"/>
      <c r="T30" s="6"/>
      <c r="U30" s="6"/>
      <c r="V30" s="6"/>
      <c r="W30" s="6"/>
      <c r="X30" s="6"/>
      <c r="Y30" s="6"/>
      <c r="Z30" s="9"/>
      <c r="AA30" s="9"/>
    </row>
  </sheetData>
  <mergeCells count="14">
    <mergeCell ref="F7:F8"/>
    <mergeCell ref="A7:A8"/>
    <mergeCell ref="B7:B8"/>
    <mergeCell ref="C7:C8"/>
    <mergeCell ref="D7:D8"/>
    <mergeCell ref="E7:E8"/>
    <mergeCell ref="X7:Y7"/>
    <mergeCell ref="Z7:AA7"/>
    <mergeCell ref="G7:G8"/>
    <mergeCell ref="H7:I7"/>
    <mergeCell ref="J7:K7"/>
    <mergeCell ref="M7:N7"/>
    <mergeCell ref="T7:U7"/>
    <mergeCell ref="V7:W7"/>
  </mergeCells>
  <pageMargins left="0.7" right="0.7" top="0.75" bottom="0.75" header="0.3" footer="0.3"/>
  <pageSetup scale="3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30"/>
  <sheetViews>
    <sheetView workbookViewId="0">
      <pane xSplit="1" topLeftCell="I1" activePane="topRight" state="frozen"/>
      <selection activeCell="A7" sqref="A7"/>
      <selection pane="topRight" activeCell="U29" sqref="U29"/>
    </sheetView>
  </sheetViews>
  <sheetFormatPr defaultRowHeight="15" x14ac:dyDescent="0.25"/>
  <cols>
    <col min="1" max="1" width="39.7109375" customWidth="1"/>
    <col min="2" max="2" width="11.5703125" bestFit="1" customWidth="1"/>
    <col min="3" max="3" width="10.5703125" bestFit="1" customWidth="1"/>
    <col min="4" max="4" width="10" customWidth="1"/>
    <col min="5" max="5" width="8" bestFit="1" customWidth="1"/>
    <col min="6" max="6" width="13" customWidth="1"/>
    <col min="7" max="7" width="13.7109375" customWidth="1"/>
    <col min="8" max="8" width="12.7109375" customWidth="1"/>
    <col min="9" max="9" width="10.5703125" bestFit="1" customWidth="1"/>
    <col min="11" max="12" width="9.85546875" bestFit="1" customWidth="1"/>
    <col min="14" max="14" width="9.85546875" bestFit="1" customWidth="1"/>
    <col min="15" max="15" width="11.42578125" customWidth="1"/>
    <col min="16" max="16" width="15.5703125" customWidth="1"/>
    <col min="17" max="17" width="11" bestFit="1" customWidth="1"/>
    <col min="18" max="18" width="10.5703125" bestFit="1" customWidth="1"/>
    <col min="19" max="19" width="12" customWidth="1"/>
    <col min="20" max="21" width="10.5703125" bestFit="1" customWidth="1"/>
    <col min="22" max="22" width="8" bestFit="1" customWidth="1"/>
    <col min="23" max="23" width="9.85546875" bestFit="1" customWidth="1"/>
    <col min="24" max="24" width="11.5703125" bestFit="1" customWidth="1"/>
    <col min="25" max="25" width="10.5703125" bestFit="1" customWidth="1"/>
    <col min="26" max="26" width="11.5703125" bestFit="1" customWidth="1"/>
    <col min="27" max="27" width="10.5703125" bestFit="1" customWidth="1"/>
  </cols>
  <sheetData>
    <row r="1" spans="1:28" x14ac:dyDescent="0.25">
      <c r="A1" s="15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0"/>
      <c r="AA1" s="10"/>
    </row>
    <row r="2" spans="1:28" x14ac:dyDescent="0.25">
      <c r="A2" s="15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0"/>
      <c r="AA2" s="10"/>
    </row>
    <row r="3" spans="1:28" x14ac:dyDescent="0.25">
      <c r="A3" s="15" t="s">
        <v>46</v>
      </c>
      <c r="B3" s="2"/>
      <c r="C3" s="3"/>
      <c r="D3" s="1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0"/>
      <c r="AA3" s="10"/>
    </row>
    <row r="4" spans="1:28" x14ac:dyDescent="0.25">
      <c r="A4" s="10" t="s">
        <v>39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10"/>
      <c r="AA4" s="10"/>
    </row>
    <row r="5" spans="1:28" x14ac:dyDescent="0.25">
      <c r="A5" s="1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0"/>
      <c r="AA5" s="10"/>
    </row>
    <row r="6" spans="1:28" x14ac:dyDescent="0.2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0"/>
      <c r="AA6" s="10"/>
    </row>
    <row r="7" spans="1:28" ht="57.75" customHeight="1" x14ac:dyDescent="0.25">
      <c r="A7" s="52" t="s">
        <v>20</v>
      </c>
      <c r="B7" s="52" t="s">
        <v>1</v>
      </c>
      <c r="C7" s="52" t="s">
        <v>2</v>
      </c>
      <c r="D7" s="52" t="s">
        <v>29</v>
      </c>
      <c r="E7" s="52" t="s">
        <v>3</v>
      </c>
      <c r="F7" s="52" t="s">
        <v>13</v>
      </c>
      <c r="G7" s="52" t="s">
        <v>14</v>
      </c>
      <c r="H7" s="52" t="s">
        <v>24</v>
      </c>
      <c r="I7" s="52"/>
      <c r="J7" s="52" t="s">
        <v>25</v>
      </c>
      <c r="K7" s="52"/>
      <c r="L7" s="51" t="s">
        <v>26</v>
      </c>
      <c r="M7" s="52" t="s">
        <v>27</v>
      </c>
      <c r="N7" s="52"/>
      <c r="O7" s="51" t="s">
        <v>28</v>
      </c>
      <c r="P7" s="51" t="s">
        <v>15</v>
      </c>
      <c r="Q7" s="51" t="s">
        <v>37</v>
      </c>
      <c r="R7" s="51" t="s">
        <v>42</v>
      </c>
      <c r="S7" s="51" t="s">
        <v>35</v>
      </c>
      <c r="T7" s="52" t="s">
        <v>5</v>
      </c>
      <c r="U7" s="52"/>
      <c r="V7" s="52" t="s">
        <v>44</v>
      </c>
      <c r="W7" s="52"/>
      <c r="X7" s="52" t="s">
        <v>12</v>
      </c>
      <c r="Y7" s="52"/>
      <c r="Z7" s="52" t="s">
        <v>11</v>
      </c>
      <c r="AA7" s="52"/>
    </row>
    <row r="8" spans="1:28" x14ac:dyDescent="0.25">
      <c r="A8" s="53"/>
      <c r="B8" s="53"/>
      <c r="C8" s="53"/>
      <c r="D8" s="53"/>
      <c r="E8" s="53"/>
      <c r="F8" s="53"/>
      <c r="G8" s="53"/>
      <c r="H8" s="34" t="s">
        <v>4</v>
      </c>
      <c r="I8" s="35" t="s">
        <v>0</v>
      </c>
      <c r="J8" s="35" t="s">
        <v>4</v>
      </c>
      <c r="K8" s="35" t="s">
        <v>0</v>
      </c>
      <c r="L8" s="35" t="s">
        <v>0</v>
      </c>
      <c r="M8" s="35" t="s">
        <v>4</v>
      </c>
      <c r="N8" s="35" t="s">
        <v>0</v>
      </c>
      <c r="O8" s="35" t="s">
        <v>0</v>
      </c>
      <c r="P8" s="35" t="s">
        <v>16</v>
      </c>
      <c r="Q8" s="35" t="s">
        <v>0</v>
      </c>
      <c r="R8" s="35" t="s">
        <v>6</v>
      </c>
      <c r="S8" s="35" t="s">
        <v>6</v>
      </c>
      <c r="T8" s="35" t="s">
        <v>4</v>
      </c>
      <c r="U8" s="35" t="s">
        <v>0</v>
      </c>
      <c r="V8" s="35" t="s">
        <v>4</v>
      </c>
      <c r="W8" s="35" t="s">
        <v>0</v>
      </c>
      <c r="X8" s="35" t="s">
        <v>4</v>
      </c>
      <c r="Y8" s="35" t="s">
        <v>0</v>
      </c>
      <c r="Z8" s="35" t="s">
        <v>4</v>
      </c>
      <c r="AA8" s="35" t="s">
        <v>0</v>
      </c>
    </row>
    <row r="9" spans="1:28" x14ac:dyDescent="0.25">
      <c r="A9" s="18"/>
      <c r="B9" s="18"/>
      <c r="C9" s="18"/>
      <c r="D9" s="18"/>
      <c r="E9" s="18"/>
      <c r="F9" s="18"/>
      <c r="G9" s="17"/>
      <c r="H9" s="19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20"/>
      <c r="AA9" s="20"/>
    </row>
    <row r="10" spans="1:28" x14ac:dyDescent="0.25">
      <c r="A10" s="23" t="s">
        <v>36</v>
      </c>
      <c r="B10" s="21"/>
      <c r="C10" s="21"/>
      <c r="D10" s="21"/>
      <c r="E10" s="21"/>
      <c r="F10" s="21"/>
      <c r="G10" s="22"/>
      <c r="H10" s="21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7"/>
    </row>
    <row r="11" spans="1:28" x14ac:dyDescent="0.25">
      <c r="A11" s="11" t="s">
        <v>30</v>
      </c>
      <c r="B11" s="43">
        <v>870000</v>
      </c>
      <c r="C11" s="31">
        <v>0</v>
      </c>
      <c r="D11" s="31">
        <v>0</v>
      </c>
      <c r="E11" s="31">
        <v>0</v>
      </c>
      <c r="F11" s="31">
        <v>4255</v>
      </c>
      <c r="G11" s="31">
        <f>SUM(B11:F11)</f>
        <v>874255</v>
      </c>
      <c r="H11" s="31">
        <v>14646</v>
      </c>
      <c r="I11" s="31">
        <v>2283</v>
      </c>
      <c r="J11" s="31">
        <v>301</v>
      </c>
      <c r="K11" s="31">
        <v>639</v>
      </c>
      <c r="L11" s="46">
        <v>437</v>
      </c>
      <c r="M11" s="46">
        <v>7339</v>
      </c>
      <c r="N11" s="46">
        <v>5000</v>
      </c>
      <c r="O11" s="31">
        <v>756</v>
      </c>
      <c r="P11" s="31">
        <v>2403</v>
      </c>
      <c r="Q11" s="31">
        <v>0</v>
      </c>
      <c r="R11" s="31">
        <v>0</v>
      </c>
      <c r="S11" s="31">
        <v>108000</v>
      </c>
      <c r="T11" s="46">
        <v>5300</v>
      </c>
      <c r="U11" s="46">
        <v>24000</v>
      </c>
      <c r="V11" s="46">
        <v>35</v>
      </c>
      <c r="W11" s="46">
        <v>19997</v>
      </c>
      <c r="X11" s="28">
        <f>H11+J11+M11+R11+T11+V11+P11+S11</f>
        <v>138024</v>
      </c>
      <c r="Y11" s="28">
        <f>I11+K11+L11+N11+O11+U11+W11+Q11</f>
        <v>53112</v>
      </c>
      <c r="Z11" s="28">
        <f>G11+X11</f>
        <v>1012279</v>
      </c>
      <c r="AA11" s="28">
        <f>Y11</f>
        <v>53112</v>
      </c>
      <c r="AB11" s="44"/>
    </row>
    <row r="12" spans="1:28" x14ac:dyDescent="0.25">
      <c r="A12" s="11" t="s">
        <v>31</v>
      </c>
      <c r="B12" s="43">
        <v>446658</v>
      </c>
      <c r="C12" s="28">
        <v>0</v>
      </c>
      <c r="D12" s="28">
        <v>0</v>
      </c>
      <c r="E12" s="44">
        <v>0</v>
      </c>
      <c r="F12" s="28">
        <v>5716</v>
      </c>
      <c r="G12" s="28">
        <f>SUM(B12:F12)</f>
        <v>452374</v>
      </c>
      <c r="H12" s="28">
        <v>10603</v>
      </c>
      <c r="I12" s="28">
        <v>8221</v>
      </c>
      <c r="J12" s="28">
        <v>301</v>
      </c>
      <c r="K12" s="28">
        <v>319</v>
      </c>
      <c r="L12" s="47">
        <v>271</v>
      </c>
      <c r="M12" s="47">
        <v>6484</v>
      </c>
      <c r="N12" s="47"/>
      <c r="O12" s="28">
        <v>0</v>
      </c>
      <c r="P12" s="28">
        <v>2403</v>
      </c>
      <c r="Q12" s="28">
        <v>0</v>
      </c>
      <c r="R12" s="28">
        <v>0</v>
      </c>
      <c r="S12" s="31">
        <v>113400</v>
      </c>
      <c r="T12" s="47">
        <v>26500</v>
      </c>
      <c r="U12" s="47">
        <v>24000</v>
      </c>
      <c r="V12" s="47">
        <v>33</v>
      </c>
      <c r="W12" s="47">
        <v>0</v>
      </c>
      <c r="X12" s="28">
        <f>H12+J12+M12+R12+T12+V12+P12+S12</f>
        <v>159724</v>
      </c>
      <c r="Y12" s="28">
        <f>I12+K12+L12+N12+O12+U12+W12+Q12</f>
        <v>32811</v>
      </c>
      <c r="Z12" s="28">
        <f>G12+X12</f>
        <v>612098</v>
      </c>
      <c r="AA12" s="28">
        <f t="shared" ref="AA12:AA13" si="0">Y12</f>
        <v>32811</v>
      </c>
      <c r="AB12" s="44"/>
    </row>
    <row r="13" spans="1:28" x14ac:dyDescent="0.25">
      <c r="A13" s="11" t="s">
        <v>32</v>
      </c>
      <c r="B13" s="45">
        <v>446671</v>
      </c>
      <c r="C13" s="29">
        <v>0</v>
      </c>
      <c r="D13" s="29">
        <v>0</v>
      </c>
      <c r="E13" s="45">
        <v>0</v>
      </c>
      <c r="F13" s="30">
        <v>6424</v>
      </c>
      <c r="G13" s="29">
        <f>SUM(B13:F13)</f>
        <v>453095</v>
      </c>
      <c r="H13" s="29">
        <v>10715</v>
      </c>
      <c r="I13" s="29">
        <v>1590</v>
      </c>
      <c r="J13" s="29">
        <v>301</v>
      </c>
      <c r="K13" s="29">
        <v>319</v>
      </c>
      <c r="L13" s="48">
        <v>0</v>
      </c>
      <c r="M13" s="48">
        <v>8864</v>
      </c>
      <c r="N13" s="48">
        <v>2658</v>
      </c>
      <c r="O13" s="29">
        <v>486</v>
      </c>
      <c r="P13" s="29">
        <v>2403</v>
      </c>
      <c r="Q13" s="29">
        <v>0</v>
      </c>
      <c r="R13" s="29">
        <v>0</v>
      </c>
      <c r="S13" s="30">
        <v>113400</v>
      </c>
      <c r="T13" s="48">
        <v>26500</v>
      </c>
      <c r="U13" s="48">
        <v>24000</v>
      </c>
      <c r="V13" s="48">
        <v>35</v>
      </c>
      <c r="W13" s="48">
        <v>30030</v>
      </c>
      <c r="X13" s="29">
        <f>H13+J13+M13+R13+T13+V13+P13+S13</f>
        <v>162218</v>
      </c>
      <c r="Y13" s="29">
        <f>I13+K13+L13+N13+O13+U13+W13+Q13</f>
        <v>59083</v>
      </c>
      <c r="Z13" s="29">
        <f>G13+X13</f>
        <v>615313</v>
      </c>
      <c r="AA13" s="29">
        <f t="shared" si="0"/>
        <v>59083</v>
      </c>
      <c r="AB13" s="44"/>
    </row>
    <row r="14" spans="1:28" x14ac:dyDescent="0.25">
      <c r="A14" s="23" t="s">
        <v>33</v>
      </c>
      <c r="B14" s="28">
        <f>SUM(B11:B13)</f>
        <v>1763329</v>
      </c>
      <c r="C14" s="28">
        <f>SUM(C11:C13)</f>
        <v>0</v>
      </c>
      <c r="D14" s="28">
        <f t="shared" ref="D14:AA14" si="1">SUM(D11:D13)</f>
        <v>0</v>
      </c>
      <c r="E14" s="28">
        <f t="shared" si="1"/>
        <v>0</v>
      </c>
      <c r="F14" s="28">
        <f t="shared" si="1"/>
        <v>16395</v>
      </c>
      <c r="G14" s="28">
        <f t="shared" si="1"/>
        <v>1779724</v>
      </c>
      <c r="H14" s="28">
        <f t="shared" si="1"/>
        <v>35964</v>
      </c>
      <c r="I14" s="28">
        <f t="shared" si="1"/>
        <v>12094</v>
      </c>
      <c r="J14" s="28">
        <f t="shared" si="1"/>
        <v>903</v>
      </c>
      <c r="K14" s="28">
        <f t="shared" si="1"/>
        <v>1277</v>
      </c>
      <c r="L14" s="28">
        <f t="shared" si="1"/>
        <v>708</v>
      </c>
      <c r="M14" s="28">
        <f t="shared" si="1"/>
        <v>22687</v>
      </c>
      <c r="N14" s="28">
        <f t="shared" si="1"/>
        <v>7658</v>
      </c>
      <c r="O14" s="28">
        <f t="shared" si="1"/>
        <v>1242</v>
      </c>
      <c r="P14" s="28">
        <f t="shared" si="1"/>
        <v>7209</v>
      </c>
      <c r="Q14" s="28">
        <f t="shared" si="1"/>
        <v>0</v>
      </c>
      <c r="R14" s="28">
        <f t="shared" si="1"/>
        <v>0</v>
      </c>
      <c r="S14" s="31">
        <f t="shared" si="1"/>
        <v>334800</v>
      </c>
      <c r="T14" s="28">
        <f t="shared" si="1"/>
        <v>58300</v>
      </c>
      <c r="U14" s="28">
        <f t="shared" si="1"/>
        <v>72000</v>
      </c>
      <c r="V14" s="28">
        <f t="shared" si="1"/>
        <v>103</v>
      </c>
      <c r="W14" s="28">
        <f t="shared" si="1"/>
        <v>50027</v>
      </c>
      <c r="X14" s="28">
        <f t="shared" si="1"/>
        <v>459966</v>
      </c>
      <c r="Y14" s="28">
        <f t="shared" si="1"/>
        <v>145006</v>
      </c>
      <c r="Z14" s="28">
        <f t="shared" si="1"/>
        <v>2239690</v>
      </c>
      <c r="AA14" s="28">
        <f t="shared" si="1"/>
        <v>145006</v>
      </c>
      <c r="AB14" s="44"/>
    </row>
    <row r="15" spans="1:28" x14ac:dyDescent="0.25">
      <c r="A15" s="23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31"/>
      <c r="T15" s="28"/>
      <c r="U15" s="28"/>
      <c r="V15" s="28"/>
      <c r="W15" s="28"/>
      <c r="X15" s="28"/>
      <c r="Y15" s="28"/>
      <c r="Z15" s="28"/>
      <c r="AA15" s="28"/>
      <c r="AB15" s="44"/>
    </row>
    <row r="16" spans="1:28" x14ac:dyDescent="0.25">
      <c r="A16" s="23" t="s">
        <v>34</v>
      </c>
      <c r="B16" s="28">
        <v>1747268</v>
      </c>
      <c r="C16" s="28">
        <v>0</v>
      </c>
      <c r="D16" s="31">
        <v>40940</v>
      </c>
      <c r="E16" s="28">
        <v>0</v>
      </c>
      <c r="F16" s="31">
        <v>147940</v>
      </c>
      <c r="G16" s="31">
        <f t="shared" ref="G16:G21" si="2">SUM(B16:F16)</f>
        <v>1936148</v>
      </c>
      <c r="H16" s="43">
        <v>74603</v>
      </c>
      <c r="I16" s="44">
        <v>14402</v>
      </c>
      <c r="J16" s="44">
        <v>2108</v>
      </c>
      <c r="K16" s="44">
        <v>2556</v>
      </c>
      <c r="L16" s="44">
        <v>1662</v>
      </c>
      <c r="M16" s="44">
        <v>30601</v>
      </c>
      <c r="N16" s="44">
        <v>5429</v>
      </c>
      <c r="O16" s="44">
        <v>601</v>
      </c>
      <c r="P16" s="44">
        <v>14893</v>
      </c>
      <c r="Q16" s="44">
        <v>1290</v>
      </c>
      <c r="R16" s="28">
        <v>0</v>
      </c>
      <c r="S16" s="31">
        <v>86789</v>
      </c>
      <c r="T16" s="44">
        <f>17866+30280+45420</f>
        <v>93566</v>
      </c>
      <c r="U16" s="44">
        <f>6231+34379+41831</f>
        <v>82441</v>
      </c>
      <c r="V16" s="44">
        <v>243</v>
      </c>
      <c r="W16" s="44">
        <v>44912</v>
      </c>
      <c r="X16" s="28">
        <f t="shared" ref="X16:X22" si="3">H16+J16+M16+R16+T16+V16+P16+S16</f>
        <v>302803</v>
      </c>
      <c r="Y16" s="28">
        <f t="shared" ref="Y16:Y22" si="4">I16+K16+L16+N16+O16+U16+W16+Q16</f>
        <v>153293</v>
      </c>
      <c r="Z16" s="28">
        <f t="shared" ref="Z16:Z21" si="5">G16+X16</f>
        <v>2238951</v>
      </c>
      <c r="AA16" s="28">
        <f t="shared" ref="AA16:AA22" si="6">Y16</f>
        <v>153293</v>
      </c>
      <c r="AB16" s="44"/>
    </row>
    <row r="17" spans="1:28" x14ac:dyDescent="0.25">
      <c r="A17" s="23" t="s">
        <v>7</v>
      </c>
      <c r="B17" s="28">
        <v>1802504</v>
      </c>
      <c r="C17" s="28">
        <v>0</v>
      </c>
      <c r="D17" s="31"/>
      <c r="E17" s="28">
        <v>0</v>
      </c>
      <c r="F17" s="31">
        <v>11768</v>
      </c>
      <c r="G17" s="31">
        <f t="shared" si="2"/>
        <v>1814272</v>
      </c>
      <c r="H17" s="43">
        <v>100693</v>
      </c>
      <c r="I17" s="44">
        <v>18432</v>
      </c>
      <c r="J17" s="44">
        <v>3614</v>
      </c>
      <c r="K17" s="44">
        <v>3194</v>
      </c>
      <c r="L17" s="44">
        <v>2227</v>
      </c>
      <c r="M17" s="44">
        <v>21149</v>
      </c>
      <c r="N17" s="44">
        <v>2305</v>
      </c>
      <c r="O17" s="44">
        <v>165</v>
      </c>
      <c r="P17" s="44">
        <v>17056</v>
      </c>
      <c r="Q17" s="44">
        <v>4060</v>
      </c>
      <c r="R17" s="28">
        <v>0</v>
      </c>
      <c r="S17" s="31">
        <v>0</v>
      </c>
      <c r="T17" s="44">
        <v>109086</v>
      </c>
      <c r="U17" s="44">
        <v>147462</v>
      </c>
      <c r="V17" s="44">
        <v>421</v>
      </c>
      <c r="W17" s="44">
        <v>62361</v>
      </c>
      <c r="X17" s="28">
        <f t="shared" si="3"/>
        <v>252019</v>
      </c>
      <c r="Y17" s="28">
        <f t="shared" si="4"/>
        <v>240206</v>
      </c>
      <c r="Z17" s="28">
        <f t="shared" si="5"/>
        <v>2066291</v>
      </c>
      <c r="AA17" s="28">
        <f t="shared" si="6"/>
        <v>240206</v>
      </c>
      <c r="AB17" s="44"/>
    </row>
    <row r="18" spans="1:28" x14ac:dyDescent="0.25">
      <c r="A18" s="23" t="s">
        <v>9</v>
      </c>
      <c r="B18" s="28">
        <v>5245831</v>
      </c>
      <c r="C18" s="28">
        <v>0</v>
      </c>
      <c r="D18" s="31">
        <v>20932</v>
      </c>
      <c r="E18" s="28">
        <v>0</v>
      </c>
      <c r="F18" s="31">
        <v>69197</v>
      </c>
      <c r="G18" s="31">
        <f t="shared" si="2"/>
        <v>5335960</v>
      </c>
      <c r="H18" s="43">
        <f>445603</f>
        <v>445603</v>
      </c>
      <c r="I18" s="44">
        <v>67189</v>
      </c>
      <c r="J18" s="44">
        <v>11747</v>
      </c>
      <c r="K18" s="44">
        <v>14708</v>
      </c>
      <c r="L18" s="44">
        <v>8756</v>
      </c>
      <c r="M18" s="44">
        <v>58543</v>
      </c>
      <c r="N18" s="44">
        <v>5893</v>
      </c>
      <c r="O18" s="44">
        <v>1014</v>
      </c>
      <c r="P18" s="44">
        <v>46471</v>
      </c>
      <c r="Q18" s="44">
        <v>3277</v>
      </c>
      <c r="R18" s="28">
        <v>0</v>
      </c>
      <c r="S18" s="31">
        <v>0</v>
      </c>
      <c r="T18" s="44">
        <f>74575+53747+82804</f>
        <v>211126</v>
      </c>
      <c r="U18" s="44">
        <v>421641</v>
      </c>
      <c r="V18" s="44">
        <v>1373</v>
      </c>
      <c r="W18" s="44">
        <v>39606</v>
      </c>
      <c r="X18" s="28">
        <f t="shared" si="3"/>
        <v>774863</v>
      </c>
      <c r="Y18" s="28">
        <f t="shared" si="4"/>
        <v>562084</v>
      </c>
      <c r="Z18" s="28">
        <f t="shared" si="5"/>
        <v>6110823</v>
      </c>
      <c r="AA18" s="28">
        <f t="shared" si="6"/>
        <v>562084</v>
      </c>
      <c r="AB18" s="44"/>
    </row>
    <row r="19" spans="1:28" x14ac:dyDescent="0.25">
      <c r="A19" s="23" t="s">
        <v>8</v>
      </c>
      <c r="B19" s="28">
        <v>9855956</v>
      </c>
      <c r="C19" s="28">
        <v>1009323</v>
      </c>
      <c r="D19" s="31">
        <v>101355</v>
      </c>
      <c r="E19" s="28">
        <v>2875</v>
      </c>
      <c r="F19" s="31">
        <v>69570</v>
      </c>
      <c r="G19" s="31">
        <f t="shared" si="2"/>
        <v>11039079</v>
      </c>
      <c r="H19" s="43">
        <v>1195827</v>
      </c>
      <c r="I19" s="44">
        <v>184717</v>
      </c>
      <c r="J19" s="44">
        <v>31839</v>
      </c>
      <c r="K19" s="44">
        <f>40862</f>
        <v>40862</v>
      </c>
      <c r="L19" s="44">
        <v>24639</v>
      </c>
      <c r="M19" s="44">
        <v>94202</v>
      </c>
      <c r="N19" s="44">
        <v>14934</v>
      </c>
      <c r="O19" s="44">
        <v>3538</v>
      </c>
      <c r="P19" s="44">
        <v>87609</v>
      </c>
      <c r="Q19" s="44">
        <v>23398</v>
      </c>
      <c r="R19" s="28">
        <v>0</v>
      </c>
      <c r="S19" s="31">
        <v>0</v>
      </c>
      <c r="T19" s="44">
        <f>132343+110627+173579</f>
        <v>416549</v>
      </c>
      <c r="U19" s="44">
        <f>9322+431122+214748</f>
        <v>655192</v>
      </c>
      <c r="V19" s="44">
        <v>3719</v>
      </c>
      <c r="W19" s="44">
        <v>66906</v>
      </c>
      <c r="X19" s="28">
        <f t="shared" si="3"/>
        <v>1829745</v>
      </c>
      <c r="Y19" s="28">
        <f t="shared" si="4"/>
        <v>1014186</v>
      </c>
      <c r="Z19" s="28">
        <f t="shared" si="5"/>
        <v>12868824</v>
      </c>
      <c r="AA19" s="28">
        <f t="shared" si="6"/>
        <v>1014186</v>
      </c>
      <c r="AB19" s="44"/>
    </row>
    <row r="20" spans="1:28" x14ac:dyDescent="0.25">
      <c r="A20" s="23" t="s">
        <v>17</v>
      </c>
      <c r="B20" s="28">
        <v>16189364</v>
      </c>
      <c r="C20" s="28">
        <v>11644</v>
      </c>
      <c r="D20" s="28">
        <v>10968</v>
      </c>
      <c r="E20" s="28">
        <v>29327</v>
      </c>
      <c r="F20" s="31">
        <v>116550</v>
      </c>
      <c r="G20" s="28">
        <f t="shared" si="2"/>
        <v>16357853</v>
      </c>
      <c r="H20" s="43">
        <v>1734425</v>
      </c>
      <c r="I20" s="44">
        <v>258568</v>
      </c>
      <c r="J20" s="44">
        <f>53601</f>
        <v>53601</v>
      </c>
      <c r="K20" s="44">
        <v>60308</v>
      </c>
      <c r="L20" s="44">
        <v>32377</v>
      </c>
      <c r="M20" s="44">
        <v>144514</v>
      </c>
      <c r="N20" s="44">
        <v>22796</v>
      </c>
      <c r="O20" s="44">
        <v>7478</v>
      </c>
      <c r="P20" s="44">
        <v>139183</v>
      </c>
      <c r="Q20" s="44">
        <v>38416</v>
      </c>
      <c r="R20" s="28">
        <v>0</v>
      </c>
      <c r="S20" s="31">
        <v>0</v>
      </c>
      <c r="T20" s="44">
        <f>120622+357294+573647</f>
        <v>1051563</v>
      </c>
      <c r="U20" s="44">
        <f>54980+414885+13847+662432</f>
        <v>1146144</v>
      </c>
      <c r="V20" s="44">
        <v>6431</v>
      </c>
      <c r="W20" s="44">
        <v>121511</v>
      </c>
      <c r="X20" s="28">
        <f t="shared" si="3"/>
        <v>3129717</v>
      </c>
      <c r="Y20" s="28">
        <f t="shared" si="4"/>
        <v>1687598</v>
      </c>
      <c r="Z20" s="28">
        <f t="shared" si="5"/>
        <v>19487570</v>
      </c>
      <c r="AA20" s="28">
        <f t="shared" si="6"/>
        <v>1687598</v>
      </c>
      <c r="AB20" s="44"/>
    </row>
    <row r="21" spans="1:28" x14ac:dyDescent="0.25">
      <c r="A21" s="23" t="s">
        <v>18</v>
      </c>
      <c r="B21" s="28">
        <v>23922833</v>
      </c>
      <c r="C21" s="28">
        <v>5687993</v>
      </c>
      <c r="D21" s="28">
        <v>35064</v>
      </c>
      <c r="E21" s="28">
        <v>10010</v>
      </c>
      <c r="F21" s="31">
        <v>186136</v>
      </c>
      <c r="G21" s="28">
        <f t="shared" si="2"/>
        <v>29842036</v>
      </c>
      <c r="H21" s="43">
        <v>3578496</v>
      </c>
      <c r="I21" s="43">
        <v>534287</v>
      </c>
      <c r="J21" s="43">
        <v>102421</v>
      </c>
      <c r="K21" s="43">
        <v>123796</v>
      </c>
      <c r="L21" s="43">
        <v>76473</v>
      </c>
      <c r="M21" s="43">
        <v>197895</v>
      </c>
      <c r="N21" s="43">
        <v>34043</v>
      </c>
      <c r="O21" s="43">
        <v>13756</v>
      </c>
      <c r="P21" s="43">
        <v>206085</v>
      </c>
      <c r="Q21" s="43">
        <v>99767</v>
      </c>
      <c r="R21" s="28">
        <v>0</v>
      </c>
      <c r="S21" s="31">
        <v>0</v>
      </c>
      <c r="T21" s="43">
        <v>1529913</v>
      </c>
      <c r="U21" s="43">
        <f>18565+539815+10127+927915</f>
        <v>1496422</v>
      </c>
      <c r="V21" s="43">
        <v>12969</v>
      </c>
      <c r="W21" s="43">
        <v>126225</v>
      </c>
      <c r="X21" s="28">
        <f t="shared" si="3"/>
        <v>5627779</v>
      </c>
      <c r="Y21" s="28">
        <f t="shared" si="4"/>
        <v>2504769</v>
      </c>
      <c r="Z21" s="28">
        <f t="shared" si="5"/>
        <v>35469815</v>
      </c>
      <c r="AA21" s="28">
        <f t="shared" si="6"/>
        <v>2504769</v>
      </c>
      <c r="AB21" s="44"/>
    </row>
    <row r="22" spans="1:28" x14ac:dyDescent="0.25">
      <c r="A22" s="14" t="s">
        <v>19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8618520</v>
      </c>
      <c r="S22" s="30">
        <v>0</v>
      </c>
      <c r="T22" s="29">
        <v>0</v>
      </c>
      <c r="U22" s="29">
        <v>0</v>
      </c>
      <c r="V22" s="29">
        <v>0</v>
      </c>
      <c r="W22" s="29">
        <v>0</v>
      </c>
      <c r="X22" s="29">
        <f t="shared" si="3"/>
        <v>8618520</v>
      </c>
      <c r="Y22" s="29">
        <f t="shared" si="4"/>
        <v>0</v>
      </c>
      <c r="Z22" s="29">
        <f>R22+S22</f>
        <v>8618520</v>
      </c>
      <c r="AA22" s="29">
        <f t="shared" si="6"/>
        <v>0</v>
      </c>
      <c r="AB22" s="44"/>
    </row>
    <row r="23" spans="1:28" x14ac:dyDescent="0.25">
      <c r="A23" s="24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31"/>
      <c r="T23" s="28"/>
      <c r="U23" s="28"/>
      <c r="V23" s="28"/>
      <c r="W23" s="28"/>
      <c r="X23" s="28"/>
      <c r="Y23" s="28"/>
      <c r="Z23" s="28"/>
      <c r="AA23" s="28"/>
      <c r="AB23" s="44"/>
    </row>
    <row r="24" spans="1:28" ht="15.75" thickBot="1" x14ac:dyDescent="0.3">
      <c r="A24" s="39" t="s">
        <v>10</v>
      </c>
      <c r="B24" s="38">
        <f>SUM(B14:B22)</f>
        <v>60527085</v>
      </c>
      <c r="C24" s="38">
        <f t="shared" ref="C24:F24" si="7">SUM(C14:C22)</f>
        <v>6708960</v>
      </c>
      <c r="D24" s="38">
        <f t="shared" si="7"/>
        <v>209259</v>
      </c>
      <c r="E24" s="38">
        <f t="shared" si="7"/>
        <v>42212</v>
      </c>
      <c r="F24" s="38">
        <f t="shared" si="7"/>
        <v>617556</v>
      </c>
      <c r="G24" s="38">
        <f>SUM(G14:G22)</f>
        <v>68105072</v>
      </c>
      <c r="H24" s="38">
        <f t="shared" ref="H24:W24" si="8">SUM(H14:H22)</f>
        <v>7165611</v>
      </c>
      <c r="I24" s="38">
        <f t="shared" si="8"/>
        <v>1089689</v>
      </c>
      <c r="J24" s="38">
        <f t="shared" si="8"/>
        <v>206233</v>
      </c>
      <c r="K24" s="38">
        <f t="shared" si="8"/>
        <v>246701</v>
      </c>
      <c r="L24" s="38">
        <f t="shared" si="8"/>
        <v>146842</v>
      </c>
      <c r="M24" s="38">
        <f t="shared" si="8"/>
        <v>569591</v>
      </c>
      <c r="N24" s="38">
        <f t="shared" si="8"/>
        <v>93058</v>
      </c>
      <c r="O24" s="38">
        <f t="shared" si="8"/>
        <v>27794</v>
      </c>
      <c r="P24" s="38">
        <f t="shared" si="8"/>
        <v>518506</v>
      </c>
      <c r="Q24" s="38">
        <f t="shared" si="8"/>
        <v>170208</v>
      </c>
      <c r="R24" s="38">
        <f t="shared" si="8"/>
        <v>8618520</v>
      </c>
      <c r="S24" s="38">
        <f t="shared" si="8"/>
        <v>421589</v>
      </c>
      <c r="T24" s="38">
        <f t="shared" si="8"/>
        <v>3470103</v>
      </c>
      <c r="U24" s="38">
        <f t="shared" si="8"/>
        <v>4021302</v>
      </c>
      <c r="V24" s="38">
        <f t="shared" si="8"/>
        <v>25259</v>
      </c>
      <c r="W24" s="38">
        <f t="shared" si="8"/>
        <v>511548</v>
      </c>
      <c r="X24" s="38">
        <f>H24+J24+M24+T24+V24+R24+S24+P24</f>
        <v>20995412</v>
      </c>
      <c r="Y24" s="38">
        <f>I24+K24+L24+N24+O24+U24+W24+Q24</f>
        <v>6307142</v>
      </c>
      <c r="Z24" s="38">
        <f>SUM(Z14:Z22)</f>
        <v>89100484</v>
      </c>
      <c r="AA24" s="38">
        <f>SUM(AA14:AA22)</f>
        <v>6307142</v>
      </c>
      <c r="AB24" s="44"/>
    </row>
    <row r="25" spans="1:28" ht="15.75" thickTop="1" x14ac:dyDescent="0.25">
      <c r="A25" s="11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31"/>
      <c r="T25" s="28"/>
      <c r="U25" s="28"/>
      <c r="V25" s="28"/>
      <c r="W25" s="28"/>
      <c r="X25" s="28"/>
      <c r="Y25" s="28"/>
      <c r="Z25" s="32"/>
      <c r="AA25" s="32"/>
    </row>
    <row r="26" spans="1:28" x14ac:dyDescent="0.25">
      <c r="A26" s="6"/>
      <c r="B26" s="6"/>
      <c r="C26" s="6"/>
      <c r="D26" s="6"/>
      <c r="E26" s="6"/>
      <c r="F26" s="6"/>
      <c r="G26" s="12"/>
      <c r="H26" s="11"/>
      <c r="I26" s="11"/>
      <c r="J26" s="6"/>
      <c r="K26" s="6"/>
      <c r="L26" s="6"/>
      <c r="M26" s="6"/>
      <c r="N26" s="6"/>
      <c r="O26" s="6"/>
      <c r="P26" s="6"/>
      <c r="Q26" s="6"/>
      <c r="R26" s="6"/>
      <c r="S26" s="49"/>
      <c r="T26" s="6"/>
      <c r="U26" s="6"/>
      <c r="V26" s="6"/>
      <c r="W26" s="6"/>
      <c r="X26" s="37"/>
      <c r="Y26" s="6"/>
      <c r="Z26" s="9"/>
      <c r="AA26" s="9"/>
    </row>
    <row r="27" spans="1:28" x14ac:dyDescent="0.25">
      <c r="A27" s="6"/>
      <c r="B27" s="6"/>
      <c r="C27" s="6"/>
      <c r="D27" s="6"/>
      <c r="E27" s="6"/>
      <c r="F27" s="6"/>
      <c r="G27" s="12"/>
      <c r="H27" s="11"/>
      <c r="I27" s="11"/>
      <c r="J27" s="6"/>
      <c r="K27" s="6"/>
      <c r="L27" s="6"/>
      <c r="M27" s="6"/>
      <c r="N27" s="6"/>
      <c r="O27" s="6"/>
      <c r="P27" s="6"/>
      <c r="Q27" s="6"/>
      <c r="R27" s="6"/>
      <c r="S27" s="41"/>
      <c r="T27" s="6"/>
      <c r="U27" s="6"/>
      <c r="V27" s="6"/>
      <c r="W27" s="6"/>
      <c r="X27" s="37"/>
      <c r="Y27" s="6"/>
      <c r="Z27" s="9"/>
      <c r="AA27" s="9"/>
    </row>
    <row r="28" spans="1:28" x14ac:dyDescent="0.25">
      <c r="A28" s="6" t="s">
        <v>43</v>
      </c>
      <c r="B28" s="6"/>
      <c r="C28" s="6"/>
      <c r="D28" s="6"/>
      <c r="E28" s="6"/>
      <c r="F28" s="6"/>
      <c r="G28" s="12"/>
      <c r="H28" s="11"/>
      <c r="I28" s="11"/>
      <c r="J28" s="6"/>
      <c r="K28" s="6"/>
      <c r="L28" s="6"/>
      <c r="M28" s="6"/>
      <c r="N28" s="6"/>
      <c r="O28" s="6"/>
      <c r="P28" s="6"/>
      <c r="Q28" s="6"/>
      <c r="R28" s="6"/>
      <c r="S28" s="41"/>
      <c r="T28" s="6"/>
      <c r="U28" s="6"/>
      <c r="V28" s="6"/>
      <c r="W28" s="6"/>
      <c r="X28" s="37"/>
      <c r="Y28" s="6"/>
      <c r="Z28" s="9"/>
      <c r="AA28" s="9"/>
    </row>
    <row r="29" spans="1:28" x14ac:dyDescent="0.25">
      <c r="A29" s="6"/>
      <c r="B29" s="6"/>
      <c r="C29" s="6"/>
      <c r="D29" s="6"/>
      <c r="E29" s="6"/>
      <c r="F29" s="6"/>
      <c r="G29" s="11"/>
      <c r="H29" s="11"/>
      <c r="I29" s="11"/>
      <c r="J29" s="6"/>
      <c r="K29" s="6"/>
      <c r="L29" s="6"/>
      <c r="M29" s="6"/>
      <c r="N29" s="6"/>
      <c r="O29" s="6"/>
      <c r="P29" s="6"/>
      <c r="Q29" s="6"/>
      <c r="R29" s="6"/>
      <c r="S29" s="41"/>
      <c r="T29" s="6"/>
      <c r="U29" s="6"/>
      <c r="V29" s="6"/>
      <c r="W29" s="6"/>
      <c r="X29" s="6"/>
      <c r="Y29" s="6"/>
      <c r="Z29" s="9"/>
      <c r="AA29" s="9"/>
    </row>
    <row r="30" spans="1:28" x14ac:dyDescent="0.25">
      <c r="A30" s="6" t="s">
        <v>45</v>
      </c>
      <c r="B30" s="6"/>
      <c r="C30" s="6"/>
      <c r="D30" s="6"/>
      <c r="E30" s="6"/>
      <c r="F30" s="6"/>
      <c r="G30" s="25"/>
      <c r="H30" s="11"/>
      <c r="I30" s="11"/>
      <c r="J30" s="6"/>
      <c r="K30" s="6"/>
      <c r="L30" s="6"/>
      <c r="M30" s="6"/>
      <c r="N30" s="6"/>
      <c r="O30" s="6"/>
      <c r="P30" s="6"/>
      <c r="Q30" s="6"/>
      <c r="R30" s="6"/>
      <c r="S30" s="41"/>
      <c r="T30" s="6"/>
      <c r="U30" s="6"/>
      <c r="V30" s="6"/>
      <c r="W30" s="6"/>
      <c r="X30" s="6"/>
      <c r="Y30" s="6"/>
      <c r="Z30" s="9"/>
      <c r="AA30" s="9"/>
    </row>
  </sheetData>
  <mergeCells count="14">
    <mergeCell ref="F7:F8"/>
    <mergeCell ref="A7:A8"/>
    <mergeCell ref="B7:B8"/>
    <mergeCell ref="C7:C8"/>
    <mergeCell ref="D7:D8"/>
    <mergeCell ref="E7:E8"/>
    <mergeCell ref="X7:Y7"/>
    <mergeCell ref="Z7:AA7"/>
    <mergeCell ref="G7:G8"/>
    <mergeCell ref="H7:I7"/>
    <mergeCell ref="J7:K7"/>
    <mergeCell ref="M7:N7"/>
    <mergeCell ref="T7:U7"/>
    <mergeCell ref="V7:W7"/>
  </mergeCells>
  <pageMargins left="0.7" right="0.7" top="0.75" bottom="0.75" header="0.3" footer="0.3"/>
  <pageSetup scale="3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30"/>
  <sheetViews>
    <sheetView workbookViewId="0">
      <selection activeCell="H30" sqref="H30"/>
    </sheetView>
  </sheetViews>
  <sheetFormatPr defaultRowHeight="15" x14ac:dyDescent="0.25"/>
  <cols>
    <col min="1" max="1" width="39.5703125" customWidth="1"/>
    <col min="2" max="2" width="11.5703125" bestFit="1" customWidth="1"/>
    <col min="3" max="3" width="10.5703125" bestFit="1" customWidth="1"/>
    <col min="4" max="4" width="9.7109375" customWidth="1"/>
    <col min="5" max="5" width="8" bestFit="1" customWidth="1"/>
    <col min="6" max="8" width="13.5703125" customWidth="1"/>
    <col min="9" max="9" width="10.5703125" bestFit="1" customWidth="1"/>
    <col min="10" max="10" width="9" bestFit="1" customWidth="1"/>
    <col min="11" max="12" width="9.85546875" bestFit="1" customWidth="1"/>
    <col min="13" max="13" width="9" bestFit="1" customWidth="1"/>
    <col min="14" max="15" width="9.85546875" bestFit="1" customWidth="1"/>
    <col min="16" max="16" width="13.5703125" customWidth="1"/>
    <col min="17" max="17" width="11" bestFit="1" customWidth="1"/>
    <col min="18" max="18" width="13.5703125" customWidth="1"/>
    <col min="19" max="19" width="9.7109375" bestFit="1" customWidth="1"/>
    <col min="20" max="21" width="10.5703125" bestFit="1" customWidth="1"/>
    <col min="22" max="22" width="8.5703125" customWidth="1"/>
    <col min="23" max="23" width="9.85546875" bestFit="1" customWidth="1"/>
    <col min="24" max="24" width="11.5703125" bestFit="1" customWidth="1"/>
    <col min="25" max="25" width="10.5703125" bestFit="1" customWidth="1"/>
    <col min="26" max="26" width="11.5703125" bestFit="1" customWidth="1"/>
    <col min="27" max="27" width="10.5703125" bestFit="1" customWidth="1"/>
    <col min="28" max="29" width="13.5703125" customWidth="1"/>
  </cols>
  <sheetData>
    <row r="1" spans="1:27" x14ac:dyDescent="0.25">
      <c r="A1" s="15" t="s">
        <v>21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10"/>
      <c r="AA1" s="10"/>
    </row>
    <row r="2" spans="1:27" x14ac:dyDescent="0.25">
      <c r="A2" s="15" t="s">
        <v>22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10"/>
      <c r="AA2" s="10"/>
    </row>
    <row r="3" spans="1:27" x14ac:dyDescent="0.25">
      <c r="A3" s="15" t="s">
        <v>41</v>
      </c>
      <c r="B3" s="2"/>
      <c r="C3" s="3"/>
      <c r="D3" s="16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10"/>
      <c r="AA3" s="10"/>
    </row>
    <row r="4" spans="1:27" x14ac:dyDescent="0.25">
      <c r="A4" s="10" t="s">
        <v>40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10"/>
      <c r="AA4" s="10"/>
    </row>
    <row r="5" spans="1:27" x14ac:dyDescent="0.25">
      <c r="A5" s="10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10"/>
      <c r="AA5" s="10"/>
    </row>
    <row r="6" spans="1:27" x14ac:dyDescent="0.25">
      <c r="A6" s="10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10"/>
      <c r="AA6" s="10"/>
    </row>
    <row r="7" spans="1:27" ht="60" customHeight="1" x14ac:dyDescent="0.25">
      <c r="A7" s="52" t="s">
        <v>20</v>
      </c>
      <c r="B7" s="52" t="s">
        <v>1</v>
      </c>
      <c r="C7" s="52" t="s">
        <v>2</v>
      </c>
      <c r="D7" s="52" t="s">
        <v>29</v>
      </c>
      <c r="E7" s="52" t="s">
        <v>3</v>
      </c>
      <c r="F7" s="52" t="s">
        <v>13</v>
      </c>
      <c r="G7" s="52" t="s">
        <v>14</v>
      </c>
      <c r="H7" s="52" t="s">
        <v>24</v>
      </c>
      <c r="I7" s="52"/>
      <c r="J7" s="52" t="s">
        <v>25</v>
      </c>
      <c r="K7" s="52"/>
      <c r="L7" s="51" t="s">
        <v>26</v>
      </c>
      <c r="M7" s="52" t="s">
        <v>27</v>
      </c>
      <c r="N7" s="52"/>
      <c r="O7" s="51" t="s">
        <v>28</v>
      </c>
      <c r="P7" s="51" t="s">
        <v>15</v>
      </c>
      <c r="Q7" s="51" t="s">
        <v>37</v>
      </c>
      <c r="R7" s="51" t="s">
        <v>42</v>
      </c>
      <c r="S7" s="51" t="s">
        <v>35</v>
      </c>
      <c r="T7" s="52" t="s">
        <v>5</v>
      </c>
      <c r="U7" s="52"/>
      <c r="V7" s="52" t="s">
        <v>44</v>
      </c>
      <c r="W7" s="52"/>
      <c r="X7" s="52" t="s">
        <v>12</v>
      </c>
      <c r="Y7" s="52"/>
      <c r="Z7" s="52" t="s">
        <v>11</v>
      </c>
      <c r="AA7" s="52"/>
    </row>
    <row r="8" spans="1:27" x14ac:dyDescent="0.25">
      <c r="A8" s="53"/>
      <c r="B8" s="53"/>
      <c r="C8" s="53"/>
      <c r="D8" s="53"/>
      <c r="E8" s="53"/>
      <c r="F8" s="53"/>
      <c r="G8" s="53"/>
      <c r="H8" s="34" t="s">
        <v>4</v>
      </c>
      <c r="I8" s="35" t="s">
        <v>0</v>
      </c>
      <c r="J8" s="35" t="s">
        <v>4</v>
      </c>
      <c r="K8" s="35" t="s">
        <v>0</v>
      </c>
      <c r="L8" s="35" t="s">
        <v>0</v>
      </c>
      <c r="M8" s="35" t="s">
        <v>4</v>
      </c>
      <c r="N8" s="35" t="s">
        <v>0</v>
      </c>
      <c r="O8" s="35" t="s">
        <v>0</v>
      </c>
      <c r="P8" s="35" t="s">
        <v>16</v>
      </c>
      <c r="Q8" s="35" t="s">
        <v>0</v>
      </c>
      <c r="R8" s="35" t="s">
        <v>6</v>
      </c>
      <c r="S8" s="35" t="s">
        <v>6</v>
      </c>
      <c r="T8" s="35" t="s">
        <v>4</v>
      </c>
      <c r="U8" s="35" t="s">
        <v>0</v>
      </c>
      <c r="V8" s="35" t="s">
        <v>4</v>
      </c>
      <c r="W8" s="35" t="s">
        <v>0</v>
      </c>
      <c r="X8" s="35" t="s">
        <v>4</v>
      </c>
      <c r="Y8" s="35" t="s">
        <v>0</v>
      </c>
      <c r="Z8" s="35" t="s">
        <v>4</v>
      </c>
      <c r="AA8" s="35" t="s">
        <v>0</v>
      </c>
    </row>
    <row r="9" spans="1:27" x14ac:dyDescent="0.25">
      <c r="A9" s="18"/>
      <c r="B9" s="18"/>
      <c r="C9" s="18"/>
      <c r="D9" s="18"/>
      <c r="E9" s="18"/>
      <c r="F9" s="18"/>
      <c r="G9" s="17"/>
      <c r="H9" s="19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20"/>
      <c r="AA9" s="20"/>
    </row>
    <row r="10" spans="1:27" x14ac:dyDescent="0.25">
      <c r="A10" s="23" t="s">
        <v>36</v>
      </c>
      <c r="B10" s="21"/>
      <c r="C10" s="21"/>
      <c r="D10" s="21"/>
      <c r="E10" s="21"/>
      <c r="F10" s="21"/>
      <c r="G10" s="22"/>
      <c r="H10" s="21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7"/>
      <c r="AA10" s="27"/>
    </row>
    <row r="11" spans="1:27" x14ac:dyDescent="0.25">
      <c r="A11" s="11" t="s">
        <v>30</v>
      </c>
      <c r="B11" s="43">
        <v>814616</v>
      </c>
      <c r="C11" s="43">
        <v>0</v>
      </c>
      <c r="D11" s="43">
        <v>0</v>
      </c>
      <c r="E11" s="43">
        <v>0</v>
      </c>
      <c r="F11" s="46">
        <v>4112</v>
      </c>
      <c r="G11" s="31">
        <f>SUM(B11:F11)</f>
        <v>818728</v>
      </c>
      <c r="H11" s="31">
        <v>14646</v>
      </c>
      <c r="I11" s="31">
        <v>2283</v>
      </c>
      <c r="J11" s="31">
        <v>301</v>
      </c>
      <c r="K11" s="31">
        <v>639</v>
      </c>
      <c r="L11" s="46">
        <v>437</v>
      </c>
      <c r="M11" s="46">
        <v>7291</v>
      </c>
      <c r="N11" s="46">
        <v>5000</v>
      </c>
      <c r="O11" s="31">
        <v>756</v>
      </c>
      <c r="P11" s="31">
        <v>1738</v>
      </c>
      <c r="Q11" s="31">
        <v>0</v>
      </c>
      <c r="R11" s="31">
        <v>0</v>
      </c>
      <c r="S11" s="31">
        <v>100800</v>
      </c>
      <c r="T11" s="46">
        <v>5300</v>
      </c>
      <c r="U11" s="46">
        <v>24000</v>
      </c>
      <c r="V11" s="46">
        <v>35</v>
      </c>
      <c r="W11" s="46">
        <v>19997</v>
      </c>
      <c r="X11" s="28">
        <f>H11+J11+M11+R11+T11+V11+P11+S11</f>
        <v>130111</v>
      </c>
      <c r="Y11" s="28">
        <f>I11+K11+L11+N11+O11+U11+W11+Q11</f>
        <v>53112</v>
      </c>
      <c r="Z11" s="28">
        <f>G11+X11</f>
        <v>948839</v>
      </c>
      <c r="AA11" s="28">
        <f>Y11</f>
        <v>53112</v>
      </c>
    </row>
    <row r="12" spans="1:27" x14ac:dyDescent="0.25">
      <c r="A12" s="11" t="s">
        <v>31</v>
      </c>
      <c r="B12" s="43">
        <v>409687</v>
      </c>
      <c r="C12" s="44">
        <v>0</v>
      </c>
      <c r="D12" s="44">
        <v>0</v>
      </c>
      <c r="E12" s="44">
        <v>0</v>
      </c>
      <c r="F12" s="47">
        <v>7556</v>
      </c>
      <c r="G12" s="28">
        <f>SUM(B12:F12)</f>
        <v>417243</v>
      </c>
      <c r="H12" s="28">
        <v>10603</v>
      </c>
      <c r="I12" s="28">
        <v>8181</v>
      </c>
      <c r="J12" s="28">
        <v>301</v>
      </c>
      <c r="K12" s="28">
        <v>319</v>
      </c>
      <c r="L12" s="47">
        <v>271</v>
      </c>
      <c r="M12" s="47">
        <v>5888</v>
      </c>
      <c r="N12" s="47"/>
      <c r="O12" s="28">
        <v>0</v>
      </c>
      <c r="P12" s="28">
        <v>1738</v>
      </c>
      <c r="Q12" s="28">
        <v>0</v>
      </c>
      <c r="R12" s="28">
        <v>0</v>
      </c>
      <c r="S12" s="31">
        <v>100775</v>
      </c>
      <c r="T12" s="47">
        <v>26500</v>
      </c>
      <c r="U12" s="47">
        <v>24000</v>
      </c>
      <c r="V12" s="47">
        <v>33</v>
      </c>
      <c r="W12" s="47">
        <v>0</v>
      </c>
      <c r="X12" s="28">
        <f t="shared" ref="X12:X13" si="0">H12+J12+M12+R12+T12+V12+P12+S12</f>
        <v>145838</v>
      </c>
      <c r="Y12" s="28">
        <f>I12+K12+L12+N12+O12+U12+W12+Q12</f>
        <v>32771</v>
      </c>
      <c r="Z12" s="28">
        <f>G12+X12</f>
        <v>563081</v>
      </c>
      <c r="AA12" s="28">
        <f t="shared" ref="AA12:AA13" si="1">Y12</f>
        <v>32771</v>
      </c>
    </row>
    <row r="13" spans="1:27" x14ac:dyDescent="0.25">
      <c r="A13" s="11" t="s">
        <v>32</v>
      </c>
      <c r="B13" s="45">
        <v>416129</v>
      </c>
      <c r="C13" s="45">
        <v>0</v>
      </c>
      <c r="D13" s="45">
        <v>0</v>
      </c>
      <c r="E13" s="45">
        <v>0</v>
      </c>
      <c r="F13" s="48">
        <v>3897</v>
      </c>
      <c r="G13" s="29">
        <f>SUM(B13:F13)</f>
        <v>420026</v>
      </c>
      <c r="H13" s="29">
        <v>10715</v>
      </c>
      <c r="I13" s="29">
        <v>1590</v>
      </c>
      <c r="J13" s="29">
        <v>301</v>
      </c>
      <c r="K13" s="29">
        <v>319</v>
      </c>
      <c r="L13" s="48">
        <v>0</v>
      </c>
      <c r="M13" s="48">
        <v>8196</v>
      </c>
      <c r="N13" s="48">
        <v>1710</v>
      </c>
      <c r="O13" s="29">
        <v>208</v>
      </c>
      <c r="P13" s="29">
        <v>1738</v>
      </c>
      <c r="Q13" s="29">
        <v>0</v>
      </c>
      <c r="R13" s="29">
        <v>0</v>
      </c>
      <c r="S13" s="30">
        <v>100783</v>
      </c>
      <c r="T13" s="48">
        <v>26500</v>
      </c>
      <c r="U13" s="48">
        <v>24000</v>
      </c>
      <c r="V13" s="48">
        <v>35</v>
      </c>
      <c r="W13" s="48">
        <v>26947</v>
      </c>
      <c r="X13" s="29">
        <f t="shared" si="0"/>
        <v>148268</v>
      </c>
      <c r="Y13" s="29">
        <f>I13+K13+L13+N13+O13+U13+W13+Q13</f>
        <v>54774</v>
      </c>
      <c r="Z13" s="29">
        <f>G13+X13</f>
        <v>568294</v>
      </c>
      <c r="AA13" s="29">
        <f t="shared" si="1"/>
        <v>54774</v>
      </c>
    </row>
    <row r="14" spans="1:27" x14ac:dyDescent="0.25">
      <c r="A14" s="23" t="s">
        <v>33</v>
      </c>
      <c r="B14" s="28">
        <f>SUM(B11:B13)</f>
        <v>1640432</v>
      </c>
      <c r="C14" s="28">
        <f>SUM(C11:C13)</f>
        <v>0</v>
      </c>
      <c r="D14" s="28">
        <f t="shared" ref="D14:AA14" si="2">SUM(D11:D13)</f>
        <v>0</v>
      </c>
      <c r="E14" s="28">
        <f t="shared" si="2"/>
        <v>0</v>
      </c>
      <c r="F14" s="28">
        <f t="shared" si="2"/>
        <v>15565</v>
      </c>
      <c r="G14" s="28">
        <f t="shared" si="2"/>
        <v>1655997</v>
      </c>
      <c r="H14" s="28">
        <f t="shared" si="2"/>
        <v>35964</v>
      </c>
      <c r="I14" s="28">
        <f t="shared" si="2"/>
        <v>12054</v>
      </c>
      <c r="J14" s="28">
        <f t="shared" si="2"/>
        <v>903</v>
      </c>
      <c r="K14" s="28">
        <f t="shared" si="2"/>
        <v>1277</v>
      </c>
      <c r="L14" s="28">
        <f t="shared" si="2"/>
        <v>708</v>
      </c>
      <c r="M14" s="28">
        <f t="shared" si="2"/>
        <v>21375</v>
      </c>
      <c r="N14" s="28">
        <f t="shared" si="2"/>
        <v>6710</v>
      </c>
      <c r="O14" s="28">
        <f t="shared" si="2"/>
        <v>964</v>
      </c>
      <c r="P14" s="28">
        <f t="shared" si="2"/>
        <v>5214</v>
      </c>
      <c r="Q14" s="28">
        <f>SUM(Q11:Q13)</f>
        <v>0</v>
      </c>
      <c r="R14" s="28">
        <f t="shared" si="2"/>
        <v>0</v>
      </c>
      <c r="S14" s="31">
        <f t="shared" si="2"/>
        <v>302358</v>
      </c>
      <c r="T14" s="28">
        <f t="shared" si="2"/>
        <v>58300</v>
      </c>
      <c r="U14" s="28">
        <f t="shared" si="2"/>
        <v>72000</v>
      </c>
      <c r="V14" s="28">
        <f t="shared" si="2"/>
        <v>103</v>
      </c>
      <c r="W14" s="28">
        <f t="shared" si="2"/>
        <v>46944</v>
      </c>
      <c r="X14" s="28">
        <f t="shared" si="2"/>
        <v>424217</v>
      </c>
      <c r="Y14" s="28">
        <f t="shared" si="2"/>
        <v>140657</v>
      </c>
      <c r="Z14" s="28">
        <f t="shared" si="2"/>
        <v>2080214</v>
      </c>
      <c r="AA14" s="28">
        <f t="shared" si="2"/>
        <v>140657</v>
      </c>
    </row>
    <row r="15" spans="1:27" x14ac:dyDescent="0.25">
      <c r="A15" s="23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31"/>
      <c r="T15" s="28"/>
      <c r="U15" s="28"/>
      <c r="V15" s="28"/>
      <c r="W15" s="28"/>
      <c r="X15" s="28"/>
      <c r="Y15" s="28"/>
      <c r="Z15" s="28"/>
      <c r="AA15" s="28"/>
    </row>
    <row r="16" spans="1:27" x14ac:dyDescent="0.25">
      <c r="A16" s="23" t="s">
        <v>34</v>
      </c>
      <c r="B16" s="43">
        <v>1468399</v>
      </c>
      <c r="C16" s="44">
        <v>0</v>
      </c>
      <c r="D16" s="47">
        <v>0</v>
      </c>
      <c r="E16" s="44">
        <v>20000</v>
      </c>
      <c r="F16" s="47">
        <v>150997</v>
      </c>
      <c r="G16" s="31">
        <f t="shared" ref="G16:G22" si="3">SUM(B16:F16)</f>
        <v>1639396</v>
      </c>
      <c r="H16" s="43">
        <v>84314</v>
      </c>
      <c r="I16" s="44">
        <v>15764</v>
      </c>
      <c r="J16" s="44">
        <v>2410</v>
      </c>
      <c r="K16" s="44">
        <v>2556</v>
      </c>
      <c r="L16" s="44">
        <v>1391</v>
      </c>
      <c r="M16" s="44">
        <v>27456</v>
      </c>
      <c r="N16" s="44">
        <v>5192</v>
      </c>
      <c r="O16" s="44">
        <v>571</v>
      </c>
      <c r="P16" s="44">
        <v>11741</v>
      </c>
      <c r="Q16" s="44">
        <v>1020</v>
      </c>
      <c r="R16" s="28">
        <v>0</v>
      </c>
      <c r="S16" s="31">
        <v>83533</v>
      </c>
      <c r="T16" s="44">
        <f>20890+29109+43664</f>
        <v>93663</v>
      </c>
      <c r="U16" s="44">
        <v>110925</v>
      </c>
      <c r="V16" s="44">
        <v>277</v>
      </c>
      <c r="W16" s="44">
        <v>39434</v>
      </c>
      <c r="X16" s="28">
        <f>H16+J16+M16+R16+T16+V16+P16+S16</f>
        <v>303394</v>
      </c>
      <c r="Y16" s="28">
        <f t="shared" ref="Y16:Y22" si="4">I16+K16+L16+N16+O16+U16+W16+Q16</f>
        <v>176853</v>
      </c>
      <c r="Z16" s="28">
        <f t="shared" ref="Z16:Z21" si="5">G16+X16</f>
        <v>1942790</v>
      </c>
      <c r="AA16" s="28">
        <f t="shared" ref="AA16:AA22" si="6">Y16</f>
        <v>176853</v>
      </c>
    </row>
    <row r="17" spans="1:27" x14ac:dyDescent="0.25">
      <c r="A17" s="23" t="s">
        <v>7</v>
      </c>
      <c r="B17" s="43">
        <v>1971542</v>
      </c>
      <c r="C17" s="44">
        <v>0</v>
      </c>
      <c r="D17" s="47">
        <v>0</v>
      </c>
      <c r="E17" s="44">
        <v>0</v>
      </c>
      <c r="F17" s="47">
        <v>9275</v>
      </c>
      <c r="G17" s="31">
        <f t="shared" si="3"/>
        <v>1980817</v>
      </c>
      <c r="H17" s="43">
        <v>100693</v>
      </c>
      <c r="I17" s="44">
        <v>18432</v>
      </c>
      <c r="J17" s="44">
        <v>3614</v>
      </c>
      <c r="K17" s="44">
        <v>3514</v>
      </c>
      <c r="L17" s="44">
        <v>2227</v>
      </c>
      <c r="M17" s="44">
        <v>18835</v>
      </c>
      <c r="N17" s="44">
        <v>1720</v>
      </c>
      <c r="O17" s="44">
        <v>159</v>
      </c>
      <c r="P17" s="44">
        <v>11669</v>
      </c>
      <c r="Q17" s="44">
        <v>3011</v>
      </c>
      <c r="R17" s="28">
        <v>0</v>
      </c>
      <c r="S17" s="31">
        <v>0</v>
      </c>
      <c r="T17" s="44">
        <v>98305</v>
      </c>
      <c r="U17" s="44">
        <f>6000+50727+70408</f>
        <v>127135</v>
      </c>
      <c r="V17" s="44">
        <v>421</v>
      </c>
      <c r="W17" s="44">
        <v>62746</v>
      </c>
      <c r="X17" s="28">
        <f t="shared" ref="X17:X22" si="7">H17+J17+M17+R17+T17+V17+P17+S17</f>
        <v>233537</v>
      </c>
      <c r="Y17" s="28">
        <f t="shared" si="4"/>
        <v>218944</v>
      </c>
      <c r="Z17" s="28">
        <f t="shared" si="5"/>
        <v>2214354</v>
      </c>
      <c r="AA17" s="28">
        <f t="shared" si="6"/>
        <v>218944</v>
      </c>
    </row>
    <row r="18" spans="1:27" x14ac:dyDescent="0.25">
      <c r="A18" s="23" t="s">
        <v>9</v>
      </c>
      <c r="B18" s="43">
        <v>5158991</v>
      </c>
      <c r="C18" s="44">
        <v>0</v>
      </c>
      <c r="D18" s="47">
        <v>1160</v>
      </c>
      <c r="E18" s="44">
        <v>10000</v>
      </c>
      <c r="F18" s="47">
        <v>80342</v>
      </c>
      <c r="G18" s="31">
        <f t="shared" si="3"/>
        <v>5250493</v>
      </c>
      <c r="H18" s="43">
        <f>434027</f>
        <v>434027</v>
      </c>
      <c r="I18" s="44">
        <f>65184</f>
        <v>65184</v>
      </c>
      <c r="J18" s="44">
        <v>11709</v>
      </c>
      <c r="K18" s="44">
        <v>13976</v>
      </c>
      <c r="L18" s="44">
        <v>7306</v>
      </c>
      <c r="M18" s="44">
        <v>52797</v>
      </c>
      <c r="N18" s="44">
        <v>4698</v>
      </c>
      <c r="O18" s="44">
        <v>659</v>
      </c>
      <c r="P18" s="44">
        <v>32051</v>
      </c>
      <c r="Q18" s="44">
        <v>2313</v>
      </c>
      <c r="R18" s="28">
        <v>0</v>
      </c>
      <c r="S18" s="31">
        <v>0</v>
      </c>
      <c r="T18" s="44">
        <f>74293+45062+67761</f>
        <v>187116</v>
      </c>
      <c r="U18" s="44">
        <f>21640+263345+2585+97092</f>
        <v>384662</v>
      </c>
      <c r="V18" s="44">
        <v>1397</v>
      </c>
      <c r="W18" s="44">
        <f>7104+5000+3250+19354</f>
        <v>34708</v>
      </c>
      <c r="X18" s="28">
        <f t="shared" si="7"/>
        <v>719097</v>
      </c>
      <c r="Y18" s="28">
        <f t="shared" si="4"/>
        <v>513506</v>
      </c>
      <c r="Z18" s="28">
        <f t="shared" si="5"/>
        <v>5969590</v>
      </c>
      <c r="AA18" s="28">
        <f t="shared" si="6"/>
        <v>513506</v>
      </c>
    </row>
    <row r="19" spans="1:27" x14ac:dyDescent="0.25">
      <c r="A19" s="23" t="s">
        <v>8</v>
      </c>
      <c r="B19" s="43">
        <v>9572006</v>
      </c>
      <c r="C19" s="44">
        <v>841990</v>
      </c>
      <c r="D19" s="47">
        <v>0</v>
      </c>
      <c r="E19" s="44">
        <v>893</v>
      </c>
      <c r="F19" s="47">
        <v>52357</v>
      </c>
      <c r="G19" s="31">
        <f t="shared" si="3"/>
        <v>10467246</v>
      </c>
      <c r="H19" s="43">
        <v>1180204</v>
      </c>
      <c r="I19" s="44">
        <v>183122</v>
      </c>
      <c r="J19" s="44">
        <v>31539</v>
      </c>
      <c r="K19" s="44">
        <v>37814</v>
      </c>
      <c r="L19" s="44">
        <v>24032</v>
      </c>
      <c r="M19" s="44">
        <v>93634</v>
      </c>
      <c r="N19" s="44">
        <v>13694</v>
      </c>
      <c r="O19" s="44">
        <v>2973</v>
      </c>
      <c r="P19" s="44">
        <v>61248</v>
      </c>
      <c r="Q19" s="44">
        <v>18146</v>
      </c>
      <c r="R19" s="28">
        <v>0</v>
      </c>
      <c r="S19" s="31">
        <v>0</v>
      </c>
      <c r="T19" s="44">
        <v>362705</v>
      </c>
      <c r="U19" s="44">
        <v>647945</v>
      </c>
      <c r="V19" s="44">
        <v>3687</v>
      </c>
      <c r="W19" s="44">
        <v>66378</v>
      </c>
      <c r="X19" s="28">
        <f t="shared" si="7"/>
        <v>1733017</v>
      </c>
      <c r="Y19" s="28">
        <f t="shared" si="4"/>
        <v>994104</v>
      </c>
      <c r="Z19" s="28">
        <f t="shared" si="5"/>
        <v>12200263</v>
      </c>
      <c r="AA19" s="28">
        <f t="shared" si="6"/>
        <v>994104</v>
      </c>
    </row>
    <row r="20" spans="1:27" x14ac:dyDescent="0.25">
      <c r="A20" s="23" t="s">
        <v>17</v>
      </c>
      <c r="B20" s="43">
        <v>13255335</v>
      </c>
      <c r="C20" s="44">
        <v>26954</v>
      </c>
      <c r="D20" s="44">
        <v>54046</v>
      </c>
      <c r="E20" s="44">
        <v>4154</v>
      </c>
      <c r="F20" s="44">
        <v>77047</v>
      </c>
      <c r="G20" s="28">
        <f t="shared" si="3"/>
        <v>13417536</v>
      </c>
      <c r="H20" s="43">
        <v>1631825</v>
      </c>
      <c r="I20" s="44">
        <v>240569</v>
      </c>
      <c r="J20" s="44">
        <v>49949</v>
      </c>
      <c r="K20" s="44">
        <v>57379</v>
      </c>
      <c r="L20" s="44">
        <v>30957</v>
      </c>
      <c r="M20" s="44">
        <v>128187</v>
      </c>
      <c r="N20" s="44">
        <v>19561</v>
      </c>
      <c r="O20" s="44">
        <v>6172</v>
      </c>
      <c r="P20" s="44">
        <v>91005</v>
      </c>
      <c r="Q20" s="44">
        <v>25355</v>
      </c>
      <c r="R20" s="28">
        <v>0</v>
      </c>
      <c r="S20" s="31">
        <v>0</v>
      </c>
      <c r="T20" s="44">
        <f>115717+303932+487349</f>
        <v>906998</v>
      </c>
      <c r="U20" s="44">
        <f>39122+395295+27278+529447</f>
        <v>991142</v>
      </c>
      <c r="V20" s="44">
        <v>6031</v>
      </c>
      <c r="W20" s="44">
        <v>119003</v>
      </c>
      <c r="X20" s="28">
        <f t="shared" si="7"/>
        <v>2813995</v>
      </c>
      <c r="Y20" s="28">
        <f t="shared" si="4"/>
        <v>1490138</v>
      </c>
      <c r="Z20" s="28">
        <f t="shared" si="5"/>
        <v>16231531</v>
      </c>
      <c r="AA20" s="28">
        <f t="shared" si="6"/>
        <v>1490138</v>
      </c>
    </row>
    <row r="21" spans="1:27" x14ac:dyDescent="0.25">
      <c r="A21" s="23" t="s">
        <v>18</v>
      </c>
      <c r="B21" s="43">
        <v>24608642</v>
      </c>
      <c r="C21" s="43">
        <v>4545445</v>
      </c>
      <c r="D21" s="43">
        <v>16148</v>
      </c>
      <c r="E21" s="43">
        <v>6187</v>
      </c>
      <c r="F21" s="43">
        <v>130455</v>
      </c>
      <c r="G21" s="28">
        <f t="shared" si="3"/>
        <v>29306877</v>
      </c>
      <c r="H21" s="43">
        <v>3612058</v>
      </c>
      <c r="I21" s="43">
        <v>544633</v>
      </c>
      <c r="J21" s="43">
        <v>101931</v>
      </c>
      <c r="K21" s="43">
        <v>118938</v>
      </c>
      <c r="L21" s="43">
        <v>73976</v>
      </c>
      <c r="M21" s="43">
        <v>186973</v>
      </c>
      <c r="N21" s="43">
        <v>30616</v>
      </c>
      <c r="O21" s="43">
        <v>11899</v>
      </c>
      <c r="P21" s="43">
        <v>144702</v>
      </c>
      <c r="Q21" s="43">
        <v>74345</v>
      </c>
      <c r="R21" s="28">
        <v>0</v>
      </c>
      <c r="S21" s="31">
        <v>0</v>
      </c>
      <c r="T21" s="43">
        <f>187849+436714+738266</f>
        <v>1362829</v>
      </c>
      <c r="U21" s="43">
        <f>23818+601883+17528+769455</f>
        <v>1412684</v>
      </c>
      <c r="V21" s="43">
        <v>12957</v>
      </c>
      <c r="W21" s="43">
        <v>125939</v>
      </c>
      <c r="X21" s="28">
        <f t="shared" si="7"/>
        <v>5421450</v>
      </c>
      <c r="Y21" s="28">
        <f t="shared" si="4"/>
        <v>2393030</v>
      </c>
      <c r="Z21" s="28">
        <f t="shared" si="5"/>
        <v>34728327</v>
      </c>
      <c r="AA21" s="28">
        <f t="shared" si="6"/>
        <v>2393030</v>
      </c>
    </row>
    <row r="22" spans="1:27" x14ac:dyDescent="0.25">
      <c r="A22" s="14" t="s">
        <v>19</v>
      </c>
      <c r="B22" s="29">
        <v>0</v>
      </c>
      <c r="C22" s="29">
        <v>0</v>
      </c>
      <c r="D22" s="29">
        <v>0</v>
      </c>
      <c r="E22" s="29">
        <v>0</v>
      </c>
      <c r="F22" s="29">
        <v>0</v>
      </c>
      <c r="G22" s="29">
        <f t="shared" si="3"/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8462479</v>
      </c>
      <c r="S22" s="30">
        <v>0</v>
      </c>
      <c r="T22" s="29">
        <v>0</v>
      </c>
      <c r="U22" s="29">
        <v>0</v>
      </c>
      <c r="V22" s="29">
        <v>0</v>
      </c>
      <c r="W22" s="29">
        <v>0</v>
      </c>
      <c r="X22" s="29">
        <f t="shared" si="7"/>
        <v>8462479</v>
      </c>
      <c r="Y22" s="29">
        <f t="shared" si="4"/>
        <v>0</v>
      </c>
      <c r="Z22" s="29">
        <f>R22+S22</f>
        <v>8462479</v>
      </c>
      <c r="AA22" s="29">
        <f t="shared" si="6"/>
        <v>0</v>
      </c>
    </row>
    <row r="23" spans="1:27" x14ac:dyDescent="0.25">
      <c r="A23" s="24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31"/>
      <c r="T23" s="28"/>
      <c r="U23" s="28"/>
      <c r="V23" s="28"/>
      <c r="W23" s="28"/>
      <c r="X23" s="28"/>
      <c r="Y23" s="28"/>
      <c r="Z23" s="28"/>
      <c r="AA23" s="28"/>
    </row>
    <row r="24" spans="1:27" ht="15.75" thickBot="1" x14ac:dyDescent="0.3">
      <c r="A24" s="39" t="s">
        <v>10</v>
      </c>
      <c r="B24" s="38">
        <f>SUM(B14:B22)</f>
        <v>57675347</v>
      </c>
      <c r="C24" s="38">
        <f t="shared" ref="C24:F24" si="8">SUM(C14:C22)</f>
        <v>5414389</v>
      </c>
      <c r="D24" s="38">
        <f t="shared" si="8"/>
        <v>71354</v>
      </c>
      <c r="E24" s="38">
        <f t="shared" si="8"/>
        <v>41234</v>
      </c>
      <c r="F24" s="38">
        <f t="shared" si="8"/>
        <v>516038</v>
      </c>
      <c r="G24" s="38">
        <f>SUM(G14:G22)</f>
        <v>63718362</v>
      </c>
      <c r="H24" s="38">
        <f>SUM(H14:H22)</f>
        <v>7079085</v>
      </c>
      <c r="I24" s="38">
        <f t="shared" ref="I24:W24" si="9">SUM(I14:I22)</f>
        <v>1079758</v>
      </c>
      <c r="J24" s="38">
        <f t="shared" si="9"/>
        <v>202055</v>
      </c>
      <c r="K24" s="38">
        <f t="shared" si="9"/>
        <v>235454</v>
      </c>
      <c r="L24" s="38">
        <f t="shared" si="9"/>
        <v>140597</v>
      </c>
      <c r="M24" s="38">
        <f t="shared" si="9"/>
        <v>529257</v>
      </c>
      <c r="N24" s="38">
        <f t="shared" si="9"/>
        <v>82191</v>
      </c>
      <c r="O24" s="38">
        <f t="shared" si="9"/>
        <v>23397</v>
      </c>
      <c r="P24" s="38">
        <f t="shared" si="9"/>
        <v>357630</v>
      </c>
      <c r="Q24" s="38">
        <f t="shared" si="9"/>
        <v>124190</v>
      </c>
      <c r="R24" s="38">
        <f t="shared" si="9"/>
        <v>8462479</v>
      </c>
      <c r="S24" s="38">
        <f t="shared" si="9"/>
        <v>385891</v>
      </c>
      <c r="T24" s="38">
        <f t="shared" si="9"/>
        <v>3069916</v>
      </c>
      <c r="U24" s="38">
        <f t="shared" si="9"/>
        <v>3746493</v>
      </c>
      <c r="V24" s="38">
        <f t="shared" si="9"/>
        <v>24873</v>
      </c>
      <c r="W24" s="38">
        <f t="shared" si="9"/>
        <v>495152</v>
      </c>
      <c r="X24" s="38">
        <f>H24+J24+M24+T24+V24+R24+S24+P24</f>
        <v>20111186</v>
      </c>
      <c r="Y24" s="38">
        <f>I24+K24+L24+N24+O24+U24+W24+Q24</f>
        <v>5927232</v>
      </c>
      <c r="Z24" s="38">
        <f>SUM(Z14:Z22)</f>
        <v>83829548</v>
      </c>
      <c r="AA24" s="38">
        <f>SUM(AA14:AA22)</f>
        <v>5927232</v>
      </c>
    </row>
    <row r="25" spans="1:27" ht="15.75" thickTop="1" x14ac:dyDescent="0.25">
      <c r="A25" s="11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31"/>
      <c r="T25" s="28"/>
      <c r="U25" s="28"/>
      <c r="V25" s="28"/>
      <c r="W25" s="28"/>
      <c r="X25" s="28"/>
      <c r="Y25" s="28"/>
      <c r="Z25" s="32"/>
      <c r="AA25" s="32"/>
    </row>
    <row r="26" spans="1:27" x14ac:dyDescent="0.25">
      <c r="A26" s="6"/>
      <c r="B26" s="6"/>
      <c r="C26" s="6"/>
      <c r="D26" s="6"/>
      <c r="E26" s="6"/>
      <c r="F26" s="6"/>
      <c r="G26" s="12"/>
      <c r="H26" s="11"/>
      <c r="I26" s="11"/>
      <c r="J26" s="6"/>
      <c r="K26" s="6"/>
      <c r="L26" s="6"/>
      <c r="M26" s="6"/>
      <c r="N26" s="6"/>
      <c r="O26" s="6"/>
      <c r="P26" s="6"/>
      <c r="Q26" s="6"/>
      <c r="R26" s="6"/>
      <c r="S26" s="49"/>
      <c r="T26" s="6"/>
      <c r="U26" s="6"/>
      <c r="V26" s="6"/>
      <c r="W26" s="6"/>
      <c r="X26" s="37"/>
      <c r="Y26" s="6"/>
      <c r="Z26" s="9"/>
      <c r="AA26" s="9"/>
    </row>
    <row r="27" spans="1:27" x14ac:dyDescent="0.25">
      <c r="A27" s="6"/>
      <c r="B27" s="6"/>
      <c r="C27" s="6"/>
      <c r="D27" s="6"/>
      <c r="E27" s="6"/>
      <c r="F27" s="6"/>
      <c r="G27" s="12"/>
      <c r="H27" s="1"/>
      <c r="I27" s="11"/>
      <c r="J27" s="6"/>
      <c r="K27" s="6"/>
      <c r="L27" s="6"/>
      <c r="M27" s="6"/>
      <c r="N27" s="6"/>
      <c r="O27" s="6"/>
      <c r="P27" s="6"/>
      <c r="Q27" s="6"/>
      <c r="R27" s="6"/>
      <c r="S27" s="41"/>
      <c r="T27" s="6"/>
      <c r="U27" s="6"/>
      <c r="V27" s="6"/>
      <c r="W27" s="6"/>
      <c r="X27" s="6"/>
      <c r="Y27" s="6"/>
      <c r="Z27" s="9"/>
      <c r="AA27" s="9"/>
    </row>
    <row r="28" spans="1:27" x14ac:dyDescent="0.25">
      <c r="A28" s="6" t="s">
        <v>43</v>
      </c>
      <c r="B28" s="6"/>
      <c r="C28" s="6"/>
      <c r="D28" s="6"/>
      <c r="E28" s="6"/>
      <c r="F28" s="6"/>
      <c r="G28" s="12"/>
      <c r="H28" s="11"/>
      <c r="I28" s="11"/>
      <c r="J28" s="6"/>
      <c r="K28" s="6"/>
      <c r="L28" s="6"/>
      <c r="M28" s="6"/>
      <c r="N28" s="6"/>
      <c r="O28" s="6"/>
      <c r="P28" s="6"/>
      <c r="Q28" s="6"/>
      <c r="R28" s="6"/>
      <c r="S28" s="41"/>
      <c r="T28" s="6"/>
      <c r="U28" s="6"/>
      <c r="V28" s="6"/>
      <c r="W28" s="6"/>
      <c r="X28" s="37"/>
      <c r="Y28" s="6"/>
      <c r="Z28" s="9"/>
      <c r="AA28" s="9"/>
    </row>
    <row r="29" spans="1:27" x14ac:dyDescent="0.25">
      <c r="A29" s="6"/>
      <c r="B29" s="6"/>
      <c r="C29" s="6"/>
      <c r="D29" s="6"/>
      <c r="E29" s="6"/>
      <c r="F29" s="6"/>
      <c r="G29" s="11"/>
      <c r="H29" s="11"/>
      <c r="I29" s="11"/>
      <c r="J29" s="6"/>
      <c r="K29" s="6"/>
      <c r="L29" s="6"/>
      <c r="M29" s="6"/>
      <c r="N29" s="6"/>
      <c r="O29" s="6"/>
      <c r="P29" s="6"/>
      <c r="Q29" s="6"/>
      <c r="R29" s="6"/>
      <c r="S29" s="41"/>
      <c r="T29" s="6"/>
      <c r="U29" s="6"/>
      <c r="V29" s="6"/>
      <c r="W29" s="6"/>
      <c r="X29" s="6"/>
      <c r="Y29" s="6"/>
      <c r="Z29" s="9"/>
      <c r="AA29" s="9"/>
    </row>
    <row r="30" spans="1:27" x14ac:dyDescent="0.25">
      <c r="A30" s="6" t="s">
        <v>45</v>
      </c>
      <c r="B30" s="6"/>
      <c r="C30" s="6"/>
      <c r="D30" s="6"/>
      <c r="E30" s="6"/>
      <c r="F30" s="6"/>
      <c r="G30" s="25"/>
      <c r="H30" s="11"/>
      <c r="I30" s="11"/>
      <c r="J30" s="6"/>
      <c r="K30" s="6"/>
      <c r="L30" s="6"/>
      <c r="M30" s="6"/>
      <c r="N30" s="6"/>
      <c r="O30" s="6"/>
      <c r="P30" s="6"/>
      <c r="Q30" s="6"/>
      <c r="R30" s="6"/>
      <c r="S30" s="41"/>
      <c r="T30" s="6"/>
      <c r="U30" s="6"/>
      <c r="V30" s="6"/>
      <c r="W30" s="6"/>
      <c r="X30" s="6"/>
      <c r="Y30" s="6"/>
      <c r="Z30" s="9"/>
      <c r="AA30" s="9"/>
    </row>
  </sheetData>
  <mergeCells count="14">
    <mergeCell ref="F7:F8"/>
    <mergeCell ref="A7:A8"/>
    <mergeCell ref="B7:B8"/>
    <mergeCell ref="C7:C8"/>
    <mergeCell ref="D7:D8"/>
    <mergeCell ref="E7:E8"/>
    <mergeCell ref="X7:Y7"/>
    <mergeCell ref="Z7:AA7"/>
    <mergeCell ref="G7:G8"/>
    <mergeCell ref="H7:I7"/>
    <mergeCell ref="J7:K7"/>
    <mergeCell ref="M7:N7"/>
    <mergeCell ref="T7:U7"/>
    <mergeCell ref="V7:W7"/>
  </mergeCells>
  <pageMargins left="0.7" right="0.7" top="0.75" bottom="0.75" header="0.3" footer="0.3"/>
  <pageSetup scale="3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PSC DR1 # 33- 2019</vt:lpstr>
      <vt:lpstr>PSC DR1 #33- 2018</vt:lpstr>
      <vt:lpstr>PSC DR1 #33- 2017</vt:lpstr>
      <vt:lpstr>PSC DR1 #33- 2016</vt:lpstr>
      <vt:lpstr>'PSC DR1 # 33- 2019'!Print_Area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Cox</dc:creator>
  <cp:lastModifiedBy>Michelle Carpenter</cp:lastModifiedBy>
  <cp:lastPrinted>2021-04-13T15:46:02Z</cp:lastPrinted>
  <dcterms:created xsi:type="dcterms:W3CDTF">2021-03-31T16:32:08Z</dcterms:created>
  <dcterms:modified xsi:type="dcterms:W3CDTF">2021-04-15T14:54:02Z</dcterms:modified>
</cp:coreProperties>
</file>