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60" windowWidth="21480" windowHeight="11052" firstSheet="2" activeTab="11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</sheets>
  <definedNames>
    <definedName name="DATE" localSheetId="1">'02-2019'!$P$6</definedName>
    <definedName name="DATE" localSheetId="2">'03-2019'!$P$6</definedName>
    <definedName name="DATE" localSheetId="3">'04-2019'!$P$6</definedName>
    <definedName name="DATE" localSheetId="4">'05-2019'!$P$6</definedName>
    <definedName name="DATE" localSheetId="5">'06-2019'!$P$6</definedName>
    <definedName name="DATE" localSheetId="6">'07-2019'!$P$6</definedName>
    <definedName name="DATE" localSheetId="7">'08-2019'!$P$6</definedName>
    <definedName name="DATE" localSheetId="8">'09-2019'!$P$6</definedName>
    <definedName name="DATE" localSheetId="9">'10-2019'!$P$6</definedName>
    <definedName name="DATE" localSheetId="10">'11-2019'!$P$6</definedName>
    <definedName name="DATE" localSheetId="11">'12-2019'!$P$6</definedName>
    <definedName name="DATE">'01-2019'!$P$6</definedName>
    <definedName name="NvsASD" localSheetId="1">"V2019-02-28"</definedName>
    <definedName name="NvsASD" localSheetId="2">"V2019-03-31"</definedName>
    <definedName name="NvsASD" localSheetId="3">"V2019-04-30"</definedName>
    <definedName name="NvsASD" localSheetId="4">"V2019-05-31"</definedName>
    <definedName name="NvsASD" localSheetId="5">"V2019-06-30"</definedName>
    <definedName name="NvsASD" localSheetId="6">"V2019-07-31"</definedName>
    <definedName name="NvsASD" localSheetId="7">"V2019-08-31"</definedName>
    <definedName name="NvsASD" localSheetId="8">"V2019-09-30"</definedName>
    <definedName name="NvsASD" localSheetId="9">"V2019-10-31"</definedName>
    <definedName name="NvsASD" localSheetId="10">"V2019-11-30"</definedName>
    <definedName name="NvsASD" localSheetId="11">"V2019-12-31"</definedName>
    <definedName name="NvsASD">"V2019-01-31"</definedName>
    <definedName name="NvsAutoDrillOk">"VN"</definedName>
    <definedName name="NvsElapsedTime" localSheetId="1">0.0000462962925666943</definedName>
    <definedName name="NvsElapsedTime" localSheetId="2">0.0000462962925666943</definedName>
    <definedName name="NvsElapsedTime" localSheetId="3">0.0000462962998426519</definedName>
    <definedName name="NvsElapsedTime" localSheetId="4">0.000104166669188999</definedName>
    <definedName name="NvsElapsedTime" localSheetId="5">0.000127314815472346</definedName>
    <definedName name="NvsElapsedTime" localSheetId="6">0.000104166669188999</definedName>
    <definedName name="NvsElapsedTime" localSheetId="7">0.000127314815472346</definedName>
    <definedName name="NvsElapsedTime" localSheetId="10">0.0000578703766223043</definedName>
    <definedName name="NvsElapsedTime">0.0000578703693463467</definedName>
    <definedName name="NvsEndTime" localSheetId="1">43600.4056134259</definedName>
    <definedName name="NvsEndTime" localSheetId="2">43600.3987152778</definedName>
    <definedName name="NvsEndTime" localSheetId="3">43602.6403819444</definedName>
    <definedName name="NvsEndTime" localSheetId="4">43630.3475462963</definedName>
    <definedName name="NvsEndTime" localSheetId="5">43671.4917476852</definedName>
    <definedName name="NvsEndTime" localSheetId="6">43692.6454166667</definedName>
    <definedName name="NvsEndTime" localSheetId="7">43724.3797916667</definedName>
    <definedName name="NvsEndTime" localSheetId="8">43754.6352777778</definedName>
    <definedName name="NvsEndTime" localSheetId="9">43787.6756018518</definedName>
    <definedName name="NvsEndTime" localSheetId="10">43817.4479398148</definedName>
    <definedName name="NvsEndTime" localSheetId="11">43895.4093634259</definedName>
    <definedName name="NvsEndTime">43600.4043171296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"V2002-02-01"</definedName>
    <definedName name="NvsPanelSetid">"VEKPC"</definedName>
    <definedName name="NvsReqBU">"VEKPC"</definedName>
    <definedName name="NvsReqBUOnly">"VY"</definedName>
    <definedName name="NvsSheetType" localSheetId="0">"M"</definedName>
    <definedName name="NvsSheetType" localSheetId="1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8">"M"</definedName>
    <definedName name="NvsSheetType" localSheetId="9">"M"</definedName>
    <definedName name="NvsSheetType" localSheetId="10">"M"</definedName>
    <definedName name="NvsSheetType" localSheetId="11">"M"</definedName>
    <definedName name="NvsTransLed">"VN"</definedName>
    <definedName name="NvsTreeASD" localSheetId="1">"V2019-02-28"</definedName>
    <definedName name="NvsTreeASD" localSheetId="2">"V2019-03-31"</definedName>
    <definedName name="NvsTreeASD" localSheetId="3">"V2019-04-30"</definedName>
    <definedName name="NvsTreeASD" localSheetId="4">"V2019-05-31"</definedName>
    <definedName name="NvsTreeASD" localSheetId="5">"V2019-06-30"</definedName>
    <definedName name="NvsTreeASD" localSheetId="6">"V2019-07-31"</definedName>
    <definedName name="NvsTreeASD" localSheetId="7">"V2019-08-31"</definedName>
    <definedName name="NvsTreeASD" localSheetId="8">"V2019-09-30"</definedName>
    <definedName name="NvsTreeASD" localSheetId="9">"V2019-10-31"</definedName>
    <definedName name="NvsTreeASD" localSheetId="10">"V2019-11-30"</definedName>
    <definedName name="NvsTreeASD" localSheetId="11">"V2019-12-31"</definedName>
    <definedName name="NvsTreeASD">"V2019-01-31"</definedName>
    <definedName name="NvsValTbl.ACCOUNT">"GL_ACCOUNT_TBL"</definedName>
    <definedName name="NvsValTbl.DEPTID">"DEPT_TBL"</definedName>
    <definedName name="NvsValTbl.OPERATING_UNIT">"OPER_UNIT_TBL"</definedName>
    <definedName name="NvsValTbl.PRODUCT">"PRODUCT_TBL"</definedName>
    <definedName name="NvsValTbl.SCENARIO">"BD_SCENARIO_TBL"</definedName>
    <definedName name="_xlnm.Print_Area" localSheetId="0">'01-2019'!$B$11:$N$102</definedName>
    <definedName name="_xlnm.Print_Area" localSheetId="1">'02-2019'!$B$11:$N$102</definedName>
    <definedName name="_xlnm.Print_Area" localSheetId="2">'03-2019'!$B$11:$N$101</definedName>
    <definedName name="_xlnm.Print_Area" localSheetId="3">'04-2019'!$B$11:$N$102</definedName>
    <definedName name="_xlnm.Print_Area" localSheetId="4">'05-2019'!$B$11:$N$102</definedName>
    <definedName name="_xlnm.Print_Area" localSheetId="5">'06-2019'!$B$11:$N$102</definedName>
    <definedName name="_xlnm.Print_Area" localSheetId="6">'07-2019'!$B$11:$N$102</definedName>
    <definedName name="_xlnm.Print_Area" localSheetId="7">'08-2019'!$B$11:$N$102</definedName>
    <definedName name="_xlnm.Print_Area" localSheetId="8">'09-2019'!$B$11:$N$102</definedName>
    <definedName name="_xlnm.Print_Area" localSheetId="9">'10-2019'!$B$11:$N$102</definedName>
    <definedName name="_xlnm.Print_Area" localSheetId="10">'11-2019'!$B$11:$N$102</definedName>
    <definedName name="_xlnm.Print_Area" localSheetId="11">'12-2019'!$B$11:$N$102</definedName>
    <definedName name="_xlnm.Print_Titles" localSheetId="0">'01-2019'!$2:$10</definedName>
    <definedName name="_xlnm.Print_Titles" localSheetId="1">'02-2019'!$2:$10</definedName>
    <definedName name="_xlnm.Print_Titles" localSheetId="2">'03-2019'!$2:$10</definedName>
    <definedName name="_xlnm.Print_Titles" localSheetId="3">'04-2019'!$2:$10</definedName>
    <definedName name="_xlnm.Print_Titles" localSheetId="4">'05-2019'!$2:$10</definedName>
    <definedName name="_xlnm.Print_Titles" localSheetId="5">'06-2019'!$2:$10</definedName>
    <definedName name="_xlnm.Print_Titles" localSheetId="6">'07-2019'!$2:$10</definedName>
    <definedName name="_xlnm.Print_Titles" localSheetId="7">'08-2019'!$2:$10</definedName>
    <definedName name="_xlnm.Print_Titles" localSheetId="8">'09-2019'!$2:$10</definedName>
    <definedName name="_xlnm.Print_Titles" localSheetId="9">'10-2019'!$2:$10</definedName>
    <definedName name="_xlnm.Print_Titles" localSheetId="10">'11-2019'!$2:$10</definedName>
    <definedName name="_xlnm.Print_Titles" localSheetId="11">'12-2019'!$2:$10</definedName>
    <definedName name="Year" localSheetId="1">'02-2019'!#REF!</definedName>
    <definedName name="Year" localSheetId="2">'03-2019'!#REF!</definedName>
    <definedName name="Year" localSheetId="3">'04-2019'!#REF!</definedName>
    <definedName name="Year" localSheetId="4">'05-2019'!#REF!</definedName>
    <definedName name="Year" localSheetId="5">'06-2019'!#REF!</definedName>
    <definedName name="Year" localSheetId="6">'07-2019'!#REF!</definedName>
    <definedName name="Year" localSheetId="7">'08-2019'!#REF!</definedName>
    <definedName name="Year" localSheetId="8">'09-2019'!#REF!</definedName>
    <definedName name="Year" localSheetId="9">'10-2019'!#REF!</definedName>
    <definedName name="Year" localSheetId="10">'11-2019'!#REF!</definedName>
    <definedName name="Year" localSheetId="11">'12-2019'!#REF!</definedName>
    <definedName name="Year">'01-2019'!#REF!</definedName>
  </definedNames>
  <calcPr fullCalcOnLoad="1"/>
</workbook>
</file>

<file path=xl/sharedStrings.xml><?xml version="1.0" encoding="utf-8"?>
<sst xmlns="http://schemas.openxmlformats.org/spreadsheetml/2006/main" count="1980" uniqueCount="162">
  <si>
    <t>STATEMENT OF OPERATIONS</t>
  </si>
  <si>
    <t>Electric Energy Revenues</t>
  </si>
  <si>
    <t>Total Operating Revenue &amp; Patronage Capital</t>
  </si>
  <si>
    <t>Operation Expenses</t>
  </si>
  <si>
    <t>Production Costs Excluding Fuel - Cooper</t>
  </si>
  <si>
    <t>Production Costs Excluding Fuel - Spurlock</t>
  </si>
  <si>
    <t>Production Costs Excluding Fuel - Smith</t>
  </si>
  <si>
    <t>Production Costs Excluding Fuel - Dist. Generation</t>
  </si>
  <si>
    <t>Fuel-Cooper</t>
  </si>
  <si>
    <t>Fuel-Spurlock</t>
  </si>
  <si>
    <t>Fuel-Smith</t>
  </si>
  <si>
    <t>Fuel-Distributive Generation</t>
  </si>
  <si>
    <t>Fuel-Landfill Gas</t>
  </si>
  <si>
    <t>Fuel Handling</t>
  </si>
  <si>
    <t>Customer Accounts</t>
  </si>
  <si>
    <t>Customer Service and Information</t>
  </si>
  <si>
    <t>Sales</t>
  </si>
  <si>
    <t>Administrative and General</t>
  </si>
  <si>
    <t>Total Operation Expenses</t>
  </si>
  <si>
    <t>Maintenance Expenses</t>
  </si>
  <si>
    <t>Power Sales-Member Coops - Basic Rate</t>
  </si>
  <si>
    <t>Power Sales-Member Coops - Fuel Clause</t>
  </si>
  <si>
    <t>Power Sales-Member Coops - Environmental Surcharge</t>
  </si>
  <si>
    <t>Power Sales - Off System</t>
  </si>
  <si>
    <t>Other Operating Revenue - Income</t>
  </si>
  <si>
    <t>Production - Cooper</t>
  </si>
  <si>
    <t>Production - Spurlock</t>
  </si>
  <si>
    <t>Production - Dist. Generation</t>
  </si>
  <si>
    <t>Transmission Expense</t>
  </si>
  <si>
    <t>Distribution Expense</t>
  </si>
  <si>
    <t>General Plant</t>
  </si>
  <si>
    <t>Total Maintenance Expenses</t>
  </si>
  <si>
    <t>%,FACCOUNT,TACCTROLLUP,NTRANSMISSION_EXPENSE</t>
  </si>
  <si>
    <t>%,FACCOUNT,TACCTROLLUP,NDISTRIBUTION_EXPENSE</t>
  </si>
  <si>
    <t>%,FACCOUNT,TACCTROLLUP,NGENERAL_PLANT</t>
  </si>
  <si>
    <t>Fixed Costs</t>
  </si>
  <si>
    <t>Depreciation/Amortization</t>
  </si>
  <si>
    <t>Taxes</t>
  </si>
  <si>
    <t>Interest on Long-Term Debt</t>
  </si>
  <si>
    <t>Other Interest Expense</t>
  </si>
  <si>
    <t>Total Fixed Costs</t>
  </si>
  <si>
    <t>%,FACCOUNT,TACCTROLLUP,NTAXES</t>
  </si>
  <si>
    <t>%,FACCOUNT,TACCTROLLUP,NINTEREST_LT_DEBT</t>
  </si>
  <si>
    <t>%,FACCOUNT,TACCTROLLUP,NOTH_INTEREST_EXPENSE</t>
  </si>
  <si>
    <t>Total Cost of Electric Service</t>
  </si>
  <si>
    <t>Non-Operating Items</t>
  </si>
  <si>
    <t>Interest Income</t>
  </si>
  <si>
    <t>Allowance for Funds used for Construction</t>
  </si>
  <si>
    <t>Other Non-Operating Income</t>
  </si>
  <si>
    <t>Other Capital Credits/Patronage Dividends</t>
  </si>
  <si>
    <t>Total Non-Operating Items</t>
  </si>
  <si>
    <t>Net Patronage Capital &amp; Margins(Deficits)</t>
  </si>
  <si>
    <t>Interest During Construction</t>
  </si>
  <si>
    <t>Production - Smith</t>
  </si>
  <si>
    <t>%,FACCOUNT,TACCTROLLUP,NDISTRIBUTION</t>
  </si>
  <si>
    <t>%,FACCOUNT,TACCTROLLUP,NCUSTOMER_ACCOUNTS</t>
  </si>
  <si>
    <t>%,FACCOUNT,TACCTROLLUP,NCUSTOMER_SVC_INFO</t>
  </si>
  <si>
    <t>%,FACCOUNT,TACCTROLLUP,NSALES</t>
  </si>
  <si>
    <t>%,FACCOUNT,TACCTROLLUP,NADMIN_&amp;_GENERAL</t>
  </si>
  <si>
    <t xml:space="preserve"> </t>
  </si>
  <si>
    <t>Total Fuel (Includes Handling)</t>
  </si>
  <si>
    <t>Other Power Supply</t>
  </si>
  <si>
    <t>Total Other Power Supply</t>
  </si>
  <si>
    <t>%,C</t>
  </si>
  <si>
    <t>EAST KENTUCKY POWER COOPERATIVE</t>
  </si>
  <si>
    <t>Operating Margins</t>
  </si>
  <si>
    <t>%,R,FACCOUNT,TACCTROLLUP,NINTEREST_INCOME</t>
  </si>
  <si>
    <t>%,R,FACCOUNT,TACCTROLLUP,NALLOW_CONST_FUNDS</t>
  </si>
  <si>
    <t>%,R,FACCOUNT,TACCTROLLUP,NOTH_NONOPER_INCOME</t>
  </si>
  <si>
    <t>%,R,FACCOUNT,TACCTROLLUP,NOTH_CAP_CRED_PAT_DIV</t>
  </si>
  <si>
    <t>Comparison of Actual Expenditures with Budgeted Expenditures</t>
  </si>
  <si>
    <t>%,FACCOUNT,V565000,V565001,FOPERATING_UNIT,V0000</t>
  </si>
  <si>
    <t>%,FACCOUNT,TALL_PLANTS,NO_MAINT_GEN_&amp;_EL_EQP,FOPERATING_UNIT,VDG00,VDG01,VDG02</t>
  </si>
  <si>
    <t>%,FACCOUNT,TACCTROLLUP,NINTEREST_ON_CONST</t>
  </si>
  <si>
    <t>%,R,FACCOUNT,V449100</t>
  </si>
  <si>
    <t>Revenue Subject to Refund</t>
  </si>
  <si>
    <t>%,FACCOUNT,V560000,V561000,V562000,V563000,V566000,V567000,V561100,V561200,V561300,V561400,V561500,V561600,V561700,V561800</t>
  </si>
  <si>
    <t>%,FACCOUNT,TALL_PLANTS,NSTM_MAINTENANCE_EXPS,FOPERATING_UNIT,VSP00,VSP01,VSP02,VSP03,VSP04,VSP20,VSP21,VSP22</t>
  </si>
  <si>
    <t>Power Sales-Mbr Coops - Fuel Clause Over/Under Recovery</t>
  </si>
  <si>
    <t>Power Sales-Mbr Coops - Env Sur Over/Under Recovery</t>
  </si>
  <si>
    <t>%,FACCOUNT,TACCTROLLUP,NASSET_RETIRE_OBLIGTN</t>
  </si>
  <si>
    <t>Asset Retirement Obligation</t>
  </si>
  <si>
    <t>%,FACCOUNT,TALL_PLANTS,NSTM_MAINTENANCE_EXPS,FOPERATING_UNIT,VCP00,VCP01,VCP02,VCP22</t>
  </si>
  <si>
    <t>Approved</t>
  </si>
  <si>
    <t>Other Power Supply-ACES and PJM</t>
  </si>
  <si>
    <t>%,FACCOUNT,TACCTROLLUP,N"OTHER POWER SUPPLY",N"REGIONAL MARKET EXPS"</t>
  </si>
  <si>
    <t>%,FDEPTID,V066,FACCOUNT,TACCTROLLUP,N"OTHER POWER SUPPLY",N"REGIONAL MARKET EXPS"</t>
  </si>
  <si>
    <t>Purchased Power</t>
  </si>
  <si>
    <t>Production Costs Excluding Fuel - Bluegrass</t>
  </si>
  <si>
    <t>Fuel-Bluegrass</t>
  </si>
  <si>
    <t>Production - Bluegrass</t>
  </si>
  <si>
    <t>%,FACCOUNT,TALL_PLANTS,NO_MAINT_LEASED_PROP,NO_MAINT_SUPV_ENG,NO_MAINT_STRUCTURES,NO_MAINT_GEN_&amp;_EL_EQP,NO_MAINT_MISC_OTH_PLT,FOPERATING_UNIT,VOC00,VOC01,VOC02,VOC03</t>
  </si>
  <si>
    <t>%,FACCOUNT,TALL_PLANTS,NO_MAINT_LEASED_PROP,NO_MAINT_SUPV_ENG,NO_MAINT_STRUCTURES,NO_MAINT_GEN_&amp;_EL_EQP,FOPERATING_UNIT,VLF00,VLF01,VLF02,VLF03,VLF04,VLF05,VLF06,VLF07,VLF08</t>
  </si>
  <si>
    <t>%,R,FACCOUNT,TACCTROLLUP,NREV_LEASED_PROP</t>
  </si>
  <si>
    <t>%,FACCOUNT,V501010,V501020,V547050,V547020,V547030,V547040,V547041,V501060,V501080,V413101</t>
  </si>
  <si>
    <t>GAAP Format</t>
  </si>
  <si>
    <t>%,FPRODUCT,V6600,V6601,V6607,FOPERATING_UNIT,VCP00,VCP01,VCP02,FACCOUNT,TACCTROLLUP,NFUEL_STEAM</t>
  </si>
  <si>
    <t>%,FPRODUCT,V6600,V6601,V6609,V6606,V6608,FOPERATING_UNIT,VSP01,VSP02,VSP03,VSP04,FACCOUNT,TACCTROLLUP,NFUEL_STEAM</t>
  </si>
  <si>
    <t>%,FPRODUCT,V6603,V6604,FOPERATING_UNIT,VSM00,VSM50,VSM51,VSM52,VSM53,VSM54,VSM55,VSM56,VSM57,VSM59,VSM60,FACCOUNT,TACCTROLLUP,NFUEL_OTH_PWR_SUPPLY</t>
  </si>
  <si>
    <t>%,FPRODUCT,V6603,V6604,FOPERATING_UNIT,VOC00,VOC01,VOC02,VOC03,FACCOUNT,TACCTROLLUP,NOPER_FUEL_LEASED_PRO,NFUEL_OTH_PWR_SUPPLY</t>
  </si>
  <si>
    <t>%,FACCOUNT,TACCTROLLUP,NFUEL_OTH_PWR_SUPPLY,FPRODUCT,V6601,FOPERATING_UNIT,VDG00,VDG01,VDG02</t>
  </si>
  <si>
    <t>%,FPRODUCT,V6605,FOPERATING_UNIT,VLF00,VLF01,VLF02,VLF03,VLF04,VLF05,VLF06,VLF07,VLF08,FACCOUNT,TACCTROLLUP,NOPER_FUEL_LEASED_PRO,NFUEL_OTH_PWR_SUPPLY</t>
  </si>
  <si>
    <t>%,FOPERATING_UNIT,VDG00,VDG01,VDG02,FACCOUNT,TACCTROLLUP,NOTH_PWR_GENERATION</t>
  </si>
  <si>
    <t>%,FOPERATING_UNIT,VLF00,VLF01,VLF02,VLF03,VLF04,VLF05,VLF06,VLF07,VLF08,FACCOUNT,TACCTROLLUP,NOPER_EXP_LEASED_PROP,NOTH_PWR_GENERATION</t>
  </si>
  <si>
    <t>YTD Actual</t>
  </si>
  <si>
    <t>YTD Budget</t>
  </si>
  <si>
    <t>%,LACTUALS,SYTD</t>
  </si>
  <si>
    <t>%,LBUDGET,SYTD,FSCENARIO,VFINAL</t>
  </si>
  <si>
    <t>%,FACCOUNT,TACCTROLLUP,NDEPR_AMORT_LEASED_PR,NDEPRECIATION_AMORT,NMISC_AMORT_OTH_DDUCT</t>
  </si>
  <si>
    <t>Production Costs Excluding Fuel - Solar</t>
  </si>
  <si>
    <t>Production Costs Excluding Fuel - Landfill Gas</t>
  </si>
  <si>
    <t>%,FOPERATING_UNIT,VSF00,VSF01,FACCOUNT,TACCTROLLUP,NOTH_PWR_GENERATION</t>
  </si>
  <si>
    <t>Production - Solar</t>
  </si>
  <si>
    <t>Production - Landfill Gas</t>
  </si>
  <si>
    <t>%,FACCOUNT,TALL_PLANTS,NO_MAINT_SUPV_ENG,NO_MAINT_STRUCTURES,NO_MAINT_GEN_&amp;_EL_EQP,FOPERATING_UNIT,VSF00,VSF01</t>
  </si>
  <si>
    <t>%,FACCOUNT,TALL_PLANTS,NS_MAINT_BOILER_PLANT,NO_MAINT_SUPV_ENG,NO_MAINT_STRUCTURES,NO_MAINT_GEN_&amp;_EL_EQP,NO_MAINT_MISC_OTH_PLT,FOPERATING_UNIT,VSM00,VSM50,VSM51,VSM52,VSM53,VSM54,VSM55,VSM56,VSM57,VSM59,VSM60</t>
  </si>
  <si>
    <t>%,R,FACCOUNT,V447150,V447250</t>
  </si>
  <si>
    <t>%,R,FACCOUNT,V447251</t>
  </si>
  <si>
    <t>Power Sales - Capacity Benefits</t>
  </si>
  <si>
    <t>%,FACCOUNT,V555000,V555001,FOPERATING_UNIT,V0000</t>
  </si>
  <si>
    <t>Total Fuel &amp; Purchased Power</t>
  </si>
  <si>
    <t>Total Other Operation Expenses</t>
  </si>
  <si>
    <t>Transmission Revenue</t>
  </si>
  <si>
    <t>%,R,FACCOUNT,V451001,V451011,V454001,V454011,V456000,V456003,V456050,V456051,V456052,V456053,V456054,V456055,V456056,V456057,V456058,V456080,V459000</t>
  </si>
  <si>
    <t>%,R,FACCOUNT,V456101,V456102,V456130,V456131,V456132,V456133,V456134</t>
  </si>
  <si>
    <t>Transmission / RTEP Expense</t>
  </si>
  <si>
    <t xml:space="preserve">Transmission Operating Expense </t>
  </si>
  <si>
    <t>%,FOPERATING_UNIT,VCP00,VCP01,VCP02,VCP22,FACCOUNT,TACCTROLLUP,NALLOWANCES,NSTEAM_PWR_PROD</t>
  </si>
  <si>
    <t>%,FOPERATING_UNIT,VSP00,VSP01,VSP02,VSP03,VSP04,VSP20,VSP21,VSP22,FACCOUNT,TACCTROLLUP,NALLOWANCES,NSTEAM_PWR_PROD</t>
  </si>
  <si>
    <t>%,FOPERATING_UNIT,VSM00,VSM50,VSM51,VSM52,VSM53,VSM54,VSM55,VSM56,VSM57,VSM59,VSM60,FACCOUNT,TACCTROLLUP,NOTH_PWR_GENERATION,NALLOWANCES</t>
  </si>
  <si>
    <t>%,FOPERATING_UNIT,VOC00,VOC01,VOC02,VOC03,FACCOUNT,TACCTROLLUP,NOPER_EXP_LEASED_PROP,NOTH_PWR_GENERATION,NALLOWANCES</t>
  </si>
  <si>
    <t>Leased Property - Income</t>
  </si>
  <si>
    <t>Variance to</t>
  </si>
  <si>
    <t>Actual vs. Approved Budget</t>
  </si>
  <si>
    <t>Actual</t>
  </si>
  <si>
    <t>Month Only</t>
  </si>
  <si>
    <t>Month Budget</t>
  </si>
  <si>
    <t>%,LACTUALS,SPER</t>
  </si>
  <si>
    <t>%,LBUDGET,SPER,FSCENARIO,VFINAL</t>
  </si>
  <si>
    <t>Misc Other Deductions</t>
  </si>
  <si>
    <t>%,FACCOUNT,V411600,V411800,V426100,V426200,V426300,V426400,V426500,V426501,V426502,V426510</t>
  </si>
  <si>
    <t>Debt Expense Amortization</t>
  </si>
  <si>
    <t>%,R,FPRODUCT,V,V,V8553,V8554,FACCOUNT,V447100,V447103,V456010</t>
  </si>
  <si>
    <t>%,R,FACCOUNT,V447100,V456010,FPRODUCT,V8557</t>
  </si>
  <si>
    <t>%,R,FACCOUNT,V447142,V456042</t>
  </si>
  <si>
    <t>%,R,FACCOUNT,V447143,V456043</t>
  </si>
  <si>
    <t>%,R,FACCOUNT,V447100,V456010,FPRODUCT,V8559</t>
  </si>
  <si>
    <t>%,FACCOUNT,V428001,V428002,V428003,V428004,V428005,V428006,V428007,V428008,V428101</t>
  </si>
  <si>
    <t>2019-01-31</t>
  </si>
  <si>
    <t>2019</t>
  </si>
  <si>
    <t>2019-02-28</t>
  </si>
  <si>
    <t>2019-03-31</t>
  </si>
  <si>
    <t>2019-04-30</t>
  </si>
  <si>
    <t>2019-05-31</t>
  </si>
  <si>
    <t>2019-06-30</t>
  </si>
  <si>
    <t>2019-07-31</t>
  </si>
  <si>
    <t>2019-08-31</t>
  </si>
  <si>
    <t>%,R,FPRODUCT,V,V8553,V8554,FACCOUNT,V447100,V447103,V456010</t>
  </si>
  <si>
    <t>2019-09-30</t>
  </si>
  <si>
    <t>2019-10-31</t>
  </si>
  <si>
    <t>2019-11-30</t>
  </si>
  <si>
    <t>2019-12-31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</si>
</sst>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#,##0.00;[Red]#,##0.00"/>
    <numFmt numFmtId="167" formatCode="mm/dd/yy"/>
    <numFmt numFmtId="168" formatCode="mmmm\ 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9" tint="0.5999600291252136"/>
      </patternFill>
    </fill>
    <fill>
      <patternFill patternType="lightGray">
        <fgColor theme="9" tint="0.5999600291252136"/>
        <bgColor theme="0" tint="-0.24997000396251678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37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vertical="center" wrapText="1"/>
    </xf>
    <xf numFmtId="37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2" fillId="0" borderId="10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5" fontId="5" fillId="0" borderId="0" xfId="0" applyNumberFormat="1" applyFont="1" applyFill="1" applyAlignment="1">
      <alignment/>
    </xf>
    <xf numFmtId="5" fontId="6" fillId="0" borderId="0" xfId="0" applyNumberFormat="1" applyFont="1" applyAlignment="1">
      <alignment/>
    </xf>
    <xf numFmtId="5" fontId="6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2" fillId="0" borderId="1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37" fontId="1" fillId="33" borderId="0" xfId="0" applyNumberFormat="1" applyFont="1" applyFill="1" applyAlignment="1">
      <alignment/>
    </xf>
    <xf numFmtId="5" fontId="5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37" fontId="5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  <xf numFmtId="37" fontId="5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37" fontId="5" fillId="33" borderId="11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5" fontId="6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38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8" fontId="0" fillId="33" borderId="0" xfId="0" applyNumberFormat="1" applyFont="1" applyFill="1" applyAlignment="1">
      <alignment vertical="center" wrapText="1"/>
    </xf>
    <xf numFmtId="37" fontId="0" fillId="33" borderId="0" xfId="0" applyNumberFormat="1" applyFill="1" applyAlignment="1">
      <alignment/>
    </xf>
    <xf numFmtId="37" fontId="6" fillId="33" borderId="0" xfId="0" applyNumberFormat="1" applyFont="1" applyFill="1" applyAlignment="1">
      <alignment/>
    </xf>
    <xf numFmtId="37" fontId="0" fillId="33" borderId="0" xfId="0" applyNumberFormat="1" applyFill="1" applyBorder="1" applyAlignment="1">
      <alignment/>
    </xf>
    <xf numFmtId="37" fontId="2" fillId="33" borderId="0" xfId="0" applyNumberFormat="1" applyFont="1" applyFill="1" applyAlignment="1">
      <alignment/>
    </xf>
    <xf numFmtId="37" fontId="2" fillId="33" borderId="0" xfId="0" applyNumberFormat="1" applyFont="1" applyFill="1" applyBorder="1" applyAlignment="1">
      <alignment/>
    </xf>
    <xf numFmtId="6" fontId="6" fillId="33" borderId="0" xfId="0" applyNumberFormat="1" applyFont="1" applyFill="1" applyAlignment="1">
      <alignment/>
    </xf>
    <xf numFmtId="5" fontId="6" fillId="33" borderId="0" xfId="0" applyNumberFormat="1" applyFont="1" applyFill="1" applyAlignment="1">
      <alignment/>
    </xf>
    <xf numFmtId="37" fontId="0" fillId="33" borderId="11" xfId="0" applyNumberFormat="1" applyFill="1" applyBorder="1" applyAlignment="1">
      <alignment/>
    </xf>
    <xf numFmtId="5" fontId="6" fillId="33" borderId="0" xfId="0" applyNumberFormat="1" applyFont="1" applyFill="1" applyBorder="1" applyAlignment="1">
      <alignment/>
    </xf>
    <xf numFmtId="38" fontId="5" fillId="33" borderId="0" xfId="0" applyNumberFormat="1" applyFont="1" applyFill="1" applyBorder="1" applyAlignment="1">
      <alignment/>
    </xf>
    <xf numFmtId="38" fontId="0" fillId="33" borderId="0" xfId="0" applyNumberFormat="1" applyFill="1" applyBorder="1" applyAlignment="1">
      <alignment/>
    </xf>
    <xf numFmtId="38" fontId="5" fillId="33" borderId="0" xfId="0" applyNumberFormat="1" applyFont="1" applyFill="1" applyAlignment="1">
      <alignment/>
    </xf>
    <xf numFmtId="38" fontId="2" fillId="33" borderId="0" xfId="0" applyNumberFormat="1" applyFont="1" applyFill="1" applyBorder="1" applyAlignment="1">
      <alignment/>
    </xf>
    <xf numFmtId="38" fontId="2" fillId="33" borderId="0" xfId="0" applyNumberFormat="1" applyFont="1" applyFill="1" applyAlignment="1">
      <alignment/>
    </xf>
    <xf numFmtId="6" fontId="2" fillId="33" borderId="0" xfId="0" applyNumberFormat="1" applyFont="1" applyFill="1" applyAlignment="1">
      <alignment/>
    </xf>
    <xf numFmtId="6" fontId="2" fillId="33" borderId="0" xfId="0" applyNumberFormat="1" applyFont="1" applyFill="1" applyBorder="1" applyAlignment="1">
      <alignment/>
    </xf>
    <xf numFmtId="0" fontId="7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  <xf numFmtId="37" fontId="1" fillId="7" borderId="0" xfId="0" applyNumberFormat="1" applyFont="1" applyFill="1" applyAlignment="1">
      <alignment/>
    </xf>
    <xf numFmtId="5" fontId="5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37" fontId="5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37" fontId="5" fillId="7" borderId="11" xfId="0" applyNumberFormat="1" applyFont="1" applyFill="1" applyBorder="1" applyAlignment="1">
      <alignment/>
    </xf>
    <xf numFmtId="165" fontId="0" fillId="7" borderId="0" xfId="0" applyNumberFormat="1" applyFill="1" applyBorder="1" applyAlignment="1">
      <alignment/>
    </xf>
    <xf numFmtId="5" fontId="6" fillId="7" borderId="12" xfId="0" applyNumberFormat="1" applyFont="1" applyFill="1" applyBorder="1" applyAlignment="1">
      <alignment/>
    </xf>
    <xf numFmtId="164" fontId="2" fillId="7" borderId="0" xfId="0" applyNumberFormat="1" applyFont="1" applyFill="1" applyBorder="1" applyAlignment="1">
      <alignment/>
    </xf>
    <xf numFmtId="38" fontId="0" fillId="7" borderId="0" xfId="0" applyNumberFormat="1" applyFill="1" applyAlignment="1">
      <alignment/>
    </xf>
    <xf numFmtId="0" fontId="0" fillId="7" borderId="0" xfId="0" applyFill="1" applyBorder="1" applyAlignment="1">
      <alignment/>
    </xf>
    <xf numFmtId="38" fontId="0" fillId="7" borderId="0" xfId="0" applyNumberFormat="1" applyFont="1" applyFill="1" applyAlignment="1">
      <alignment vertical="center" wrapText="1"/>
    </xf>
    <xf numFmtId="37" fontId="0" fillId="7" borderId="0" xfId="0" applyNumberFormat="1" applyFill="1" applyAlignment="1">
      <alignment/>
    </xf>
    <xf numFmtId="37" fontId="6" fillId="7" borderId="0" xfId="0" applyNumberFormat="1" applyFont="1" applyFill="1" applyAlignment="1">
      <alignment/>
    </xf>
    <xf numFmtId="37" fontId="0" fillId="7" borderId="0" xfId="0" applyNumberFormat="1" applyFill="1" applyBorder="1" applyAlignment="1">
      <alignment/>
    </xf>
    <xf numFmtId="37" fontId="2" fillId="7" borderId="0" xfId="0" applyNumberFormat="1" applyFont="1" applyFill="1" applyAlignment="1">
      <alignment/>
    </xf>
    <xf numFmtId="37" fontId="2" fillId="7" borderId="0" xfId="0" applyNumberFormat="1" applyFont="1" applyFill="1" applyBorder="1" applyAlignment="1">
      <alignment/>
    </xf>
    <xf numFmtId="6" fontId="6" fillId="7" borderId="0" xfId="0" applyNumberFormat="1" applyFont="1" applyFill="1" applyAlignment="1">
      <alignment/>
    </xf>
    <xf numFmtId="5" fontId="6" fillId="7" borderId="0" xfId="0" applyNumberFormat="1" applyFont="1" applyFill="1" applyAlignment="1">
      <alignment/>
    </xf>
    <xf numFmtId="37" fontId="0" fillId="7" borderId="11" xfId="0" applyNumberFormat="1" applyFill="1" applyBorder="1" applyAlignment="1">
      <alignment/>
    </xf>
    <xf numFmtId="5" fontId="6" fillId="7" borderId="0" xfId="0" applyNumberFormat="1" applyFont="1" applyFill="1" applyBorder="1" applyAlignment="1">
      <alignment/>
    </xf>
    <xf numFmtId="38" fontId="5" fillId="7" borderId="0" xfId="0" applyNumberFormat="1" applyFont="1" applyFill="1" applyBorder="1" applyAlignment="1">
      <alignment/>
    </xf>
    <xf numFmtId="38" fontId="0" fillId="7" borderId="0" xfId="0" applyNumberFormat="1" applyFill="1" applyBorder="1" applyAlignment="1">
      <alignment/>
    </xf>
    <xf numFmtId="38" fontId="5" fillId="7" borderId="0" xfId="0" applyNumberFormat="1" applyFont="1" applyFill="1" applyAlignment="1">
      <alignment/>
    </xf>
    <xf numFmtId="38" fontId="2" fillId="7" borderId="0" xfId="0" applyNumberFormat="1" applyFont="1" applyFill="1" applyBorder="1" applyAlignment="1">
      <alignment/>
    </xf>
    <xf numFmtId="38" fontId="2" fillId="7" borderId="0" xfId="0" applyNumberFormat="1" applyFont="1" applyFill="1" applyAlignment="1">
      <alignment/>
    </xf>
    <xf numFmtId="6" fontId="2" fillId="7" borderId="0" xfId="0" applyNumberFormat="1" applyFont="1" applyFill="1" applyAlignment="1">
      <alignment/>
    </xf>
    <xf numFmtId="6" fontId="2" fillId="7" borderId="0" xfId="0" applyNumberFormat="1" applyFont="1" applyFill="1" applyBorder="1" applyAlignment="1">
      <alignment/>
    </xf>
    <xf numFmtId="37" fontId="6" fillId="34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58">
      <alignment/>
      <protection/>
    </xf>
    <xf numFmtId="0" fontId="1" fillId="0" borderId="0" xfId="58" applyFont="1">
      <alignment/>
      <protection/>
    </xf>
    <xf numFmtId="0" fontId="0" fillId="0" borderId="0" xfId="58" applyFont="1">
      <alignment/>
      <protection/>
    </xf>
    <xf numFmtId="37" fontId="1" fillId="0" borderId="0" xfId="58" applyNumberFormat="1" applyFont="1" applyFill="1">
      <alignment/>
      <protection/>
    </xf>
    <xf numFmtId="37" fontId="3" fillId="0" borderId="0" xfId="58" applyNumberFormat="1" applyFont="1" applyFill="1" applyAlignment="1">
      <alignment horizontal="left"/>
      <protection/>
    </xf>
    <xf numFmtId="0" fontId="0" fillId="0" borderId="0" xfId="58" applyAlignment="1">
      <alignment horizontal="left"/>
      <protection/>
    </xf>
    <xf numFmtId="37" fontId="4" fillId="0" borderId="0" xfId="58" applyNumberFormat="1" applyFont="1" applyFill="1">
      <alignment/>
      <protection/>
    </xf>
    <xf numFmtId="37" fontId="4" fillId="0" borderId="0" xfId="58" applyNumberFormat="1" applyFont="1" applyFill="1" applyAlignment="1">
      <alignment horizontal="center"/>
      <protection/>
    </xf>
    <xf numFmtId="37" fontId="4" fillId="0" borderId="0" xfId="58" applyNumberFormat="1" applyFont="1" applyFill="1" applyAlignment="1">
      <alignment horizontal="centerContinuous"/>
      <protection/>
    </xf>
    <xf numFmtId="37" fontId="1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/>
      <protection/>
    </xf>
    <xf numFmtId="0" fontId="2" fillId="0" borderId="0" xfId="58" applyFont="1" applyFill="1" applyAlignment="1" quotePrefix="1">
      <alignment/>
      <protection/>
    </xf>
    <xf numFmtId="0" fontId="2" fillId="0" borderId="0" xfId="58" applyFont="1" applyAlignment="1">
      <alignment horizontal="center"/>
      <protection/>
    </xf>
    <xf numFmtId="17" fontId="2" fillId="0" borderId="0" xfId="58" applyNumberFormat="1" applyFont="1" applyAlignment="1">
      <alignment horizontal="center"/>
      <protection/>
    </xf>
    <xf numFmtId="167" fontId="2" fillId="0" borderId="10" xfId="58" applyNumberFormat="1" applyFont="1" applyBorder="1" applyAlignment="1">
      <alignment horizontal="center"/>
      <protection/>
    </xf>
    <xf numFmtId="37" fontId="2" fillId="0" borderId="10" xfId="58" applyNumberFormat="1" applyFont="1" applyFill="1" applyBorder="1" applyAlignment="1">
      <alignment horizontal="center" vertical="center"/>
      <protection/>
    </xf>
    <xf numFmtId="37" fontId="2" fillId="0" borderId="0" xfId="58" applyNumberFormat="1" applyFont="1" applyFill="1" applyBorder="1" applyAlignment="1">
      <alignment horizontal="center" vertical="center"/>
      <protection/>
    </xf>
    <xf numFmtId="0" fontId="7" fillId="7" borderId="0" xfId="58" applyFont="1" applyFill="1" applyAlignment="1">
      <alignment horizontal="left"/>
      <protection/>
    </xf>
    <xf numFmtId="0" fontId="0" fillId="0" borderId="0" xfId="58" applyFill="1">
      <alignment/>
      <protection/>
    </xf>
    <xf numFmtId="0" fontId="2" fillId="7" borderId="0" xfId="58" applyFont="1" applyFill="1" applyAlignment="1">
      <alignment horizontal="center"/>
      <protection/>
    </xf>
    <xf numFmtId="0" fontId="5" fillId="33" borderId="0" xfId="58" applyFont="1" applyFill="1">
      <alignment/>
      <protection/>
    </xf>
    <xf numFmtId="0" fontId="0" fillId="33" borderId="0" xfId="58" applyFill="1">
      <alignment/>
      <protection/>
    </xf>
    <xf numFmtId="37" fontId="1" fillId="33" borderId="0" xfId="58" applyNumberFormat="1" applyFont="1" applyFill="1">
      <alignment/>
      <protection/>
    </xf>
    <xf numFmtId="0" fontId="5" fillId="7" borderId="0" xfId="58" applyFont="1" applyFill="1">
      <alignment/>
      <protection/>
    </xf>
    <xf numFmtId="0" fontId="0" fillId="7" borderId="0" xfId="58" applyFill="1">
      <alignment/>
      <protection/>
    </xf>
    <xf numFmtId="37" fontId="1" fillId="7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0" fontId="0" fillId="7" borderId="0" xfId="58" applyFont="1" applyFill="1">
      <alignment/>
      <protection/>
    </xf>
    <xf numFmtId="5" fontId="5" fillId="33" borderId="0" xfId="58" applyNumberFormat="1" applyFont="1" applyFill="1">
      <alignment/>
      <protection/>
    </xf>
    <xf numFmtId="164" fontId="0" fillId="33" borderId="0" xfId="58" applyNumberFormat="1" applyFill="1">
      <alignment/>
      <protection/>
    </xf>
    <xf numFmtId="5" fontId="5" fillId="0" borderId="0" xfId="58" applyNumberFormat="1" applyFont="1" applyFill="1">
      <alignment/>
      <protection/>
    </xf>
    <xf numFmtId="5" fontId="5" fillId="7" borderId="0" xfId="58" applyNumberFormat="1" applyFont="1" applyFill="1">
      <alignment/>
      <protection/>
    </xf>
    <xf numFmtId="164" fontId="0" fillId="7" borderId="0" xfId="58" applyNumberFormat="1" applyFill="1">
      <alignment/>
      <protection/>
    </xf>
    <xf numFmtId="37" fontId="5" fillId="34" borderId="0" xfId="58" applyNumberFormat="1" applyFont="1" applyFill="1">
      <alignment/>
      <protection/>
    </xf>
    <xf numFmtId="0" fontId="0" fillId="34" borderId="0" xfId="58" applyFill="1">
      <alignment/>
      <protection/>
    </xf>
    <xf numFmtId="165" fontId="0" fillId="34" borderId="0" xfId="58" applyNumberFormat="1" applyFill="1">
      <alignment/>
      <protection/>
    </xf>
    <xf numFmtId="37" fontId="5" fillId="33" borderId="0" xfId="58" applyNumberFormat="1" applyFont="1" applyFill="1">
      <alignment/>
      <protection/>
    </xf>
    <xf numFmtId="165" fontId="0" fillId="33" borderId="0" xfId="58" applyNumberFormat="1" applyFill="1">
      <alignment/>
      <protection/>
    </xf>
    <xf numFmtId="37" fontId="5" fillId="0" borderId="0" xfId="58" applyNumberFormat="1" applyFont="1">
      <alignment/>
      <protection/>
    </xf>
    <xf numFmtId="37" fontId="5" fillId="7" borderId="0" xfId="58" applyNumberFormat="1" applyFont="1" applyFill="1">
      <alignment/>
      <protection/>
    </xf>
    <xf numFmtId="165" fontId="0" fillId="7" borderId="0" xfId="58" applyNumberFormat="1" applyFill="1">
      <alignment/>
      <protection/>
    </xf>
    <xf numFmtId="38" fontId="0" fillId="0" borderId="0" xfId="58" applyNumberFormat="1" applyFont="1" applyFill="1" applyAlignment="1">
      <alignment vertical="center" wrapText="1"/>
      <protection/>
    </xf>
    <xf numFmtId="37" fontId="5" fillId="33" borderId="11" xfId="58" applyNumberFormat="1" applyFont="1" applyFill="1" applyBorder="1">
      <alignment/>
      <protection/>
    </xf>
    <xf numFmtId="165" fontId="0" fillId="33" borderId="0" xfId="58" applyNumberFormat="1" applyFill="1" applyBorder="1">
      <alignment/>
      <protection/>
    </xf>
    <xf numFmtId="37" fontId="5" fillId="0" borderId="0" xfId="58" applyNumberFormat="1" applyFont="1" applyBorder="1">
      <alignment/>
      <protection/>
    </xf>
    <xf numFmtId="37" fontId="5" fillId="7" borderId="11" xfId="58" applyNumberFormat="1" applyFont="1" applyFill="1" applyBorder="1">
      <alignment/>
      <protection/>
    </xf>
    <xf numFmtId="165" fontId="0" fillId="7" borderId="0" xfId="58" applyNumberFormat="1" applyFill="1" applyBorder="1">
      <alignment/>
      <protection/>
    </xf>
    <xf numFmtId="0" fontId="2" fillId="7" borderId="0" xfId="58" applyFont="1" applyFill="1">
      <alignment/>
      <protection/>
    </xf>
    <xf numFmtId="5" fontId="6" fillId="33" borderId="12" xfId="58" applyNumberFormat="1" applyFont="1" applyFill="1" applyBorder="1">
      <alignment/>
      <protection/>
    </xf>
    <xf numFmtId="0" fontId="2" fillId="33" borderId="0" xfId="58" applyFont="1" applyFill="1">
      <alignment/>
      <protection/>
    </xf>
    <xf numFmtId="164" fontId="2" fillId="33" borderId="0" xfId="58" applyNumberFormat="1" applyFont="1" applyFill="1" applyBorder="1">
      <alignment/>
      <protection/>
    </xf>
    <xf numFmtId="5" fontId="6" fillId="0" borderId="0" xfId="58" applyNumberFormat="1" applyFont="1" applyBorder="1">
      <alignment/>
      <protection/>
    </xf>
    <xf numFmtId="5" fontId="6" fillId="7" borderId="12" xfId="58" applyNumberFormat="1" applyFont="1" applyFill="1" applyBorder="1">
      <alignment/>
      <protection/>
    </xf>
    <xf numFmtId="164" fontId="2" fillId="7" borderId="0" xfId="58" applyNumberFormat="1" applyFont="1" applyFill="1" applyBorder="1">
      <alignment/>
      <protection/>
    </xf>
    <xf numFmtId="0" fontId="1" fillId="7" borderId="0" xfId="58" applyFont="1" applyFill="1">
      <alignment/>
      <protection/>
    </xf>
    <xf numFmtId="38" fontId="0" fillId="33" borderId="0" xfId="58" applyNumberFormat="1" applyFill="1">
      <alignment/>
      <protection/>
    </xf>
    <xf numFmtId="0" fontId="0" fillId="33" borderId="0" xfId="58" applyFill="1" applyBorder="1">
      <alignment/>
      <protection/>
    </xf>
    <xf numFmtId="38" fontId="0" fillId="33" borderId="0" xfId="58" applyNumberFormat="1" applyFont="1" applyFill="1" applyAlignment="1">
      <alignment vertical="center" wrapText="1"/>
      <protection/>
    </xf>
    <xf numFmtId="38" fontId="0" fillId="7" borderId="0" xfId="58" applyNumberFormat="1" applyFill="1">
      <alignment/>
      <protection/>
    </xf>
    <xf numFmtId="0" fontId="0" fillId="7" borderId="0" xfId="58" applyFill="1" applyBorder="1">
      <alignment/>
      <protection/>
    </xf>
    <xf numFmtId="38" fontId="0" fillId="7" borderId="0" xfId="58" applyNumberFormat="1" applyFont="1" applyFill="1" applyAlignment="1">
      <alignment vertical="center" wrapText="1"/>
      <protection/>
    </xf>
    <xf numFmtId="37" fontId="0" fillId="33" borderId="0" xfId="58" applyNumberFormat="1" applyFill="1">
      <alignment/>
      <protection/>
    </xf>
    <xf numFmtId="37" fontId="0" fillId="7" borderId="0" xfId="58" applyNumberFormat="1" applyFill="1">
      <alignment/>
      <protection/>
    </xf>
    <xf numFmtId="37" fontId="6" fillId="34" borderId="0" xfId="58" applyNumberFormat="1" applyFont="1" applyFill="1">
      <alignment/>
      <protection/>
    </xf>
    <xf numFmtId="37" fontId="6" fillId="33" borderId="0" xfId="58" applyNumberFormat="1" applyFont="1" applyFill="1">
      <alignment/>
      <protection/>
    </xf>
    <xf numFmtId="37" fontId="6" fillId="0" borderId="0" xfId="58" applyNumberFormat="1" applyFont="1">
      <alignment/>
      <protection/>
    </xf>
    <xf numFmtId="37" fontId="6" fillId="7" borderId="0" xfId="58" applyNumberFormat="1" applyFont="1" applyFill="1">
      <alignment/>
      <protection/>
    </xf>
    <xf numFmtId="37" fontId="0" fillId="33" borderId="0" xfId="58" applyNumberFormat="1" applyFill="1" applyBorder="1">
      <alignment/>
      <protection/>
    </xf>
    <xf numFmtId="37" fontId="5" fillId="0" borderId="0" xfId="58" applyNumberFormat="1" applyFont="1" applyFill="1" applyBorder="1">
      <alignment/>
      <protection/>
    </xf>
    <xf numFmtId="37" fontId="0" fillId="7" borderId="0" xfId="58" applyNumberFormat="1" applyFill="1" applyBorder="1">
      <alignment/>
      <protection/>
    </xf>
    <xf numFmtId="0" fontId="2" fillId="0" borderId="0" xfId="58" applyFont="1">
      <alignment/>
      <protection/>
    </xf>
    <xf numFmtId="37" fontId="2" fillId="33" borderId="0" xfId="58" applyNumberFormat="1" applyFont="1" applyFill="1">
      <alignment/>
      <protection/>
    </xf>
    <xf numFmtId="37" fontId="2" fillId="33" borderId="0" xfId="58" applyNumberFormat="1" applyFont="1" applyFill="1" applyBorder="1">
      <alignment/>
      <protection/>
    </xf>
    <xf numFmtId="37" fontId="2" fillId="7" borderId="0" xfId="58" applyNumberFormat="1" applyFont="1" applyFill="1">
      <alignment/>
      <protection/>
    </xf>
    <xf numFmtId="37" fontId="2" fillId="7" borderId="0" xfId="58" applyNumberFormat="1" applyFont="1" applyFill="1" applyBorder="1">
      <alignment/>
      <protection/>
    </xf>
    <xf numFmtId="6" fontId="6" fillId="33" borderId="0" xfId="58" applyNumberFormat="1" applyFont="1" applyFill="1">
      <alignment/>
      <protection/>
    </xf>
    <xf numFmtId="5" fontId="6" fillId="33" borderId="0" xfId="58" applyNumberFormat="1" applyFont="1" applyFill="1">
      <alignment/>
      <protection/>
    </xf>
    <xf numFmtId="5" fontId="6" fillId="0" borderId="0" xfId="58" applyNumberFormat="1" applyFont="1">
      <alignment/>
      <protection/>
    </xf>
    <xf numFmtId="6" fontId="6" fillId="7" borderId="0" xfId="58" applyNumberFormat="1" applyFont="1" applyFill="1">
      <alignment/>
      <protection/>
    </xf>
    <xf numFmtId="5" fontId="6" fillId="7" borderId="0" xfId="58" applyNumberFormat="1" applyFont="1" applyFill="1">
      <alignment/>
      <protection/>
    </xf>
    <xf numFmtId="37" fontId="0" fillId="33" borderId="11" xfId="58" applyNumberFormat="1" applyFill="1" applyBorder="1">
      <alignment/>
      <protection/>
    </xf>
    <xf numFmtId="37" fontId="0" fillId="7" borderId="11" xfId="58" applyNumberFormat="1" applyFill="1" applyBorder="1">
      <alignment/>
      <protection/>
    </xf>
    <xf numFmtId="37" fontId="5" fillId="0" borderId="0" xfId="58" applyNumberFormat="1" applyFont="1" applyFill="1">
      <alignment/>
      <protection/>
    </xf>
    <xf numFmtId="0" fontId="2" fillId="0" borderId="0" xfId="58" applyFont="1" applyBorder="1">
      <alignment/>
      <protection/>
    </xf>
    <xf numFmtId="0" fontId="2" fillId="7" borderId="0" xfId="58" applyFont="1" applyFill="1" applyBorder="1">
      <alignment/>
      <protection/>
    </xf>
    <xf numFmtId="5" fontId="6" fillId="33" borderId="0" xfId="58" applyNumberFormat="1" applyFont="1" applyFill="1" applyBorder="1">
      <alignment/>
      <protection/>
    </xf>
    <xf numFmtId="5" fontId="6" fillId="7" borderId="0" xfId="58" applyNumberFormat="1" applyFont="1" applyFill="1" applyBorder="1">
      <alignment/>
      <protection/>
    </xf>
    <xf numFmtId="38" fontId="5" fillId="33" borderId="0" xfId="58" applyNumberFormat="1" applyFont="1" applyFill="1" applyBorder="1">
      <alignment/>
      <protection/>
    </xf>
    <xf numFmtId="38" fontId="0" fillId="33" borderId="0" xfId="58" applyNumberFormat="1" applyFill="1" applyBorder="1">
      <alignment/>
      <protection/>
    </xf>
    <xf numFmtId="38" fontId="5" fillId="7" borderId="0" xfId="58" applyNumberFormat="1" applyFont="1" applyFill="1" applyBorder="1">
      <alignment/>
      <protection/>
    </xf>
    <xf numFmtId="38" fontId="0" fillId="7" borderId="0" xfId="58" applyNumberFormat="1" applyFill="1" applyBorder="1">
      <alignment/>
      <protection/>
    </xf>
    <xf numFmtId="38" fontId="5" fillId="33" borderId="0" xfId="58" applyNumberFormat="1" applyFont="1" applyFill="1">
      <alignment/>
      <protection/>
    </xf>
    <xf numFmtId="38" fontId="5" fillId="7" borderId="0" xfId="58" applyNumberFormat="1" applyFont="1" applyFill="1">
      <alignment/>
      <protection/>
    </xf>
    <xf numFmtId="38" fontId="2" fillId="33" borderId="0" xfId="58" applyNumberFormat="1" applyFont="1" applyFill="1" applyBorder="1">
      <alignment/>
      <protection/>
    </xf>
    <xf numFmtId="38" fontId="2" fillId="7" borderId="0" xfId="58" applyNumberFormat="1" applyFont="1" applyFill="1" applyBorder="1">
      <alignment/>
      <protection/>
    </xf>
    <xf numFmtId="38" fontId="2" fillId="33" borderId="0" xfId="58" applyNumberFormat="1" applyFont="1" applyFill="1">
      <alignment/>
      <protection/>
    </xf>
    <xf numFmtId="38" fontId="2" fillId="7" borderId="0" xfId="58" applyNumberFormat="1" applyFont="1" applyFill="1">
      <alignment/>
      <protection/>
    </xf>
    <xf numFmtId="6" fontId="2" fillId="33" borderId="0" xfId="58" applyNumberFormat="1" applyFont="1" applyFill="1">
      <alignment/>
      <protection/>
    </xf>
    <xf numFmtId="6" fontId="2" fillId="33" borderId="0" xfId="58" applyNumberFormat="1" applyFont="1" applyFill="1" applyBorder="1">
      <alignment/>
      <protection/>
    </xf>
    <xf numFmtId="6" fontId="2" fillId="7" borderId="0" xfId="58" applyNumberFormat="1" applyFont="1" applyFill="1">
      <alignment/>
      <protection/>
    </xf>
    <xf numFmtId="6" fontId="2" fillId="7" borderId="0" xfId="58" applyNumberFormat="1" applyFont="1" applyFill="1" applyBorder="1">
      <alignment/>
      <protection/>
    </xf>
    <xf numFmtId="0" fontId="0" fillId="0" borderId="0" xfId="58" applyBorder="1">
      <alignment/>
      <protection/>
    </xf>
    <xf numFmtId="43" fontId="0" fillId="0" borderId="0" xfId="44" applyFont="1" applyAlignment="1">
      <alignment/>
    </xf>
    <xf numFmtId="43" fontId="4" fillId="0" borderId="0" xfId="44" applyFont="1" applyFill="1" applyAlignment="1">
      <alignment horizontal="center"/>
    </xf>
    <xf numFmtId="43" fontId="2" fillId="0" borderId="0" xfId="44" applyFont="1" applyAlignment="1">
      <alignment horizontal="center"/>
    </xf>
    <xf numFmtId="43" fontId="2" fillId="0" borderId="10" xfId="44" applyFont="1" applyBorder="1" applyAlignment="1">
      <alignment horizontal="center"/>
    </xf>
    <xf numFmtId="43" fontId="5" fillId="33" borderId="0" xfId="44" applyFont="1" applyFill="1" applyAlignment="1">
      <alignment/>
    </xf>
    <xf numFmtId="43" fontId="5" fillId="7" borderId="0" xfId="44" applyFont="1" applyFill="1" applyAlignment="1">
      <alignment/>
    </xf>
    <xf numFmtId="43" fontId="5" fillId="34" borderId="0" xfId="44" applyFont="1" applyFill="1" applyAlignment="1">
      <alignment/>
    </xf>
    <xf numFmtId="43" fontId="5" fillId="33" borderId="11" xfId="44" applyFont="1" applyFill="1" applyBorder="1" applyAlignment="1">
      <alignment/>
    </xf>
    <xf numFmtId="43" fontId="5" fillId="7" borderId="11" xfId="44" applyFont="1" applyFill="1" applyBorder="1" applyAlignment="1">
      <alignment/>
    </xf>
    <xf numFmtId="43" fontId="6" fillId="33" borderId="12" xfId="44" applyFont="1" applyFill="1" applyBorder="1" applyAlignment="1">
      <alignment/>
    </xf>
    <xf numFmtId="43" fontId="6" fillId="7" borderId="12" xfId="44" applyFont="1" applyFill="1" applyBorder="1" applyAlignment="1">
      <alignment/>
    </xf>
    <xf numFmtId="43" fontId="6" fillId="33" borderId="0" xfId="44" applyFont="1" applyFill="1" applyAlignment="1">
      <alignment/>
    </xf>
    <xf numFmtId="43" fontId="6" fillId="7" borderId="0" xfId="44" applyFont="1" applyFill="1" applyAlignment="1">
      <alignment/>
    </xf>
    <xf numFmtId="43" fontId="6" fillId="33" borderId="0" xfId="44" applyFont="1" applyFill="1" applyBorder="1" applyAlignment="1">
      <alignment/>
    </xf>
    <xf numFmtId="43" fontId="6" fillId="7" borderId="0" xfId="44" applyFont="1" applyFill="1" applyBorder="1" applyAlignment="1">
      <alignment/>
    </xf>
    <xf numFmtId="43" fontId="5" fillId="33" borderId="0" xfId="44" applyFont="1" applyFill="1" applyBorder="1" applyAlignment="1">
      <alignment/>
    </xf>
    <xf numFmtId="43" fontId="5" fillId="7" borderId="0" xfId="44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9" fillId="33" borderId="0" xfId="58" applyFont="1" applyFill="1" applyAlignment="1">
      <alignment horizontal="center"/>
      <protection/>
    </xf>
    <xf numFmtId="0" fontId="7" fillId="7" borderId="0" xfId="58" applyFont="1" applyFill="1" applyAlignment="1">
      <alignment horizontal="center"/>
      <protection/>
    </xf>
    <xf numFmtId="37" fontId="3" fillId="0" borderId="0" xfId="58" applyNumberFormat="1" applyFont="1" applyFill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37" fontId="4" fillId="0" borderId="0" xfId="58" applyNumberFormat="1" applyFont="1" applyFill="1" applyAlignment="1">
      <alignment horizontal="center"/>
      <protection/>
    </xf>
    <xf numFmtId="0" fontId="2" fillId="8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990600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10" sqref="B10"/>
    </sheetView>
  </sheetViews>
  <sheetFormatPr defaultColWidth="9.140625" defaultRowHeight="12.75" outlineLevelRow="2" outlineLevelCol="1"/>
  <cols>
    <col min="1" max="1" width="11.140625" style="0" hidden="1" customWidth="1"/>
    <col min="2" max="2" width="48.00390625" style="1" customWidth="1"/>
    <col min="3" max="3" width="13.7109375" style="0" customWidth="1" outlineLevel="1"/>
    <col min="4" max="4" width="1.7109375" style="0" customWidth="1" outlineLevel="1"/>
    <col min="5" max="5" width="13.7109375" style="0" customWidth="1" outlineLevel="1"/>
    <col min="6" max="6" width="1.7109375" style="0" customWidth="1" outlineLevel="1"/>
    <col min="7" max="7" width="13.57421875" style="7" customWidth="1" outlineLevel="1"/>
    <col min="8" max="8" width="1.7109375" style="7" customWidth="1"/>
    <col min="9" max="9" width="13.7109375" style="0" customWidth="1" outlineLevel="1"/>
    <col min="10" max="10" width="1.7109375" style="0" customWidth="1" outlineLevel="1"/>
    <col min="11" max="11" width="13.7109375" style="0" customWidth="1" outlineLevel="1"/>
    <col min="12" max="12" width="1.7109375" style="0" customWidth="1" outlineLevel="1"/>
    <col min="13" max="13" width="13.57421875" style="7" customWidth="1" outlineLevel="1"/>
    <col min="14" max="14" width="1.7109375" style="7" customWidth="1"/>
    <col min="15" max="15" width="1.7109375" style="0" customWidth="1"/>
    <col min="16" max="16" width="13.7109375" style="0" customWidth="1"/>
  </cols>
  <sheetData>
    <row r="1" spans="3:13" ht="21.75" customHeight="1" hidden="1">
      <c r="C1" t="s">
        <v>137</v>
      </c>
      <c r="E1" s="14" t="s">
        <v>138</v>
      </c>
      <c r="G1" s="7" t="s">
        <v>63</v>
      </c>
      <c r="I1" t="s">
        <v>106</v>
      </c>
      <c r="K1" s="14" t="s">
        <v>107</v>
      </c>
      <c r="M1" s="7" t="s">
        <v>63</v>
      </c>
    </row>
    <row r="2" spans="2:33" s="11" customFormat="1" ht="18">
      <c r="B2" s="223" t="s">
        <v>64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s="11" customFormat="1" ht="18"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2:33" s="10" customFormat="1" ht="12.75">
      <c r="B4" s="225" t="s">
        <v>70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9"/>
      <c r="P4" s="9"/>
      <c r="Q4" s="9"/>
      <c r="R4" s="9"/>
      <c r="S4" s="9"/>
      <c r="T4" s="9"/>
      <c r="U4" s="9"/>
      <c r="V4" s="9"/>
      <c r="W4" s="9"/>
      <c r="X4"/>
      <c r="Y4"/>
      <c r="Z4"/>
      <c r="AA4"/>
      <c r="AB4"/>
      <c r="AC4"/>
      <c r="AD4"/>
      <c r="AE4"/>
      <c r="AF4"/>
      <c r="AG4"/>
    </row>
    <row r="5" spans="2:33" s="10" customFormat="1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9"/>
      <c r="P5" s="9"/>
      <c r="Q5" s="9"/>
      <c r="R5" s="9"/>
      <c r="S5" s="9"/>
      <c r="T5" s="9"/>
      <c r="U5" s="9"/>
      <c r="V5" s="9"/>
      <c r="W5" s="9"/>
      <c r="X5"/>
      <c r="Y5"/>
      <c r="Z5"/>
      <c r="AA5"/>
      <c r="AB5"/>
      <c r="AC5"/>
      <c r="AD5"/>
      <c r="AE5"/>
      <c r="AF5"/>
      <c r="AG5"/>
    </row>
    <row r="6" spans="3:16" ht="12.75">
      <c r="C6" s="226" t="s">
        <v>133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4"/>
      <c r="O6" s="29"/>
      <c r="P6" s="101" t="s">
        <v>148</v>
      </c>
    </row>
    <row r="7" spans="3:16" ht="12.7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4"/>
      <c r="P7" s="101" t="s">
        <v>149</v>
      </c>
    </row>
    <row r="8" spans="3:14" ht="12.75">
      <c r="C8" s="16" t="s">
        <v>135</v>
      </c>
      <c r="E8" s="5" t="s">
        <v>83</v>
      </c>
      <c r="K8" s="5" t="s">
        <v>83</v>
      </c>
      <c r="N8" s="24"/>
    </row>
    <row r="9" spans="3:14" ht="12.75">
      <c r="C9" s="16" t="s">
        <v>134</v>
      </c>
      <c r="E9" s="16" t="s">
        <v>136</v>
      </c>
      <c r="F9" s="5"/>
      <c r="G9" s="16" t="s">
        <v>132</v>
      </c>
      <c r="H9" s="16"/>
      <c r="I9" s="16" t="s">
        <v>104</v>
      </c>
      <c r="K9" s="16" t="s">
        <v>105</v>
      </c>
      <c r="L9" s="5"/>
      <c r="M9" s="16" t="s">
        <v>132</v>
      </c>
      <c r="N9" s="24"/>
    </row>
    <row r="10" spans="3:14" ht="13.5" thickBot="1">
      <c r="C10" s="15" t="str">
        <f>TEXT(DATE,"mm/dd/yy")</f>
        <v>01/31/19</v>
      </c>
      <c r="E10" s="15" t="str">
        <f>TEXT(DATE,"mm/dd/yy")</f>
        <v>01/31/19</v>
      </c>
      <c r="F10" s="5"/>
      <c r="G10" s="23" t="s">
        <v>83</v>
      </c>
      <c r="H10" s="26"/>
      <c r="I10" s="15" t="str">
        <f>TEXT(DATE,"mm/dd/yy")</f>
        <v>01/31/19</v>
      </c>
      <c r="K10" s="15" t="str">
        <f>TEXT(DATE,"mm/dd/yy")</f>
        <v>01/31/19</v>
      </c>
      <c r="L10" s="5"/>
      <c r="M10" s="23" t="s">
        <v>83</v>
      </c>
      <c r="N10" s="24"/>
    </row>
    <row r="11" spans="2:16" ht="13.5" outlineLevel="1">
      <c r="B11" s="64" t="s">
        <v>95</v>
      </c>
      <c r="C11" s="221" t="s">
        <v>95</v>
      </c>
      <c r="D11" s="221"/>
      <c r="E11" s="221"/>
      <c r="F11" s="221"/>
      <c r="G11" s="221"/>
      <c r="H11" s="26"/>
      <c r="I11" s="222" t="s">
        <v>95</v>
      </c>
      <c r="J11" s="222"/>
      <c r="K11" s="222"/>
      <c r="L11" s="222"/>
      <c r="M11" s="222"/>
      <c r="N11" s="24"/>
      <c r="O11" s="2"/>
      <c r="P11" s="2"/>
    </row>
    <row r="12" spans="2:14" ht="12.75" outlineLevel="1">
      <c r="B12" s="65" t="s">
        <v>1</v>
      </c>
      <c r="C12" s="31"/>
      <c r="D12" s="30"/>
      <c r="E12" s="30"/>
      <c r="F12" s="30"/>
      <c r="G12" s="32"/>
      <c r="I12" s="71"/>
      <c r="J12" s="70"/>
      <c r="K12" s="70"/>
      <c r="L12" s="70"/>
      <c r="M12" s="72"/>
      <c r="N12" s="24"/>
    </row>
    <row r="13" spans="1:14" s="2" customFormat="1" ht="12.75" outlineLevel="1">
      <c r="A13" s="13" t="s">
        <v>142</v>
      </c>
      <c r="B13" s="66" t="s">
        <v>20</v>
      </c>
      <c r="C13" s="33">
        <v>79909351</v>
      </c>
      <c r="D13" s="30"/>
      <c r="E13" s="33">
        <v>87277426</v>
      </c>
      <c r="F13" s="34"/>
      <c r="G13" s="33">
        <f aca="true" t="shared" si="0" ref="G13:G26">(C13-E13)</f>
        <v>-7368075</v>
      </c>
      <c r="H13" s="19"/>
      <c r="I13" s="73">
        <v>79909351</v>
      </c>
      <c r="J13" s="70"/>
      <c r="K13" s="73">
        <v>87277426</v>
      </c>
      <c r="L13" s="74"/>
      <c r="M13" s="73">
        <f aca="true" t="shared" si="1" ref="M13:M26">(I13-K13)</f>
        <v>-7368075</v>
      </c>
      <c r="N13" s="24"/>
    </row>
    <row r="14" spans="1:14" ht="12.75" hidden="1" outlineLevel="2">
      <c r="A14" s="14" t="s">
        <v>143</v>
      </c>
      <c r="B14" s="35" t="s">
        <v>21</v>
      </c>
      <c r="C14" s="35">
        <v>-6268737</v>
      </c>
      <c r="D14" s="36"/>
      <c r="E14" s="35">
        <v>-2126949</v>
      </c>
      <c r="F14" s="37"/>
      <c r="G14" s="35">
        <f t="shared" si="0"/>
        <v>-4141788</v>
      </c>
      <c r="H14" s="35"/>
      <c r="I14" s="35">
        <v>-6268737</v>
      </c>
      <c r="J14" s="35"/>
      <c r="K14" s="35">
        <v>-2126949</v>
      </c>
      <c r="L14" s="35"/>
      <c r="M14" s="35">
        <f t="shared" si="1"/>
        <v>-4141788</v>
      </c>
      <c r="N14" s="35"/>
    </row>
    <row r="15" spans="1:14" ht="12.75" hidden="1" outlineLevel="2">
      <c r="A15" s="14" t="s">
        <v>144</v>
      </c>
      <c r="B15" s="35" t="s">
        <v>78</v>
      </c>
      <c r="C15" s="35">
        <v>3082135</v>
      </c>
      <c r="D15" s="36"/>
      <c r="E15" s="35">
        <v>0</v>
      </c>
      <c r="F15" s="37"/>
      <c r="G15" s="35">
        <f t="shared" si="0"/>
        <v>3082135</v>
      </c>
      <c r="H15" s="35"/>
      <c r="I15" s="35">
        <v>3082135</v>
      </c>
      <c r="J15" s="35"/>
      <c r="K15" s="35">
        <v>0</v>
      </c>
      <c r="L15" s="35"/>
      <c r="M15" s="35">
        <f t="shared" si="1"/>
        <v>3082135</v>
      </c>
      <c r="N15" s="35"/>
    </row>
    <row r="16" spans="1:14" ht="12.75" outlineLevel="1" collapsed="1">
      <c r="A16" s="14"/>
      <c r="B16" s="66" t="s">
        <v>21</v>
      </c>
      <c r="C16" s="38">
        <f>C14+C15</f>
        <v>-3186602</v>
      </c>
      <c r="D16" s="30"/>
      <c r="E16" s="38">
        <f>E14+E15</f>
        <v>-2126949</v>
      </c>
      <c r="F16" s="39"/>
      <c r="G16" s="38">
        <f t="shared" si="0"/>
        <v>-1059653</v>
      </c>
      <c r="H16" s="17"/>
      <c r="I16" s="75">
        <f>I14+I15</f>
        <v>-3186602</v>
      </c>
      <c r="J16" s="70"/>
      <c r="K16" s="75">
        <f>K14+K15</f>
        <v>-2126949</v>
      </c>
      <c r="L16" s="76"/>
      <c r="M16" s="75">
        <f t="shared" si="1"/>
        <v>-1059653</v>
      </c>
      <c r="N16" s="24"/>
    </row>
    <row r="17" spans="1:14" ht="12.75" hidden="1" outlineLevel="2">
      <c r="A17" s="14" t="s">
        <v>146</v>
      </c>
      <c r="B17" s="35" t="s">
        <v>22</v>
      </c>
      <c r="C17" s="35">
        <v>10811033</v>
      </c>
      <c r="D17" s="36"/>
      <c r="E17" s="35">
        <v>9319475</v>
      </c>
      <c r="F17" s="37"/>
      <c r="G17" s="35">
        <f t="shared" si="0"/>
        <v>1491558</v>
      </c>
      <c r="H17" s="35"/>
      <c r="I17" s="35">
        <v>10811033</v>
      </c>
      <c r="J17" s="35"/>
      <c r="K17" s="35">
        <v>9319475</v>
      </c>
      <c r="L17" s="35"/>
      <c r="M17" s="35">
        <f t="shared" si="1"/>
        <v>1491558</v>
      </c>
      <c r="N17" s="35"/>
    </row>
    <row r="18" spans="1:14" ht="12.75" hidden="1" outlineLevel="2">
      <c r="A18" s="14" t="s">
        <v>145</v>
      </c>
      <c r="B18" s="35" t="s">
        <v>79</v>
      </c>
      <c r="C18" s="35">
        <v>-1776300</v>
      </c>
      <c r="D18" s="36"/>
      <c r="E18" s="35">
        <v>0</v>
      </c>
      <c r="F18" s="37"/>
      <c r="G18" s="35">
        <f t="shared" si="0"/>
        <v>-1776300</v>
      </c>
      <c r="H18" s="35"/>
      <c r="I18" s="35">
        <v>-1776300</v>
      </c>
      <c r="J18" s="35"/>
      <c r="K18" s="35">
        <v>0</v>
      </c>
      <c r="L18" s="35"/>
      <c r="M18" s="35">
        <f t="shared" si="1"/>
        <v>-1776300</v>
      </c>
      <c r="N18" s="35"/>
    </row>
    <row r="19" spans="1:14" ht="12.75" outlineLevel="1" collapsed="1">
      <c r="A19" s="14"/>
      <c r="B19" s="66" t="s">
        <v>22</v>
      </c>
      <c r="C19" s="38">
        <f>C17+C18</f>
        <v>9034733</v>
      </c>
      <c r="D19" s="30"/>
      <c r="E19" s="38">
        <f>E17+E18</f>
        <v>9319475</v>
      </c>
      <c r="F19" s="39"/>
      <c r="G19" s="38">
        <f t="shared" si="0"/>
        <v>-284742</v>
      </c>
      <c r="H19" s="17"/>
      <c r="I19" s="75">
        <f>I17+I18</f>
        <v>9034733</v>
      </c>
      <c r="J19" s="70"/>
      <c r="K19" s="75">
        <f>K17+K18</f>
        <v>9319475</v>
      </c>
      <c r="L19" s="76"/>
      <c r="M19" s="75">
        <f t="shared" si="1"/>
        <v>-284742</v>
      </c>
      <c r="N19" s="24"/>
    </row>
    <row r="20" spans="1:14" ht="12.75" outlineLevel="1">
      <c r="A20" s="14" t="s">
        <v>116</v>
      </c>
      <c r="B20" s="66" t="s">
        <v>23</v>
      </c>
      <c r="C20" s="38">
        <v>2346406.44</v>
      </c>
      <c r="D20" s="30"/>
      <c r="E20" s="38">
        <v>1633821</v>
      </c>
      <c r="F20" s="39"/>
      <c r="G20" s="38">
        <f t="shared" si="0"/>
        <v>712585.44</v>
      </c>
      <c r="H20" s="17"/>
      <c r="I20" s="75">
        <v>2346406.44</v>
      </c>
      <c r="J20" s="70"/>
      <c r="K20" s="75">
        <v>1633821</v>
      </c>
      <c r="L20" s="76"/>
      <c r="M20" s="75">
        <f t="shared" si="1"/>
        <v>712585.44</v>
      </c>
      <c r="N20" s="24"/>
    </row>
    <row r="21" spans="1:14" ht="12.75" outlineLevel="1">
      <c r="A21" s="14" t="s">
        <v>117</v>
      </c>
      <c r="B21" s="66" t="s">
        <v>118</v>
      </c>
      <c r="C21" s="38">
        <v>-254169</v>
      </c>
      <c r="D21" s="30"/>
      <c r="E21" s="38">
        <v>-284665</v>
      </c>
      <c r="F21" s="39"/>
      <c r="G21" s="38">
        <f t="shared" si="0"/>
        <v>30496</v>
      </c>
      <c r="H21" s="17"/>
      <c r="I21" s="75">
        <v>-254169</v>
      </c>
      <c r="J21" s="70"/>
      <c r="K21" s="75">
        <v>-284665</v>
      </c>
      <c r="L21" s="76"/>
      <c r="M21" s="75">
        <f t="shared" si="1"/>
        <v>30496</v>
      </c>
      <c r="N21" s="24"/>
    </row>
    <row r="22" spans="1:14" ht="12.75" outlineLevel="1">
      <c r="A22" s="14" t="s">
        <v>124</v>
      </c>
      <c r="B22" s="66" t="s">
        <v>122</v>
      </c>
      <c r="C22" s="38">
        <v>311928.28</v>
      </c>
      <c r="D22" s="30"/>
      <c r="E22" s="38">
        <v>298060</v>
      </c>
      <c r="F22" s="39"/>
      <c r="G22" s="38">
        <f t="shared" si="0"/>
        <v>13868.280000000028</v>
      </c>
      <c r="H22" s="17"/>
      <c r="I22" s="75">
        <v>311928.28</v>
      </c>
      <c r="J22" s="70"/>
      <c r="K22" s="75">
        <v>298060</v>
      </c>
      <c r="L22" s="76"/>
      <c r="M22" s="75">
        <f t="shared" si="1"/>
        <v>13868.280000000028</v>
      </c>
      <c r="N22" s="24"/>
    </row>
    <row r="23" spans="1:14" ht="12.75" outlineLevel="1">
      <c r="A23" s="14" t="s">
        <v>74</v>
      </c>
      <c r="B23" s="66" t="s">
        <v>75</v>
      </c>
      <c r="C23" s="38">
        <v>0</v>
      </c>
      <c r="D23" s="30"/>
      <c r="E23" s="38">
        <v>0</v>
      </c>
      <c r="F23" s="39"/>
      <c r="G23" s="38">
        <f t="shared" si="0"/>
        <v>0</v>
      </c>
      <c r="H23" s="17"/>
      <c r="I23" s="75">
        <v>0</v>
      </c>
      <c r="J23" s="70"/>
      <c r="K23" s="75">
        <v>0</v>
      </c>
      <c r="L23" s="76"/>
      <c r="M23" s="75">
        <f t="shared" si="1"/>
        <v>0</v>
      </c>
      <c r="N23" s="24"/>
    </row>
    <row r="24" spans="1:16" ht="12.75" outlineLevel="1">
      <c r="A24" s="14" t="s">
        <v>93</v>
      </c>
      <c r="B24" s="66" t="s">
        <v>131</v>
      </c>
      <c r="C24" s="38">
        <v>901198.62</v>
      </c>
      <c r="D24" s="30"/>
      <c r="E24" s="38">
        <v>853695</v>
      </c>
      <c r="F24" s="39"/>
      <c r="G24" s="38">
        <f t="shared" si="0"/>
        <v>47503.619999999995</v>
      </c>
      <c r="H24" s="17"/>
      <c r="I24" s="75">
        <v>901198.62</v>
      </c>
      <c r="J24" s="70"/>
      <c r="K24" s="75">
        <v>853695</v>
      </c>
      <c r="L24" s="76"/>
      <c r="M24" s="75">
        <f t="shared" si="1"/>
        <v>47503.619999999995</v>
      </c>
      <c r="N24" s="24"/>
      <c r="O24" s="8"/>
      <c r="P24" s="17"/>
    </row>
    <row r="25" spans="1:14" ht="12.75" outlineLevel="1">
      <c r="A25" s="14" t="s">
        <v>123</v>
      </c>
      <c r="B25" s="66" t="s">
        <v>24</v>
      </c>
      <c r="C25" s="40">
        <v>68751.69</v>
      </c>
      <c r="D25" s="30"/>
      <c r="E25" s="40">
        <v>23287</v>
      </c>
      <c r="F25" s="41"/>
      <c r="G25" s="40">
        <f t="shared" si="0"/>
        <v>45464.69</v>
      </c>
      <c r="H25" s="27"/>
      <c r="I25" s="77">
        <v>68751.69</v>
      </c>
      <c r="J25" s="70"/>
      <c r="K25" s="77">
        <v>23287</v>
      </c>
      <c r="L25" s="78"/>
      <c r="M25" s="77">
        <f t="shared" si="1"/>
        <v>45464.69</v>
      </c>
      <c r="N25" s="24"/>
    </row>
    <row r="26" spans="2:14" ht="13.5" outlineLevel="1" thickBot="1">
      <c r="B26" s="67" t="s">
        <v>2</v>
      </c>
      <c r="C26" s="42">
        <f>SUM(C20:C25)+C19+C16+C13</f>
        <v>89131598.03</v>
      </c>
      <c r="D26" s="43"/>
      <c r="E26" s="42">
        <f>SUM(E20:E25)+E19+E16+E13</f>
        <v>96994150</v>
      </c>
      <c r="F26" s="44"/>
      <c r="G26" s="42">
        <f t="shared" si="0"/>
        <v>-7862551.969999999</v>
      </c>
      <c r="H26" s="21"/>
      <c r="I26" s="79">
        <f>SUM(I20:I25)+I19+I16+I13</f>
        <v>89131598.03</v>
      </c>
      <c r="J26" s="67"/>
      <c r="K26" s="79">
        <f>SUM(K20:K25)+K19+K16+K13</f>
        <v>96994150</v>
      </c>
      <c r="L26" s="80"/>
      <c r="M26" s="79">
        <f t="shared" si="1"/>
        <v>-7862551.969999999</v>
      </c>
      <c r="N26" s="24"/>
    </row>
    <row r="27" spans="2:14" ht="13.5" outlineLevel="1" thickTop="1">
      <c r="B27" s="68"/>
      <c r="C27" s="31"/>
      <c r="D27" s="30"/>
      <c r="E27" s="45"/>
      <c r="F27" s="46"/>
      <c r="G27" s="47"/>
      <c r="H27" s="8"/>
      <c r="I27" s="71"/>
      <c r="J27" s="70"/>
      <c r="K27" s="81"/>
      <c r="L27" s="82"/>
      <c r="M27" s="83"/>
      <c r="N27" s="24"/>
    </row>
    <row r="28" spans="2:14" ht="12.75" outlineLevel="1">
      <c r="B28" s="65" t="s">
        <v>3</v>
      </c>
      <c r="C28" s="31"/>
      <c r="D28" s="30"/>
      <c r="E28" s="45"/>
      <c r="F28" s="30"/>
      <c r="G28" s="47"/>
      <c r="H28" s="8"/>
      <c r="I28" s="71"/>
      <c r="J28" s="70"/>
      <c r="K28" s="81"/>
      <c r="L28" s="70"/>
      <c r="M28" s="83"/>
      <c r="N28" s="24"/>
    </row>
    <row r="29" spans="1:14" s="2" customFormat="1" ht="12.75" outlineLevel="1">
      <c r="A29" s="13" t="s">
        <v>96</v>
      </c>
      <c r="B29" s="66" t="s">
        <v>8</v>
      </c>
      <c r="C29" s="38">
        <v>1758065.1199999999</v>
      </c>
      <c r="D29" s="48"/>
      <c r="E29" s="38">
        <v>5248484</v>
      </c>
      <c r="F29" s="48"/>
      <c r="G29" s="38">
        <f aca="true" t="shared" si="2" ref="G29:G37">C29-E29</f>
        <v>-3490418.88</v>
      </c>
      <c r="H29" s="17"/>
      <c r="I29" s="75">
        <v>1758065.1199999999</v>
      </c>
      <c r="J29" s="84"/>
      <c r="K29" s="75">
        <v>5248484</v>
      </c>
      <c r="L29" s="84"/>
      <c r="M29" s="75">
        <f aca="true" t="shared" si="3" ref="M29:M37">I29-K29</f>
        <v>-3490418.88</v>
      </c>
      <c r="N29" s="24"/>
    </row>
    <row r="30" spans="1:14" s="2" customFormat="1" ht="12.75" outlineLevel="1">
      <c r="A30" s="13" t="s">
        <v>97</v>
      </c>
      <c r="B30" s="66" t="s">
        <v>9</v>
      </c>
      <c r="C30" s="38">
        <v>13265220.5</v>
      </c>
      <c r="D30" s="48"/>
      <c r="E30" s="38">
        <v>18489935</v>
      </c>
      <c r="F30" s="48"/>
      <c r="G30" s="38">
        <f t="shared" si="2"/>
        <v>-5224714.5</v>
      </c>
      <c r="H30" s="17"/>
      <c r="I30" s="75">
        <v>13265220.5</v>
      </c>
      <c r="J30" s="84"/>
      <c r="K30" s="75">
        <v>18489935</v>
      </c>
      <c r="L30" s="84"/>
      <c r="M30" s="75">
        <f t="shared" si="3"/>
        <v>-5224714.5</v>
      </c>
      <c r="N30" s="24"/>
    </row>
    <row r="31" spans="1:14" s="2" customFormat="1" ht="12.75" outlineLevel="1">
      <c r="A31" s="13" t="s">
        <v>98</v>
      </c>
      <c r="B31" s="66" t="s">
        <v>10</v>
      </c>
      <c r="C31" s="38">
        <v>2595319.11</v>
      </c>
      <c r="D31" s="48"/>
      <c r="E31" s="38">
        <v>2391230</v>
      </c>
      <c r="F31" s="48"/>
      <c r="G31" s="38">
        <f t="shared" si="2"/>
        <v>204089.10999999987</v>
      </c>
      <c r="H31" s="17"/>
      <c r="I31" s="75">
        <v>2595319.11</v>
      </c>
      <c r="J31" s="84"/>
      <c r="K31" s="75">
        <v>2391230</v>
      </c>
      <c r="L31" s="84"/>
      <c r="M31" s="75">
        <f t="shared" si="3"/>
        <v>204089.10999999987</v>
      </c>
      <c r="N31" s="24"/>
    </row>
    <row r="32" spans="1:14" s="2" customFormat="1" ht="12.75" outlineLevel="1">
      <c r="A32" s="13" t="s">
        <v>99</v>
      </c>
      <c r="B32" s="66" t="s">
        <v>89</v>
      </c>
      <c r="C32" s="38">
        <v>625840.92</v>
      </c>
      <c r="D32" s="48"/>
      <c r="E32" s="38">
        <v>1233662</v>
      </c>
      <c r="F32" s="48"/>
      <c r="G32" s="38">
        <f t="shared" si="2"/>
        <v>-607821.08</v>
      </c>
      <c r="H32" s="17"/>
      <c r="I32" s="75">
        <v>625840.92</v>
      </c>
      <c r="J32" s="84"/>
      <c r="K32" s="75">
        <v>1233662</v>
      </c>
      <c r="L32" s="84"/>
      <c r="M32" s="75">
        <f t="shared" si="3"/>
        <v>-607821.08</v>
      </c>
      <c r="N32" s="24"/>
    </row>
    <row r="33" spans="1:14" s="2" customFormat="1" ht="12.75" outlineLevel="1">
      <c r="A33" s="13" t="s">
        <v>100</v>
      </c>
      <c r="B33" s="66" t="s">
        <v>11</v>
      </c>
      <c r="C33" s="38">
        <v>-144.59</v>
      </c>
      <c r="D33" s="48"/>
      <c r="E33" s="38">
        <v>266</v>
      </c>
      <c r="F33" s="48"/>
      <c r="G33" s="38">
        <f t="shared" si="2"/>
        <v>-410.59000000000003</v>
      </c>
      <c r="H33" s="17"/>
      <c r="I33" s="75">
        <v>-144.59</v>
      </c>
      <c r="J33" s="84"/>
      <c r="K33" s="75">
        <v>266</v>
      </c>
      <c r="L33" s="84"/>
      <c r="M33" s="75">
        <f t="shared" si="3"/>
        <v>-410.59000000000003</v>
      </c>
      <c r="N33" s="24"/>
    </row>
    <row r="34" spans="1:14" ht="12.75" outlineLevel="1">
      <c r="A34" t="s">
        <v>101</v>
      </c>
      <c r="B34" s="66" t="s">
        <v>12</v>
      </c>
      <c r="C34" s="38">
        <v>57916.55</v>
      </c>
      <c r="D34" s="48"/>
      <c r="E34" s="38">
        <v>73620</v>
      </c>
      <c r="F34" s="48"/>
      <c r="G34" s="38">
        <f t="shared" si="2"/>
        <v>-15703.449999999997</v>
      </c>
      <c r="H34" s="17"/>
      <c r="I34" s="75">
        <v>57916.55</v>
      </c>
      <c r="J34" s="84"/>
      <c r="K34" s="75">
        <v>73620</v>
      </c>
      <c r="L34" s="84"/>
      <c r="M34" s="75">
        <f t="shared" si="3"/>
        <v>-15703.449999999997</v>
      </c>
      <c r="N34" s="24"/>
    </row>
    <row r="35" spans="1:14" ht="12.75" outlineLevel="1">
      <c r="A35" t="s">
        <v>59</v>
      </c>
      <c r="B35" s="66" t="s">
        <v>13</v>
      </c>
      <c r="C35" s="38">
        <f>C36-SUM(C29:C34)</f>
        <v>664571.2099999972</v>
      </c>
      <c r="D35" s="48"/>
      <c r="E35" s="38">
        <f>E36-SUM(E29:E34)</f>
        <v>1067770</v>
      </c>
      <c r="F35" s="48"/>
      <c r="G35" s="38">
        <f t="shared" si="2"/>
        <v>-403198.79000000283</v>
      </c>
      <c r="H35" s="17"/>
      <c r="I35" s="75">
        <f>I36-SUM(I29:I34)</f>
        <v>664571.2099999972</v>
      </c>
      <c r="J35" s="84"/>
      <c r="K35" s="75">
        <f>K36-SUM(K29:K34)</f>
        <v>1067770</v>
      </c>
      <c r="L35" s="84"/>
      <c r="M35" s="75">
        <f t="shared" si="3"/>
        <v>-403198.79000000283</v>
      </c>
      <c r="N35" s="24"/>
    </row>
    <row r="36" spans="1:14" ht="12.75" hidden="1" outlineLevel="2">
      <c r="A36" s="14" t="s">
        <v>94</v>
      </c>
      <c r="B36" s="100" t="s">
        <v>60</v>
      </c>
      <c r="C36" s="35">
        <v>18966788.82</v>
      </c>
      <c r="D36" s="36"/>
      <c r="E36" s="35">
        <v>28504967</v>
      </c>
      <c r="F36" s="37"/>
      <c r="G36" s="35">
        <f t="shared" si="2"/>
        <v>-9538178.18</v>
      </c>
      <c r="H36" s="35"/>
      <c r="I36" s="35">
        <v>18966788.82</v>
      </c>
      <c r="J36" s="35"/>
      <c r="K36" s="35">
        <v>28504967</v>
      </c>
      <c r="L36" s="35"/>
      <c r="M36" s="35">
        <f t="shared" si="3"/>
        <v>-9538178.18</v>
      </c>
      <c r="N36" s="35"/>
    </row>
    <row r="37" spans="1:14" s="2" customFormat="1" ht="12.75" outlineLevel="1" collapsed="1">
      <c r="A37" s="13" t="s">
        <v>119</v>
      </c>
      <c r="B37" s="66" t="s">
        <v>87</v>
      </c>
      <c r="C37" s="40">
        <v>18852466.46</v>
      </c>
      <c r="D37" s="48"/>
      <c r="E37" s="40">
        <v>13141505</v>
      </c>
      <c r="F37" s="48"/>
      <c r="G37" s="40">
        <f t="shared" si="2"/>
        <v>5710961.460000001</v>
      </c>
      <c r="H37" s="27"/>
      <c r="I37" s="77">
        <v>18852466.46</v>
      </c>
      <c r="J37" s="84"/>
      <c r="K37" s="77">
        <v>13141505</v>
      </c>
      <c r="L37" s="84"/>
      <c r="M37" s="77">
        <f t="shared" si="3"/>
        <v>5710961.460000001</v>
      </c>
      <c r="N37" s="24"/>
    </row>
    <row r="38" spans="1:14" s="2" customFormat="1" ht="12.75" outlineLevel="1">
      <c r="A38" s="13"/>
      <c r="B38" s="67" t="s">
        <v>120</v>
      </c>
      <c r="C38" s="49">
        <f>SUM(C29:C35)+C37</f>
        <v>37819255.28</v>
      </c>
      <c r="D38" s="48"/>
      <c r="E38" s="49">
        <f>SUM(E29:E35)+E37</f>
        <v>41646472</v>
      </c>
      <c r="F38" s="48"/>
      <c r="G38" s="49">
        <f>SUM(G29:G35)+G37</f>
        <v>-3827216.7200000007</v>
      </c>
      <c r="H38" s="22"/>
      <c r="I38" s="85">
        <f>SUM(I29:I35)+I37</f>
        <v>37819255.28</v>
      </c>
      <c r="J38" s="84"/>
      <c r="K38" s="85">
        <f>SUM(K29:K35)+K37</f>
        <v>41646472</v>
      </c>
      <c r="L38" s="84"/>
      <c r="M38" s="85">
        <f>SUM(M29:M35)+M37</f>
        <v>-3827216.7200000007</v>
      </c>
      <c r="N38" s="24"/>
    </row>
    <row r="39" spans="1:14" s="2" customFormat="1" ht="12.75" outlineLevel="1">
      <c r="A39" s="13"/>
      <c r="B39" s="66"/>
      <c r="C39" s="38"/>
      <c r="D39" s="48"/>
      <c r="E39" s="38"/>
      <c r="F39" s="48"/>
      <c r="G39" s="38"/>
      <c r="H39" s="17"/>
      <c r="I39" s="75"/>
      <c r="J39" s="84"/>
      <c r="K39" s="75"/>
      <c r="L39" s="84"/>
      <c r="M39" s="75"/>
      <c r="N39" s="24"/>
    </row>
    <row r="40" spans="1:14" ht="12.75" outlineLevel="1">
      <c r="A40" t="s">
        <v>127</v>
      </c>
      <c r="B40" s="66" t="s">
        <v>4</v>
      </c>
      <c r="C40" s="38">
        <v>970350.54</v>
      </c>
      <c r="D40" s="48"/>
      <c r="E40" s="38">
        <v>1080877</v>
      </c>
      <c r="F40" s="48"/>
      <c r="G40" s="38">
        <f aca="true" t="shared" si="4" ref="G40:G48">C40-E40</f>
        <v>-110526.45999999996</v>
      </c>
      <c r="H40" s="17"/>
      <c r="I40" s="75">
        <v>970350.54</v>
      </c>
      <c r="J40" s="84"/>
      <c r="K40" s="75">
        <v>1080877</v>
      </c>
      <c r="L40" s="84"/>
      <c r="M40" s="75">
        <f aca="true" t="shared" si="5" ref="M40:M48">I40-K40</f>
        <v>-110526.45999999996</v>
      </c>
      <c r="N40" s="24"/>
    </row>
    <row r="41" spans="1:14" s="2" customFormat="1" ht="12.75" outlineLevel="1">
      <c r="A41" s="14" t="s">
        <v>128</v>
      </c>
      <c r="B41" s="66" t="s">
        <v>5</v>
      </c>
      <c r="C41" s="38">
        <v>3645935.97</v>
      </c>
      <c r="D41" s="48"/>
      <c r="E41" s="38">
        <v>4873249</v>
      </c>
      <c r="F41" s="48"/>
      <c r="G41" s="38">
        <f t="shared" si="4"/>
        <v>-1227313.0299999998</v>
      </c>
      <c r="H41" s="17"/>
      <c r="I41" s="75">
        <v>3645935.97</v>
      </c>
      <c r="J41" s="84"/>
      <c r="K41" s="75">
        <v>4873249</v>
      </c>
      <c r="L41" s="84"/>
      <c r="M41" s="75">
        <f t="shared" si="5"/>
        <v>-1227313.0299999998</v>
      </c>
      <c r="N41" s="24"/>
    </row>
    <row r="42" spans="1:14" ht="12.75" outlineLevel="1">
      <c r="A42" t="s">
        <v>129</v>
      </c>
      <c r="B42" s="66" t="s">
        <v>6</v>
      </c>
      <c r="C42" s="38">
        <v>534051.73</v>
      </c>
      <c r="D42" s="48"/>
      <c r="E42" s="38">
        <v>866569</v>
      </c>
      <c r="F42" s="48"/>
      <c r="G42" s="38">
        <f t="shared" si="4"/>
        <v>-332517.27</v>
      </c>
      <c r="H42" s="17"/>
      <c r="I42" s="75">
        <v>534051.73</v>
      </c>
      <c r="J42" s="84"/>
      <c r="K42" s="75">
        <v>866569</v>
      </c>
      <c r="L42" s="84"/>
      <c r="M42" s="75">
        <f t="shared" si="5"/>
        <v>-332517.27</v>
      </c>
      <c r="N42" s="24"/>
    </row>
    <row r="43" spans="1:14" ht="12.75" outlineLevel="1">
      <c r="A43" t="s">
        <v>130</v>
      </c>
      <c r="B43" s="66" t="s">
        <v>88</v>
      </c>
      <c r="C43" s="38">
        <v>724319.29</v>
      </c>
      <c r="D43" s="48"/>
      <c r="E43" s="38">
        <v>878546</v>
      </c>
      <c r="F43" s="48"/>
      <c r="G43" s="38">
        <f t="shared" si="4"/>
        <v>-154226.70999999996</v>
      </c>
      <c r="H43" s="17"/>
      <c r="I43" s="75">
        <v>724319.29</v>
      </c>
      <c r="J43" s="84"/>
      <c r="K43" s="75">
        <v>878546</v>
      </c>
      <c r="L43" s="84"/>
      <c r="M43" s="75">
        <f t="shared" si="5"/>
        <v>-154226.70999999996</v>
      </c>
      <c r="N43" s="24"/>
    </row>
    <row r="44" spans="1:14" ht="12.75" outlineLevel="1">
      <c r="A44" t="s">
        <v>102</v>
      </c>
      <c r="B44" s="66" t="s">
        <v>7</v>
      </c>
      <c r="C44" s="38">
        <v>0</v>
      </c>
      <c r="D44" s="48"/>
      <c r="E44" s="38">
        <v>10000</v>
      </c>
      <c r="F44" s="48"/>
      <c r="G44" s="38">
        <f t="shared" si="4"/>
        <v>-10000</v>
      </c>
      <c r="H44" s="17"/>
      <c r="I44" s="75">
        <v>0</v>
      </c>
      <c r="J44" s="84"/>
      <c r="K44" s="75">
        <v>10000</v>
      </c>
      <c r="L44" s="84"/>
      <c r="M44" s="75">
        <f t="shared" si="5"/>
        <v>-10000</v>
      </c>
      <c r="N44" s="24"/>
    </row>
    <row r="45" spans="1:14" s="2" customFormat="1" ht="12.75" outlineLevel="1">
      <c r="A45" t="s">
        <v>103</v>
      </c>
      <c r="B45" s="66" t="s">
        <v>110</v>
      </c>
      <c r="C45" s="38">
        <v>124358.19</v>
      </c>
      <c r="D45" s="48"/>
      <c r="E45" s="38">
        <v>154104</v>
      </c>
      <c r="F45" s="48"/>
      <c r="G45" s="38">
        <f t="shared" si="4"/>
        <v>-29745.809999999998</v>
      </c>
      <c r="H45" s="17"/>
      <c r="I45" s="75">
        <v>124358.19</v>
      </c>
      <c r="J45" s="84"/>
      <c r="K45" s="75">
        <v>154104</v>
      </c>
      <c r="L45" s="84"/>
      <c r="M45" s="75">
        <f t="shared" si="5"/>
        <v>-29745.809999999998</v>
      </c>
      <c r="N45" s="24"/>
    </row>
    <row r="46" spans="1:14" s="2" customFormat="1" ht="12.75" outlineLevel="1">
      <c r="A46" t="s">
        <v>111</v>
      </c>
      <c r="B46" s="66" t="s">
        <v>109</v>
      </c>
      <c r="C46" s="38">
        <v>6117.12</v>
      </c>
      <c r="D46" s="48"/>
      <c r="E46" s="38">
        <v>14989</v>
      </c>
      <c r="F46" s="48"/>
      <c r="G46" s="38">
        <f t="shared" si="4"/>
        <v>-8871.880000000001</v>
      </c>
      <c r="H46" s="17"/>
      <c r="I46" s="75">
        <v>6117.12</v>
      </c>
      <c r="J46" s="84"/>
      <c r="K46" s="75">
        <v>14989</v>
      </c>
      <c r="L46" s="84"/>
      <c r="M46" s="75">
        <f t="shared" si="5"/>
        <v>-8871.880000000001</v>
      </c>
      <c r="N46" s="24"/>
    </row>
    <row r="47" spans="1:14" ht="12.75" hidden="1" outlineLevel="2">
      <c r="A47" s="14" t="s">
        <v>85</v>
      </c>
      <c r="B47" s="100" t="s">
        <v>62</v>
      </c>
      <c r="C47" s="35">
        <v>20122840.52</v>
      </c>
      <c r="D47" s="36"/>
      <c r="E47" s="35">
        <v>14701175</v>
      </c>
      <c r="F47" s="37"/>
      <c r="G47" s="35">
        <f t="shared" si="4"/>
        <v>5421665.52</v>
      </c>
      <c r="H47" s="35"/>
      <c r="I47" s="35">
        <v>20122840.52</v>
      </c>
      <c r="J47" s="35"/>
      <c r="K47" s="35">
        <v>14701175</v>
      </c>
      <c r="L47" s="35"/>
      <c r="M47" s="35">
        <f t="shared" si="5"/>
        <v>5421665.52</v>
      </c>
      <c r="N47" s="35"/>
    </row>
    <row r="48" spans="1:14" ht="12.75" hidden="1" outlineLevel="2">
      <c r="A48" s="14" t="s">
        <v>119</v>
      </c>
      <c r="B48" s="100" t="s">
        <v>87</v>
      </c>
      <c r="C48" s="35">
        <v>18852466.46</v>
      </c>
      <c r="D48" s="36"/>
      <c r="E48" s="35">
        <v>13141505</v>
      </c>
      <c r="F48" s="37"/>
      <c r="G48" s="35">
        <f t="shared" si="4"/>
        <v>5710961.460000001</v>
      </c>
      <c r="H48" s="35"/>
      <c r="I48" s="35">
        <v>18852466.46</v>
      </c>
      <c r="J48" s="35"/>
      <c r="K48" s="35">
        <v>13141505</v>
      </c>
      <c r="L48" s="35"/>
      <c r="M48" s="35">
        <f t="shared" si="5"/>
        <v>5710961.460000001</v>
      </c>
      <c r="N48" s="35"/>
    </row>
    <row r="49" spans="2:14" s="2" customFormat="1" ht="12" customHeight="1" outlineLevel="1" collapsed="1">
      <c r="B49" s="66" t="s">
        <v>61</v>
      </c>
      <c r="C49" s="38">
        <f>C47-C48-C50</f>
        <v>536687.5999999987</v>
      </c>
      <c r="D49" s="48"/>
      <c r="E49" s="38">
        <f>E47-E48-E50</f>
        <v>859912</v>
      </c>
      <c r="F49" s="48"/>
      <c r="G49" s="38">
        <f>G47-G48-G50</f>
        <v>-323224.4000000013</v>
      </c>
      <c r="H49" s="17"/>
      <c r="I49" s="75">
        <f>I47-I48-I50</f>
        <v>536687.5999999987</v>
      </c>
      <c r="J49" s="84"/>
      <c r="K49" s="75">
        <f>K47-K48-K50</f>
        <v>859912</v>
      </c>
      <c r="L49" s="84"/>
      <c r="M49" s="75">
        <f>M47-M48-M50</f>
        <v>-323224.4000000013</v>
      </c>
      <c r="N49" s="24"/>
    </row>
    <row r="50" spans="1:14" s="2" customFormat="1" ht="12.75" outlineLevel="1">
      <c r="A50" s="2" t="s">
        <v>86</v>
      </c>
      <c r="B50" s="66" t="s">
        <v>84</v>
      </c>
      <c r="C50" s="38">
        <v>733686.46</v>
      </c>
      <c r="D50" s="48"/>
      <c r="E50" s="38">
        <v>699758</v>
      </c>
      <c r="F50" s="48"/>
      <c r="G50" s="38">
        <f aca="true" t="shared" si="6" ref="G50:G60">C50-E50</f>
        <v>33928.45999999996</v>
      </c>
      <c r="H50" s="17"/>
      <c r="I50" s="75">
        <v>733686.46</v>
      </c>
      <c r="J50" s="84"/>
      <c r="K50" s="75">
        <v>699758</v>
      </c>
      <c r="L50" s="84"/>
      <c r="M50" s="75">
        <f aca="true" t="shared" si="7" ref="M50:M60">I50-K50</f>
        <v>33928.45999999996</v>
      </c>
      <c r="N50" s="24"/>
    </row>
    <row r="51" spans="1:14" s="2" customFormat="1" ht="12.75" outlineLevel="1">
      <c r="A51" s="13" t="s">
        <v>71</v>
      </c>
      <c r="B51" s="66" t="s">
        <v>125</v>
      </c>
      <c r="C51" s="38">
        <v>225681.75</v>
      </c>
      <c r="D51" s="48"/>
      <c r="E51" s="38">
        <v>298831</v>
      </c>
      <c r="F51" s="48"/>
      <c r="G51" s="38">
        <f t="shared" si="6"/>
        <v>-73149.25</v>
      </c>
      <c r="H51" s="17"/>
      <c r="I51" s="75">
        <v>225681.75</v>
      </c>
      <c r="J51" s="84"/>
      <c r="K51" s="75">
        <v>298831</v>
      </c>
      <c r="L51" s="84"/>
      <c r="M51" s="75">
        <f t="shared" si="7"/>
        <v>-73149.25</v>
      </c>
      <c r="N51" s="24"/>
    </row>
    <row r="52" spans="1:14" s="2" customFormat="1" ht="12.75" outlineLevel="1">
      <c r="A52" s="13" t="s">
        <v>76</v>
      </c>
      <c r="B52" s="66" t="s">
        <v>126</v>
      </c>
      <c r="C52" s="38">
        <v>2025269.2900000005</v>
      </c>
      <c r="D52" s="48"/>
      <c r="E52" s="38">
        <v>2245139</v>
      </c>
      <c r="F52" s="48"/>
      <c r="G52" s="38">
        <f t="shared" si="6"/>
        <v>-219869.7099999995</v>
      </c>
      <c r="H52" s="17"/>
      <c r="I52" s="75">
        <v>2025269.2900000005</v>
      </c>
      <c r="J52" s="84"/>
      <c r="K52" s="75">
        <v>2245139</v>
      </c>
      <c r="L52" s="84"/>
      <c r="M52" s="75">
        <f t="shared" si="7"/>
        <v>-219869.7099999995</v>
      </c>
      <c r="N52" s="24"/>
    </row>
    <row r="53" spans="1:14" ht="12.75" outlineLevel="1">
      <c r="A53" t="s">
        <v>54</v>
      </c>
      <c r="B53" s="66" t="s">
        <v>29</v>
      </c>
      <c r="C53" s="38">
        <v>117196.94</v>
      </c>
      <c r="D53" s="48"/>
      <c r="E53" s="38">
        <v>198487</v>
      </c>
      <c r="F53" s="48"/>
      <c r="G53" s="38">
        <f t="shared" si="6"/>
        <v>-81290.06</v>
      </c>
      <c r="H53" s="17"/>
      <c r="I53" s="75">
        <v>117196.94</v>
      </c>
      <c r="J53" s="84"/>
      <c r="K53" s="75">
        <v>198487</v>
      </c>
      <c r="L53" s="84"/>
      <c r="M53" s="75">
        <f t="shared" si="7"/>
        <v>-81290.06</v>
      </c>
      <c r="N53" s="24"/>
    </row>
    <row r="54" spans="1:14" s="2" customFormat="1" ht="12.75" outlineLevel="1">
      <c r="A54" s="2" t="s">
        <v>55</v>
      </c>
      <c r="B54" s="66" t="s">
        <v>14</v>
      </c>
      <c r="C54" s="38">
        <v>0</v>
      </c>
      <c r="D54" s="48"/>
      <c r="E54" s="38">
        <v>0</v>
      </c>
      <c r="F54" s="48"/>
      <c r="G54" s="38">
        <f t="shared" si="6"/>
        <v>0</v>
      </c>
      <c r="H54" s="17"/>
      <c r="I54" s="75">
        <v>0</v>
      </c>
      <c r="J54" s="84"/>
      <c r="K54" s="75">
        <v>0</v>
      </c>
      <c r="L54" s="84"/>
      <c r="M54" s="75">
        <f t="shared" si="7"/>
        <v>0</v>
      </c>
      <c r="N54" s="24"/>
    </row>
    <row r="55" spans="1:14" s="2" customFormat="1" ht="12.75" outlineLevel="1">
      <c r="A55" s="2" t="s">
        <v>56</v>
      </c>
      <c r="B55" s="66" t="s">
        <v>15</v>
      </c>
      <c r="C55" s="38">
        <v>404298.82</v>
      </c>
      <c r="D55" s="48"/>
      <c r="E55" s="38">
        <v>867904</v>
      </c>
      <c r="F55" s="48"/>
      <c r="G55" s="38">
        <f t="shared" si="6"/>
        <v>-463605.18</v>
      </c>
      <c r="H55" s="17"/>
      <c r="I55" s="75">
        <v>404298.82</v>
      </c>
      <c r="J55" s="84"/>
      <c r="K55" s="75">
        <v>867904</v>
      </c>
      <c r="L55" s="84"/>
      <c r="M55" s="75">
        <f t="shared" si="7"/>
        <v>-463605.18</v>
      </c>
      <c r="N55" s="24"/>
    </row>
    <row r="56" spans="1:14" s="2" customFormat="1" ht="12.75" outlineLevel="1">
      <c r="A56" s="2" t="s">
        <v>57</v>
      </c>
      <c r="B56" s="66" t="s">
        <v>16</v>
      </c>
      <c r="C56" s="38">
        <v>6242.97</v>
      </c>
      <c r="D56" s="48"/>
      <c r="E56" s="38">
        <v>14373</v>
      </c>
      <c r="F56" s="48"/>
      <c r="G56" s="38">
        <f>C56-E56</f>
        <v>-8130.03</v>
      </c>
      <c r="H56" s="17"/>
      <c r="I56" s="75">
        <v>6242.97</v>
      </c>
      <c r="J56" s="84"/>
      <c r="K56" s="75">
        <v>14373</v>
      </c>
      <c r="L56" s="84"/>
      <c r="M56" s="75">
        <f>I56-K56</f>
        <v>-8130.03</v>
      </c>
      <c r="N56" s="24"/>
    </row>
    <row r="57" spans="1:14" s="2" customFormat="1" ht="12.75" outlineLevel="1">
      <c r="A57" s="2" t="s">
        <v>58</v>
      </c>
      <c r="B57" s="66" t="s">
        <v>17</v>
      </c>
      <c r="C57" s="38">
        <v>3535643.16</v>
      </c>
      <c r="D57" s="48"/>
      <c r="E57" s="38">
        <v>3741667</v>
      </c>
      <c r="F57" s="48"/>
      <c r="G57" s="38">
        <f>C57-E57</f>
        <v>-206023.83999999985</v>
      </c>
      <c r="H57" s="17"/>
      <c r="I57" s="75">
        <v>3535643.16</v>
      </c>
      <c r="J57" s="84"/>
      <c r="K57" s="75">
        <v>3741667</v>
      </c>
      <c r="L57" s="84"/>
      <c r="M57" s="75">
        <f>I57-K57</f>
        <v>-206023.83999999985</v>
      </c>
      <c r="N57" s="24"/>
    </row>
    <row r="58" spans="1:14" s="2" customFormat="1" ht="12.75" outlineLevel="1">
      <c r="A58" s="2" t="s">
        <v>108</v>
      </c>
      <c r="B58" s="66" t="s">
        <v>36</v>
      </c>
      <c r="C58" s="38">
        <v>10101117.799999999</v>
      </c>
      <c r="D58" s="48"/>
      <c r="E58" s="38">
        <v>10098321</v>
      </c>
      <c r="F58" s="48"/>
      <c r="G58" s="38">
        <f>C58-E58</f>
        <v>2796.7999999988824</v>
      </c>
      <c r="H58" s="17"/>
      <c r="I58" s="75">
        <v>10101117.799999999</v>
      </c>
      <c r="J58" s="84"/>
      <c r="K58" s="75">
        <v>10098321</v>
      </c>
      <c r="L58" s="84"/>
      <c r="M58" s="75">
        <f>I58-K58</f>
        <v>2796.7999999988824</v>
      </c>
      <c r="N58" s="24"/>
    </row>
    <row r="59" spans="1:14" s="2" customFormat="1" ht="12.75" outlineLevel="1">
      <c r="A59" s="2" t="s">
        <v>41</v>
      </c>
      <c r="B59" s="66" t="s">
        <v>37</v>
      </c>
      <c r="C59" s="38">
        <v>9281.07</v>
      </c>
      <c r="D59" s="48"/>
      <c r="E59" s="38">
        <v>9100</v>
      </c>
      <c r="F59" s="48"/>
      <c r="G59" s="38">
        <f t="shared" si="6"/>
        <v>181.0699999999997</v>
      </c>
      <c r="H59" s="17"/>
      <c r="I59" s="75">
        <v>9281.07</v>
      </c>
      <c r="J59" s="84"/>
      <c r="K59" s="75">
        <v>9100</v>
      </c>
      <c r="L59" s="84"/>
      <c r="M59" s="75">
        <f t="shared" si="7"/>
        <v>181.0699999999997</v>
      </c>
      <c r="N59" s="24"/>
    </row>
    <row r="60" spans="1:14" s="2" customFormat="1" ht="12.75" outlineLevel="1">
      <c r="A60" s="2" t="s">
        <v>140</v>
      </c>
      <c r="B60" s="66" t="s">
        <v>139</v>
      </c>
      <c r="C60" s="40">
        <v>29014.85</v>
      </c>
      <c r="D60" s="48"/>
      <c r="E60" s="40">
        <v>33415</v>
      </c>
      <c r="F60" s="50"/>
      <c r="G60" s="40">
        <f t="shared" si="6"/>
        <v>-4400.1500000000015</v>
      </c>
      <c r="H60" s="28"/>
      <c r="I60" s="77">
        <v>29014.85</v>
      </c>
      <c r="J60" s="84"/>
      <c r="K60" s="77">
        <v>33415</v>
      </c>
      <c r="L60" s="86"/>
      <c r="M60" s="77">
        <f t="shared" si="7"/>
        <v>-4400.1500000000015</v>
      </c>
      <c r="N60" s="24"/>
    </row>
    <row r="61" spans="2:14" s="3" customFormat="1" ht="12.75" outlineLevel="1">
      <c r="B61" s="67" t="s">
        <v>121</v>
      </c>
      <c r="C61" s="49">
        <f>SUM(C40:C46)+SUM(C49:C60)</f>
        <v>23729253.55</v>
      </c>
      <c r="D61" s="51"/>
      <c r="E61" s="49">
        <f>SUM(E40:E46)+SUM(E49:E60)</f>
        <v>26945241</v>
      </c>
      <c r="F61" s="52"/>
      <c r="G61" s="49">
        <f>SUM(G40:G46)+SUM(G49:G60)</f>
        <v>-3215987.450000001</v>
      </c>
      <c r="H61" s="22"/>
      <c r="I61" s="85">
        <f>SUM(I40:I46)+SUM(I49:I60)</f>
        <v>23729253.55</v>
      </c>
      <c r="J61" s="87"/>
      <c r="K61" s="85">
        <f>SUM(K40:K46)+SUM(K49:K60)</f>
        <v>26945241</v>
      </c>
      <c r="L61" s="88"/>
      <c r="M61" s="85">
        <f>SUM(M40:M46)+SUM(M49:M60)</f>
        <v>-3215987.450000001</v>
      </c>
      <c r="N61" s="24"/>
    </row>
    <row r="62" spans="2:14" ht="12.75" outlineLevel="1">
      <c r="B62" s="66"/>
      <c r="C62" s="38"/>
      <c r="D62" s="48"/>
      <c r="E62" s="48"/>
      <c r="F62" s="48"/>
      <c r="G62" s="32"/>
      <c r="I62" s="75"/>
      <c r="J62" s="84"/>
      <c r="K62" s="84"/>
      <c r="L62" s="84"/>
      <c r="M62" s="72"/>
      <c r="N62" s="24"/>
    </row>
    <row r="63" spans="2:14" ht="12.75" outlineLevel="1">
      <c r="B63" s="67" t="s">
        <v>18</v>
      </c>
      <c r="C63" s="53">
        <f>C38+C61</f>
        <v>61548508.83</v>
      </c>
      <c r="D63" s="48"/>
      <c r="E63" s="53">
        <f>E38+E61</f>
        <v>68591713</v>
      </c>
      <c r="F63" s="48"/>
      <c r="G63" s="54">
        <f>G38+G61</f>
        <v>-7043204.170000002</v>
      </c>
      <c r="H63" s="20"/>
      <c r="I63" s="89">
        <f>I38+I61</f>
        <v>61548508.83</v>
      </c>
      <c r="J63" s="84"/>
      <c r="K63" s="89">
        <f>K38+K61</f>
        <v>68591713</v>
      </c>
      <c r="L63" s="84"/>
      <c r="M63" s="90">
        <f>M38+M61</f>
        <v>-7043204.170000002</v>
      </c>
      <c r="N63" s="24"/>
    </row>
    <row r="64" spans="2:14" ht="12.75" outlineLevel="1">
      <c r="B64" s="67"/>
      <c r="C64" s="53"/>
      <c r="D64" s="48"/>
      <c r="E64" s="53"/>
      <c r="F64" s="48"/>
      <c r="G64" s="54"/>
      <c r="H64" s="20"/>
      <c r="I64" s="89"/>
      <c r="J64" s="84"/>
      <c r="K64" s="89"/>
      <c r="L64" s="84"/>
      <c r="M64" s="90"/>
      <c r="N64" s="24"/>
    </row>
    <row r="65" spans="2:14" ht="13.5" outlineLevel="1">
      <c r="B65" s="64" t="s">
        <v>95</v>
      </c>
      <c r="C65" s="221" t="s">
        <v>95</v>
      </c>
      <c r="D65" s="221"/>
      <c r="E65" s="221"/>
      <c r="F65" s="221"/>
      <c r="G65" s="221"/>
      <c r="H65" s="26"/>
      <c r="I65" s="222" t="s">
        <v>95</v>
      </c>
      <c r="J65" s="222"/>
      <c r="K65" s="222"/>
      <c r="L65" s="222"/>
      <c r="M65" s="222"/>
      <c r="N65" s="24"/>
    </row>
    <row r="66" spans="2:14" ht="12.75" outlineLevel="1">
      <c r="B66" s="65" t="s">
        <v>19</v>
      </c>
      <c r="C66" s="38"/>
      <c r="D66" s="48"/>
      <c r="E66" s="48"/>
      <c r="F66" s="48"/>
      <c r="G66" s="32"/>
      <c r="I66" s="75"/>
      <c r="J66" s="84"/>
      <c r="K66" s="84"/>
      <c r="L66" s="84"/>
      <c r="M66" s="72"/>
      <c r="N66" s="24"/>
    </row>
    <row r="67" spans="1:14" ht="12.75" outlineLevel="1">
      <c r="A67" s="14" t="s">
        <v>82</v>
      </c>
      <c r="B67" s="66" t="s">
        <v>25</v>
      </c>
      <c r="C67" s="38">
        <v>367315.45</v>
      </c>
      <c r="D67" s="48"/>
      <c r="E67" s="38">
        <v>809780</v>
      </c>
      <c r="F67" s="48"/>
      <c r="G67" s="38">
        <f aca="true" t="shared" si="8" ref="G67:G76">C67-E67</f>
        <v>-442464.55</v>
      </c>
      <c r="H67" s="17"/>
      <c r="I67" s="75">
        <v>367315.45</v>
      </c>
      <c r="J67" s="84"/>
      <c r="K67" s="75">
        <v>809780</v>
      </c>
      <c r="L67" s="84"/>
      <c r="M67" s="75">
        <f aca="true" t="shared" si="9" ref="M67:M76">I67-K67</f>
        <v>-442464.55</v>
      </c>
      <c r="N67" s="24"/>
    </row>
    <row r="68" spans="1:14" s="2" customFormat="1" ht="12.75" outlineLevel="1">
      <c r="A68" s="14" t="s">
        <v>77</v>
      </c>
      <c r="B68" s="66" t="s">
        <v>26</v>
      </c>
      <c r="C68" s="38">
        <v>3114734.65</v>
      </c>
      <c r="D68" s="48"/>
      <c r="E68" s="38">
        <v>5180315</v>
      </c>
      <c r="F68" s="48"/>
      <c r="G68" s="38">
        <f t="shared" si="8"/>
        <v>-2065580.35</v>
      </c>
      <c r="H68" s="17"/>
      <c r="I68" s="75">
        <v>3114734.65</v>
      </c>
      <c r="J68" s="84"/>
      <c r="K68" s="75">
        <v>5180315</v>
      </c>
      <c r="L68" s="84"/>
      <c r="M68" s="75">
        <f t="shared" si="9"/>
        <v>-2065580.35</v>
      </c>
      <c r="N68" s="24"/>
    </row>
    <row r="69" spans="1:14" s="2" customFormat="1" ht="12.75" outlineLevel="1">
      <c r="A69" s="14" t="s">
        <v>115</v>
      </c>
      <c r="B69" s="66" t="s">
        <v>53</v>
      </c>
      <c r="C69" s="38">
        <v>165666.52000000002</v>
      </c>
      <c r="D69" s="48"/>
      <c r="E69" s="38">
        <v>403370</v>
      </c>
      <c r="F69" s="48"/>
      <c r="G69" s="38">
        <f t="shared" si="8"/>
        <v>-237703.47999999998</v>
      </c>
      <c r="H69" s="17"/>
      <c r="I69" s="75">
        <v>165666.52000000002</v>
      </c>
      <c r="J69" s="84"/>
      <c r="K69" s="75">
        <v>403370</v>
      </c>
      <c r="L69" s="84"/>
      <c r="M69" s="75">
        <f t="shared" si="9"/>
        <v>-237703.47999999998</v>
      </c>
      <c r="N69" s="24"/>
    </row>
    <row r="70" spans="1:14" s="2" customFormat="1" ht="12.75" outlineLevel="1">
      <c r="A70" s="14" t="s">
        <v>91</v>
      </c>
      <c r="B70" s="66" t="s">
        <v>90</v>
      </c>
      <c r="C70" s="38">
        <v>58811.55</v>
      </c>
      <c r="D70" s="48"/>
      <c r="E70" s="38">
        <v>386565</v>
      </c>
      <c r="F70" s="48"/>
      <c r="G70" s="38">
        <f t="shared" si="8"/>
        <v>-327753.45</v>
      </c>
      <c r="H70" s="17"/>
      <c r="I70" s="75">
        <v>58811.55</v>
      </c>
      <c r="J70" s="84"/>
      <c r="K70" s="75">
        <v>386565</v>
      </c>
      <c r="L70" s="84"/>
      <c r="M70" s="75">
        <f t="shared" si="9"/>
        <v>-327753.45</v>
      </c>
      <c r="N70" s="24"/>
    </row>
    <row r="71" spans="1:14" s="2" customFormat="1" ht="12.75" outlineLevel="1">
      <c r="A71" s="2" t="s">
        <v>72</v>
      </c>
      <c r="B71" s="66" t="s">
        <v>27</v>
      </c>
      <c r="C71" s="38">
        <v>-387.82</v>
      </c>
      <c r="D71" s="48"/>
      <c r="E71" s="38">
        <v>4806</v>
      </c>
      <c r="F71" s="48"/>
      <c r="G71" s="38">
        <f t="shared" si="8"/>
        <v>-5193.82</v>
      </c>
      <c r="H71" s="17"/>
      <c r="I71" s="75">
        <v>-387.82</v>
      </c>
      <c r="J71" s="84"/>
      <c r="K71" s="75">
        <v>4806</v>
      </c>
      <c r="L71" s="84"/>
      <c r="M71" s="75">
        <f t="shared" si="9"/>
        <v>-5193.82</v>
      </c>
      <c r="N71" s="24"/>
    </row>
    <row r="72" spans="1:14" s="2" customFormat="1" ht="12.75" outlineLevel="1">
      <c r="A72" s="2" t="s">
        <v>92</v>
      </c>
      <c r="B72" s="66" t="s">
        <v>113</v>
      </c>
      <c r="C72" s="38">
        <v>82825.82</v>
      </c>
      <c r="D72" s="48"/>
      <c r="E72" s="38">
        <v>190054</v>
      </c>
      <c r="F72" s="48"/>
      <c r="G72" s="38">
        <f t="shared" si="8"/>
        <v>-107228.18</v>
      </c>
      <c r="H72" s="17"/>
      <c r="I72" s="75">
        <v>82825.82</v>
      </c>
      <c r="J72" s="84"/>
      <c r="K72" s="75">
        <v>190054</v>
      </c>
      <c r="L72" s="84"/>
      <c r="M72" s="75">
        <f t="shared" si="9"/>
        <v>-107228.18</v>
      </c>
      <c r="N72" s="24"/>
    </row>
    <row r="73" spans="1:14" s="2" customFormat="1" ht="12.75" outlineLevel="1">
      <c r="A73" s="2" t="s">
        <v>114</v>
      </c>
      <c r="B73" s="66" t="s">
        <v>112</v>
      </c>
      <c r="C73" s="38">
        <v>2885.78</v>
      </c>
      <c r="D73" s="48"/>
      <c r="E73" s="38">
        <v>6699</v>
      </c>
      <c r="F73" s="48"/>
      <c r="G73" s="38">
        <f t="shared" si="8"/>
        <v>-3813.22</v>
      </c>
      <c r="H73" s="17"/>
      <c r="I73" s="75">
        <v>2885.78</v>
      </c>
      <c r="J73" s="84"/>
      <c r="K73" s="75">
        <v>6699</v>
      </c>
      <c r="L73" s="84"/>
      <c r="M73" s="75">
        <f t="shared" si="9"/>
        <v>-3813.22</v>
      </c>
      <c r="N73" s="24"/>
    </row>
    <row r="74" spans="1:14" ht="12.75" outlineLevel="1">
      <c r="A74" t="s">
        <v>32</v>
      </c>
      <c r="B74" s="66" t="s">
        <v>28</v>
      </c>
      <c r="C74" s="38">
        <v>643679.31</v>
      </c>
      <c r="D74" s="48"/>
      <c r="E74" s="38">
        <v>902901</v>
      </c>
      <c r="F74" s="48"/>
      <c r="G74" s="38">
        <f t="shared" si="8"/>
        <v>-259221.68999999994</v>
      </c>
      <c r="H74" s="17"/>
      <c r="I74" s="75">
        <v>643679.31</v>
      </c>
      <c r="J74" s="84"/>
      <c r="K74" s="75">
        <v>902901</v>
      </c>
      <c r="L74" s="84"/>
      <c r="M74" s="75">
        <f t="shared" si="9"/>
        <v>-259221.68999999994</v>
      </c>
      <c r="N74" s="24"/>
    </row>
    <row r="75" spans="1:14" ht="12.75" outlineLevel="1">
      <c r="A75" t="s">
        <v>33</v>
      </c>
      <c r="B75" s="66" t="s">
        <v>29</v>
      </c>
      <c r="C75" s="38">
        <v>154514.31</v>
      </c>
      <c r="D75" s="48"/>
      <c r="E75" s="38">
        <v>147571</v>
      </c>
      <c r="F75" s="48"/>
      <c r="G75" s="38">
        <f t="shared" si="8"/>
        <v>6943.309999999998</v>
      </c>
      <c r="H75" s="17"/>
      <c r="I75" s="75">
        <v>154514.31</v>
      </c>
      <c r="J75" s="84"/>
      <c r="K75" s="75">
        <v>147571</v>
      </c>
      <c r="L75" s="84"/>
      <c r="M75" s="75">
        <f t="shared" si="9"/>
        <v>6943.309999999998</v>
      </c>
      <c r="N75" s="24"/>
    </row>
    <row r="76" spans="1:14" s="2" customFormat="1" ht="12.75" outlineLevel="1">
      <c r="A76" s="2" t="s">
        <v>34</v>
      </c>
      <c r="B76" s="66" t="s">
        <v>30</v>
      </c>
      <c r="C76" s="40">
        <v>452155.94</v>
      </c>
      <c r="D76" s="48"/>
      <c r="E76" s="40">
        <v>130903</v>
      </c>
      <c r="F76" s="55"/>
      <c r="G76" s="40">
        <f t="shared" si="8"/>
        <v>321252.94</v>
      </c>
      <c r="H76" s="28"/>
      <c r="I76" s="77">
        <v>452155.94</v>
      </c>
      <c r="J76" s="84"/>
      <c r="K76" s="77">
        <v>130903</v>
      </c>
      <c r="L76" s="91"/>
      <c r="M76" s="77">
        <f t="shared" si="9"/>
        <v>321252.94</v>
      </c>
      <c r="N76" s="24"/>
    </row>
    <row r="77" spans="2:14" s="3" customFormat="1" ht="12.75" outlineLevel="1">
      <c r="B77" s="67" t="s">
        <v>31</v>
      </c>
      <c r="C77" s="54">
        <f>SUM(C67:C76)</f>
        <v>5042201.51</v>
      </c>
      <c r="D77" s="51"/>
      <c r="E77" s="54">
        <f>SUM(E67:E76)</f>
        <v>8162964</v>
      </c>
      <c r="F77" s="51"/>
      <c r="G77" s="54">
        <f>SUM(G67:G76)</f>
        <v>-3120762.49</v>
      </c>
      <c r="H77" s="20"/>
      <c r="I77" s="90">
        <f>SUM(I67:I76)</f>
        <v>5042201.51</v>
      </c>
      <c r="J77" s="87"/>
      <c r="K77" s="90">
        <f>SUM(K67:K76)</f>
        <v>8162964</v>
      </c>
      <c r="L77" s="87"/>
      <c r="M77" s="90">
        <f>SUM(M67:M76)</f>
        <v>-3120762.49</v>
      </c>
      <c r="N77" s="24"/>
    </row>
    <row r="78" spans="2:14" ht="12.75" outlineLevel="1">
      <c r="B78" s="66"/>
      <c r="C78" s="38"/>
      <c r="D78" s="48"/>
      <c r="E78" s="48"/>
      <c r="F78" s="48"/>
      <c r="G78" s="32"/>
      <c r="I78" s="75"/>
      <c r="J78" s="84"/>
      <c r="K78" s="84"/>
      <c r="L78" s="84"/>
      <c r="M78" s="72"/>
      <c r="N78" s="24"/>
    </row>
    <row r="79" spans="2:14" ht="12.75" outlineLevel="1">
      <c r="B79" s="65" t="s">
        <v>35</v>
      </c>
      <c r="C79" s="38"/>
      <c r="D79" s="48"/>
      <c r="E79" s="48"/>
      <c r="F79" s="48"/>
      <c r="G79" s="32"/>
      <c r="I79" s="75"/>
      <c r="J79" s="84"/>
      <c r="K79" s="84"/>
      <c r="L79" s="84"/>
      <c r="M79" s="72"/>
      <c r="N79" s="24"/>
    </row>
    <row r="80" spans="1:14" s="2" customFormat="1" ht="12.75" outlineLevel="1">
      <c r="A80" s="2" t="s">
        <v>42</v>
      </c>
      <c r="B80" s="66" t="s">
        <v>38</v>
      </c>
      <c r="C80" s="33">
        <v>9796021.61</v>
      </c>
      <c r="D80" s="48"/>
      <c r="E80" s="33">
        <v>9390490</v>
      </c>
      <c r="F80" s="48"/>
      <c r="G80" s="33">
        <f>C80-E80</f>
        <v>405531.6099999994</v>
      </c>
      <c r="H80" s="19"/>
      <c r="I80" s="73">
        <v>9796021.61</v>
      </c>
      <c r="J80" s="84"/>
      <c r="K80" s="73">
        <v>9390490</v>
      </c>
      <c r="L80" s="84"/>
      <c r="M80" s="73">
        <f>I80-K80</f>
        <v>405531.6099999994</v>
      </c>
      <c r="N80" s="24"/>
    </row>
    <row r="81" spans="1:14" s="2" customFormat="1" ht="12.75" outlineLevel="1">
      <c r="A81" s="2" t="s">
        <v>73</v>
      </c>
      <c r="B81" s="66" t="s">
        <v>52</v>
      </c>
      <c r="C81" s="38">
        <v>0</v>
      </c>
      <c r="D81" s="48"/>
      <c r="E81" s="38">
        <v>0</v>
      </c>
      <c r="F81" s="48"/>
      <c r="G81" s="38">
        <f>C81-E81</f>
        <v>0</v>
      </c>
      <c r="H81" s="18"/>
      <c r="I81" s="75">
        <v>0</v>
      </c>
      <c r="J81" s="84"/>
      <c r="K81" s="75">
        <v>0</v>
      </c>
      <c r="L81" s="84"/>
      <c r="M81" s="75">
        <f>I81-K81</f>
        <v>0</v>
      </c>
      <c r="N81" s="24"/>
    </row>
    <row r="82" spans="1:14" s="2" customFormat="1" ht="12.75" outlineLevel="1">
      <c r="A82" s="2" t="s">
        <v>43</v>
      </c>
      <c r="B82" s="66" t="s">
        <v>39</v>
      </c>
      <c r="C82" s="38">
        <v>0</v>
      </c>
      <c r="D82" s="48"/>
      <c r="E82" s="38">
        <v>0</v>
      </c>
      <c r="F82" s="48"/>
      <c r="G82" s="38">
        <f>C82-E82</f>
        <v>0</v>
      </c>
      <c r="H82" s="18"/>
      <c r="I82" s="75">
        <v>0</v>
      </c>
      <c r="J82" s="84"/>
      <c r="K82" s="75">
        <v>0</v>
      </c>
      <c r="L82" s="84"/>
      <c r="M82" s="75">
        <f>I82-K82</f>
        <v>0</v>
      </c>
      <c r="N82" s="24"/>
    </row>
    <row r="83" spans="1:14" s="2" customFormat="1" ht="12.75" outlineLevel="1">
      <c r="A83" s="2" t="s">
        <v>80</v>
      </c>
      <c r="B83" s="66" t="s">
        <v>81</v>
      </c>
      <c r="C83" s="38">
        <v>8005.53</v>
      </c>
      <c r="D83" s="48"/>
      <c r="E83" s="38">
        <v>0</v>
      </c>
      <c r="F83" s="48"/>
      <c r="G83" s="38">
        <f>C83-E83</f>
        <v>8005.53</v>
      </c>
      <c r="H83" s="18"/>
      <c r="I83" s="75">
        <v>8005.53</v>
      </c>
      <c r="J83" s="84"/>
      <c r="K83" s="75">
        <v>0</v>
      </c>
      <c r="L83" s="84"/>
      <c r="M83" s="75">
        <f>I83-K83</f>
        <v>8005.53</v>
      </c>
      <c r="N83" s="24"/>
    </row>
    <row r="84" spans="1:14" s="2" customFormat="1" ht="12.75" outlineLevel="1">
      <c r="A84" s="13" t="s">
        <v>147</v>
      </c>
      <c r="B84" s="66" t="s">
        <v>141</v>
      </c>
      <c r="C84" s="40">
        <v>54557.880000000005</v>
      </c>
      <c r="D84" s="48"/>
      <c r="E84" s="40">
        <v>42501</v>
      </c>
      <c r="F84" s="50"/>
      <c r="G84" s="40">
        <f>C84-E84</f>
        <v>12056.880000000005</v>
      </c>
      <c r="H84" s="28"/>
      <c r="I84" s="77">
        <v>54557.880000000005</v>
      </c>
      <c r="J84" s="84"/>
      <c r="K84" s="77">
        <v>42501</v>
      </c>
      <c r="L84" s="86"/>
      <c r="M84" s="77">
        <f>I84-K84</f>
        <v>12056.880000000005</v>
      </c>
      <c r="N84" s="24"/>
    </row>
    <row r="85" spans="2:14" s="4" customFormat="1" ht="12.75" outlineLevel="1">
      <c r="B85" s="69" t="s">
        <v>40</v>
      </c>
      <c r="C85" s="56">
        <f>SUM(C80:C84)</f>
        <v>9858585.02</v>
      </c>
      <c r="D85" s="52"/>
      <c r="E85" s="56">
        <f>SUM(E80:E84)</f>
        <v>9432991</v>
      </c>
      <c r="F85" s="52"/>
      <c r="G85" s="56">
        <f>SUM(G80:G84)</f>
        <v>425594.01999999944</v>
      </c>
      <c r="H85" s="21"/>
      <c r="I85" s="92">
        <f>SUM(I80:I84)</f>
        <v>9858585.02</v>
      </c>
      <c r="J85" s="88"/>
      <c r="K85" s="92">
        <f>SUM(K80:K84)</f>
        <v>9432991</v>
      </c>
      <c r="L85" s="88"/>
      <c r="M85" s="92">
        <f>SUM(M80:M84)</f>
        <v>425594.01999999944</v>
      </c>
      <c r="N85" s="24"/>
    </row>
    <row r="86" spans="2:14" ht="12.75" outlineLevel="1">
      <c r="B86" s="67"/>
      <c r="C86" s="57"/>
      <c r="D86" s="30"/>
      <c r="E86" s="58"/>
      <c r="F86" s="58"/>
      <c r="G86" s="32"/>
      <c r="I86" s="93"/>
      <c r="J86" s="70"/>
      <c r="K86" s="94"/>
      <c r="L86" s="94"/>
      <c r="M86" s="72"/>
      <c r="N86" s="24"/>
    </row>
    <row r="87" spans="2:14" ht="12.75" outlineLevel="1">
      <c r="B87" s="66"/>
      <c r="C87" s="59"/>
      <c r="D87" s="46"/>
      <c r="E87" s="45"/>
      <c r="F87" s="58"/>
      <c r="G87" s="32"/>
      <c r="I87" s="95"/>
      <c r="J87" s="82"/>
      <c r="K87" s="81"/>
      <c r="L87" s="94"/>
      <c r="M87" s="72"/>
      <c r="N87" s="24"/>
    </row>
    <row r="88" spans="2:14" s="4" customFormat="1" ht="12.75" outlineLevel="1">
      <c r="B88" s="69" t="s">
        <v>44</v>
      </c>
      <c r="C88" s="56">
        <f>C63+C77+C85</f>
        <v>76449295.36</v>
      </c>
      <c r="D88" s="60"/>
      <c r="E88" s="56">
        <f>E63+E77+E85</f>
        <v>86187668</v>
      </c>
      <c r="F88" s="60"/>
      <c r="G88" s="56">
        <f>G63+G77+G85</f>
        <v>-9738372.640000002</v>
      </c>
      <c r="H88" s="21"/>
      <c r="I88" s="92">
        <f>I63+I77+I85</f>
        <v>76449295.36</v>
      </c>
      <c r="J88" s="96"/>
      <c r="K88" s="92">
        <f>K63+K77+K85</f>
        <v>86187668</v>
      </c>
      <c r="L88" s="96"/>
      <c r="M88" s="92">
        <f>M63+M77+M85</f>
        <v>-9738372.640000002</v>
      </c>
      <c r="N88" s="24"/>
    </row>
    <row r="89" spans="2:14" ht="12.75" outlineLevel="1">
      <c r="B89" s="66"/>
      <c r="C89" s="31"/>
      <c r="D89" s="30"/>
      <c r="E89" s="45"/>
      <c r="F89" s="46"/>
      <c r="G89" s="32"/>
      <c r="I89" s="71"/>
      <c r="J89" s="70"/>
      <c r="K89" s="81"/>
      <c r="L89" s="82"/>
      <c r="M89" s="72"/>
      <c r="N89" s="24"/>
    </row>
    <row r="90" spans="2:14" s="4" customFormat="1" ht="12.75" outlineLevel="1">
      <c r="B90" s="69" t="s">
        <v>65</v>
      </c>
      <c r="C90" s="56">
        <f>SUM(C26-C88)</f>
        <v>12682302.670000002</v>
      </c>
      <c r="D90" s="60"/>
      <c r="E90" s="56">
        <f>SUM(E26-E88)</f>
        <v>10806482</v>
      </c>
      <c r="F90" s="60"/>
      <c r="G90" s="56">
        <f>C90-E90</f>
        <v>1875820.6700000018</v>
      </c>
      <c r="H90" s="21"/>
      <c r="I90" s="92">
        <f>SUM(I26-I88)</f>
        <v>12682302.670000002</v>
      </c>
      <c r="J90" s="96"/>
      <c r="K90" s="92">
        <f>SUM(K26-K88)</f>
        <v>10806482</v>
      </c>
      <c r="L90" s="96"/>
      <c r="M90" s="92">
        <f>I90-K90</f>
        <v>1875820.6700000018</v>
      </c>
      <c r="N90" s="24"/>
    </row>
    <row r="91" spans="2:14" ht="12.75" outlineLevel="1">
      <c r="B91" s="66"/>
      <c r="C91" s="31"/>
      <c r="D91" s="30"/>
      <c r="E91" s="45"/>
      <c r="F91" s="30"/>
      <c r="G91" s="32"/>
      <c r="I91" s="71"/>
      <c r="J91" s="70"/>
      <c r="K91" s="81"/>
      <c r="L91" s="70"/>
      <c r="M91" s="72"/>
      <c r="N91" s="24"/>
    </row>
    <row r="92" spans="2:14" ht="12.75" outlineLevel="1">
      <c r="B92" s="66"/>
      <c r="C92" s="31"/>
      <c r="D92" s="30"/>
      <c r="E92" s="45"/>
      <c r="F92" s="30"/>
      <c r="G92" s="32"/>
      <c r="I92" s="71"/>
      <c r="J92" s="70"/>
      <c r="K92" s="81"/>
      <c r="L92" s="70"/>
      <c r="M92" s="72"/>
      <c r="N92" s="24"/>
    </row>
    <row r="93" spans="2:14" ht="12.75" outlineLevel="1">
      <c r="B93" s="65" t="s">
        <v>45</v>
      </c>
      <c r="C93" s="31"/>
      <c r="D93" s="30"/>
      <c r="E93" s="45"/>
      <c r="F93" s="30"/>
      <c r="G93" s="32"/>
      <c r="I93" s="71"/>
      <c r="J93" s="70"/>
      <c r="K93" s="81"/>
      <c r="L93" s="70"/>
      <c r="M93" s="72"/>
      <c r="N93" s="24"/>
    </row>
    <row r="94" spans="1:14" s="2" customFormat="1" ht="12.75" outlineLevel="1">
      <c r="A94" s="2" t="s">
        <v>66</v>
      </c>
      <c r="B94" s="66" t="s">
        <v>46</v>
      </c>
      <c r="C94" s="33">
        <v>2502547.71</v>
      </c>
      <c r="D94" s="45"/>
      <c r="E94" s="33">
        <v>1998583</v>
      </c>
      <c r="F94" s="45"/>
      <c r="G94" s="33">
        <f>C94-E94</f>
        <v>503964.70999999996</v>
      </c>
      <c r="H94" s="19"/>
      <c r="I94" s="73">
        <v>2502547.71</v>
      </c>
      <c r="J94" s="81"/>
      <c r="K94" s="73">
        <v>1998583</v>
      </c>
      <c r="L94" s="81"/>
      <c r="M94" s="73">
        <f>I94-K94</f>
        <v>503964.70999999996</v>
      </c>
      <c r="N94" s="24"/>
    </row>
    <row r="95" spans="1:14" s="2" customFormat="1" ht="12.75" outlineLevel="1">
      <c r="A95" s="2" t="s">
        <v>67</v>
      </c>
      <c r="B95" s="66" t="s">
        <v>47</v>
      </c>
      <c r="C95" s="38">
        <v>0</v>
      </c>
      <c r="D95" s="45"/>
      <c r="E95" s="38">
        <v>0</v>
      </c>
      <c r="F95" s="45"/>
      <c r="G95" s="38">
        <f>C95-E95</f>
        <v>0</v>
      </c>
      <c r="H95" s="18"/>
      <c r="I95" s="75">
        <v>0</v>
      </c>
      <c r="J95" s="81"/>
      <c r="K95" s="75">
        <v>0</v>
      </c>
      <c r="L95" s="81"/>
      <c r="M95" s="75">
        <f>I95-K95</f>
        <v>0</v>
      </c>
      <c r="N95" s="24"/>
    </row>
    <row r="96" spans="1:14" s="2" customFormat="1" ht="12.75" outlineLevel="1">
      <c r="A96" s="2" t="s">
        <v>68</v>
      </c>
      <c r="B96" s="66" t="s">
        <v>48</v>
      </c>
      <c r="C96" s="38">
        <v>-158975.59</v>
      </c>
      <c r="D96" s="45"/>
      <c r="E96" s="38">
        <v>-288055</v>
      </c>
      <c r="F96" s="45"/>
      <c r="G96" s="38">
        <f>C96-E96</f>
        <v>129079.41</v>
      </c>
      <c r="H96" s="18"/>
      <c r="I96" s="75">
        <v>-158975.59</v>
      </c>
      <c r="J96" s="81"/>
      <c r="K96" s="75">
        <v>-288055</v>
      </c>
      <c r="L96" s="81"/>
      <c r="M96" s="75">
        <f>I96-K96</f>
        <v>129079.41</v>
      </c>
      <c r="N96" s="24"/>
    </row>
    <row r="97" spans="1:14" s="2" customFormat="1" ht="12.75" outlineLevel="1">
      <c r="A97" s="2" t="s">
        <v>69</v>
      </c>
      <c r="B97" s="66" t="s">
        <v>49</v>
      </c>
      <c r="C97" s="40">
        <v>188370.89</v>
      </c>
      <c r="D97" s="45"/>
      <c r="E97" s="40">
        <v>6250</v>
      </c>
      <c r="F97" s="58"/>
      <c r="G97" s="40">
        <f>C97-E97</f>
        <v>182120.89</v>
      </c>
      <c r="H97" s="28"/>
      <c r="I97" s="77">
        <v>188370.89</v>
      </c>
      <c r="J97" s="81"/>
      <c r="K97" s="77">
        <v>6250</v>
      </c>
      <c r="L97" s="94"/>
      <c r="M97" s="77">
        <f>I97-K97</f>
        <v>182120.89</v>
      </c>
      <c r="N97" s="24"/>
    </row>
    <row r="98" spans="2:14" s="3" customFormat="1" ht="12.75" outlineLevel="1">
      <c r="B98" s="67" t="s">
        <v>50</v>
      </c>
      <c r="C98" s="54">
        <f>SUM(C94:C97)</f>
        <v>2531943.0100000002</v>
      </c>
      <c r="D98" s="61"/>
      <c r="E98" s="54">
        <f>SUM(E94:E97)</f>
        <v>1716778</v>
      </c>
      <c r="F98" s="60"/>
      <c r="G98" s="54">
        <f>SUM(G94:G97)</f>
        <v>815165.01</v>
      </c>
      <c r="H98" s="20"/>
      <c r="I98" s="90">
        <f>SUM(I94:I97)</f>
        <v>2531943.0100000002</v>
      </c>
      <c r="J98" s="97"/>
      <c r="K98" s="90">
        <f>SUM(K94:K97)</f>
        <v>1716778</v>
      </c>
      <c r="L98" s="96"/>
      <c r="M98" s="90">
        <f>SUM(M94:M97)</f>
        <v>815165.01</v>
      </c>
      <c r="N98" s="24"/>
    </row>
    <row r="99" spans="2:14" ht="12.75" outlineLevel="1">
      <c r="B99" s="66"/>
      <c r="C99" s="31"/>
      <c r="D99" s="30"/>
      <c r="E99" s="30"/>
      <c r="F99" s="46"/>
      <c r="G99" s="32"/>
      <c r="I99" s="71"/>
      <c r="J99" s="70"/>
      <c r="K99" s="70"/>
      <c r="L99" s="82"/>
      <c r="M99" s="72"/>
      <c r="N99" s="24"/>
    </row>
    <row r="100" spans="2:14" ht="12.75" outlineLevel="1">
      <c r="B100" s="66"/>
      <c r="C100" s="31"/>
      <c r="D100" s="30"/>
      <c r="E100" s="30"/>
      <c r="F100" s="46"/>
      <c r="G100" s="32"/>
      <c r="I100" s="71"/>
      <c r="J100" s="70"/>
      <c r="K100" s="70"/>
      <c r="L100" s="82"/>
      <c r="M100" s="72"/>
      <c r="N100" s="24"/>
    </row>
    <row r="101" spans="2:14" s="3" customFormat="1" ht="13.5" outlineLevel="1" thickBot="1">
      <c r="B101" s="67" t="s">
        <v>51</v>
      </c>
      <c r="C101" s="42">
        <f>C90+C98</f>
        <v>15214245.680000002</v>
      </c>
      <c r="D101" s="62"/>
      <c r="E101" s="42">
        <f>E90+E98</f>
        <v>12523260</v>
      </c>
      <c r="F101" s="63"/>
      <c r="G101" s="42">
        <f>C101-E101</f>
        <v>2690985.6800000016</v>
      </c>
      <c r="H101" s="21"/>
      <c r="I101" s="79">
        <f>I90+I98</f>
        <v>15214245.680000002</v>
      </c>
      <c r="J101" s="98"/>
      <c r="K101" s="79">
        <f>K90+K98</f>
        <v>12523260</v>
      </c>
      <c r="L101" s="99"/>
      <c r="M101" s="79">
        <f>I101-K101</f>
        <v>2690985.6800000016</v>
      </c>
      <c r="N101" s="24"/>
    </row>
    <row r="102" spans="2:12" ht="13.5" outlineLevel="1" thickTop="1">
      <c r="B102" s="14"/>
      <c r="F102" s="6"/>
      <c r="L102" s="6"/>
    </row>
  </sheetData>
  <sheetProtection/>
  <mergeCells count="8">
    <mergeCell ref="C11:G11"/>
    <mergeCell ref="I11:M11"/>
    <mergeCell ref="B2:N2"/>
    <mergeCell ref="B3:N3"/>
    <mergeCell ref="B4:N4"/>
    <mergeCell ref="C65:G65"/>
    <mergeCell ref="I65:M65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9" sqref="B9"/>
    </sheetView>
  </sheetViews>
  <sheetFormatPr defaultColWidth="9.140625" defaultRowHeight="12.75" outlineLevelRow="2" outlineLevelCol="1"/>
  <cols>
    <col min="1" max="1" width="55.710937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159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10/31/19</v>
      </c>
      <c r="E10" s="116" t="str">
        <f>TEXT(DATE,"mm/dd/yy")</f>
        <v>10/31/19</v>
      </c>
      <c r="F10" s="114"/>
      <c r="G10" s="117" t="s">
        <v>83</v>
      </c>
      <c r="H10" s="118"/>
      <c r="I10" s="116" t="str">
        <f>TEXT(DATE,"mm/dd/yy")</f>
        <v>10/31/19</v>
      </c>
      <c r="K10" s="116" t="str">
        <f>TEXT(DATE,"mm/dd/yy")</f>
        <v>10/31/19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157</v>
      </c>
      <c r="B13" s="129" t="s">
        <v>20</v>
      </c>
      <c r="C13" s="130">
        <v>54312394</v>
      </c>
      <c r="D13" s="123"/>
      <c r="E13" s="130">
        <v>55532388</v>
      </c>
      <c r="F13" s="131"/>
      <c r="G13" s="130">
        <f aca="true" t="shared" si="0" ref="G13:G26">(C13-E13)</f>
        <v>-1219994</v>
      </c>
      <c r="H13" s="132"/>
      <c r="I13" s="133">
        <v>627699924</v>
      </c>
      <c r="J13" s="126"/>
      <c r="K13" s="133">
        <v>646263361</v>
      </c>
      <c r="L13" s="134"/>
      <c r="M13" s="133">
        <f aca="true" t="shared" si="1" ref="M13:M26">(I13-K13)</f>
        <v>-18563437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-5020558</v>
      </c>
      <c r="D14" s="136"/>
      <c r="E14" s="135">
        <v>-4073882</v>
      </c>
      <c r="F14" s="137"/>
      <c r="G14" s="135">
        <f t="shared" si="0"/>
        <v>-946676</v>
      </c>
      <c r="H14" s="135"/>
      <c r="I14" s="135">
        <v>-45278854</v>
      </c>
      <c r="J14" s="135"/>
      <c r="K14" s="135">
        <v>-40037438</v>
      </c>
      <c r="L14" s="135"/>
      <c r="M14" s="135">
        <f t="shared" si="1"/>
        <v>-5241416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34573</v>
      </c>
      <c r="D15" s="136"/>
      <c r="E15" s="135">
        <v>0</v>
      </c>
      <c r="F15" s="137"/>
      <c r="G15" s="135">
        <f t="shared" si="0"/>
        <v>34573</v>
      </c>
      <c r="H15" s="135"/>
      <c r="I15" s="135">
        <v>950549</v>
      </c>
      <c r="J15" s="135"/>
      <c r="K15" s="135">
        <v>0</v>
      </c>
      <c r="L15" s="135"/>
      <c r="M15" s="135">
        <f t="shared" si="1"/>
        <v>950549</v>
      </c>
      <c r="N15" s="135"/>
    </row>
    <row r="16" spans="1:14" ht="12.75" outlineLevel="1" collapsed="1">
      <c r="A16" s="104"/>
      <c r="B16" s="129" t="s">
        <v>21</v>
      </c>
      <c r="C16" s="138">
        <f>C14+C15</f>
        <v>-4985985</v>
      </c>
      <c r="D16" s="123"/>
      <c r="E16" s="138">
        <f>E14+E15</f>
        <v>-4073882</v>
      </c>
      <c r="F16" s="139"/>
      <c r="G16" s="138">
        <f t="shared" si="0"/>
        <v>-912103</v>
      </c>
      <c r="H16" s="140"/>
      <c r="I16" s="141">
        <f>I14+I15</f>
        <v>-44328305</v>
      </c>
      <c r="J16" s="126"/>
      <c r="K16" s="141">
        <f>K14+K15</f>
        <v>-40037438</v>
      </c>
      <c r="L16" s="142"/>
      <c r="M16" s="141">
        <f t="shared" si="1"/>
        <v>-4290867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7884490</v>
      </c>
      <c r="D17" s="136"/>
      <c r="E17" s="135">
        <v>9881511</v>
      </c>
      <c r="F17" s="137"/>
      <c r="G17" s="135">
        <f t="shared" si="0"/>
        <v>-1997021</v>
      </c>
      <c r="H17" s="135"/>
      <c r="I17" s="135">
        <v>91196020</v>
      </c>
      <c r="J17" s="135"/>
      <c r="K17" s="135">
        <v>95760312</v>
      </c>
      <c r="L17" s="135"/>
      <c r="M17" s="135">
        <f t="shared" si="1"/>
        <v>-4564292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2005132</v>
      </c>
      <c r="D18" s="136"/>
      <c r="E18" s="135">
        <v>0</v>
      </c>
      <c r="F18" s="137"/>
      <c r="G18" s="135">
        <f t="shared" si="0"/>
        <v>2005132</v>
      </c>
      <c r="H18" s="135"/>
      <c r="I18" s="135">
        <v>3703962</v>
      </c>
      <c r="J18" s="135"/>
      <c r="K18" s="135">
        <v>0</v>
      </c>
      <c r="L18" s="135"/>
      <c r="M18" s="135">
        <f t="shared" si="1"/>
        <v>3703962</v>
      </c>
      <c r="N18" s="135"/>
    </row>
    <row r="19" spans="1:14" ht="12.75" outlineLevel="1" collapsed="1">
      <c r="A19" s="104"/>
      <c r="B19" s="129" t="s">
        <v>22</v>
      </c>
      <c r="C19" s="138">
        <f>C17+C18</f>
        <v>9889622</v>
      </c>
      <c r="D19" s="123"/>
      <c r="E19" s="138">
        <f>E17+E18</f>
        <v>9881511</v>
      </c>
      <c r="F19" s="139"/>
      <c r="G19" s="138">
        <f t="shared" si="0"/>
        <v>8111</v>
      </c>
      <c r="H19" s="140"/>
      <c r="I19" s="141">
        <f>I17+I18</f>
        <v>94899982</v>
      </c>
      <c r="J19" s="126"/>
      <c r="K19" s="141">
        <f>K17+K18</f>
        <v>95760312</v>
      </c>
      <c r="L19" s="142"/>
      <c r="M19" s="141">
        <f t="shared" si="1"/>
        <v>-860330</v>
      </c>
      <c r="N19" s="111"/>
    </row>
    <row r="20" spans="1:14" ht="12.75" outlineLevel="1">
      <c r="A20" s="104" t="s">
        <v>116</v>
      </c>
      <c r="B20" s="129" t="s">
        <v>23</v>
      </c>
      <c r="C20" s="138">
        <v>2130821.58</v>
      </c>
      <c r="D20" s="123"/>
      <c r="E20" s="138">
        <v>0</v>
      </c>
      <c r="F20" s="139"/>
      <c r="G20" s="138">
        <f t="shared" si="0"/>
        <v>2130821.58</v>
      </c>
      <c r="H20" s="140"/>
      <c r="I20" s="141">
        <v>17162128.53</v>
      </c>
      <c r="J20" s="126"/>
      <c r="K20" s="141">
        <v>5649494</v>
      </c>
      <c r="L20" s="142"/>
      <c r="M20" s="141">
        <f t="shared" si="1"/>
        <v>11512634.530000001</v>
      </c>
      <c r="N20" s="111"/>
    </row>
    <row r="21" spans="1:14" ht="12.75" outlineLevel="1">
      <c r="A21" s="104" t="s">
        <v>117</v>
      </c>
      <c r="B21" s="129" t="s">
        <v>118</v>
      </c>
      <c r="C21" s="138">
        <v>1092378.34</v>
      </c>
      <c r="D21" s="123"/>
      <c r="E21" s="138">
        <v>1473492</v>
      </c>
      <c r="F21" s="139"/>
      <c r="G21" s="138">
        <f t="shared" si="0"/>
        <v>-381113.6599999999</v>
      </c>
      <c r="H21" s="140"/>
      <c r="I21" s="141">
        <v>4164408.99</v>
      </c>
      <c r="J21" s="126"/>
      <c r="K21" s="141">
        <v>5885803</v>
      </c>
      <c r="L21" s="142"/>
      <c r="M21" s="141">
        <f t="shared" si="1"/>
        <v>-1721394.0099999998</v>
      </c>
      <c r="N21" s="111"/>
    </row>
    <row r="22" spans="1:14" ht="12.75" outlineLevel="1">
      <c r="A22" s="104" t="s">
        <v>124</v>
      </c>
      <c r="B22" s="129" t="s">
        <v>122</v>
      </c>
      <c r="C22" s="138">
        <v>323468.4</v>
      </c>
      <c r="D22" s="123"/>
      <c r="E22" s="138">
        <v>264093</v>
      </c>
      <c r="F22" s="139"/>
      <c r="G22" s="138">
        <f t="shared" si="0"/>
        <v>59375.40000000002</v>
      </c>
      <c r="H22" s="140"/>
      <c r="I22" s="141">
        <v>3143959.7399999998</v>
      </c>
      <c r="J22" s="126"/>
      <c r="K22" s="141">
        <v>2755723</v>
      </c>
      <c r="L22" s="142"/>
      <c r="M22" s="141">
        <f t="shared" si="1"/>
        <v>388236.73999999976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47604</v>
      </c>
      <c r="D24" s="123"/>
      <c r="E24" s="138">
        <v>48743</v>
      </c>
      <c r="F24" s="139"/>
      <c r="G24" s="138">
        <f t="shared" si="0"/>
        <v>-1139</v>
      </c>
      <c r="H24" s="140"/>
      <c r="I24" s="141">
        <v>3913677.02</v>
      </c>
      <c r="J24" s="126"/>
      <c r="K24" s="141">
        <v>3707240</v>
      </c>
      <c r="L24" s="142"/>
      <c r="M24" s="141">
        <f t="shared" si="1"/>
        <v>206437.02000000002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74538.75</v>
      </c>
      <c r="D25" s="123"/>
      <c r="E25" s="144">
        <v>23287</v>
      </c>
      <c r="F25" s="145"/>
      <c r="G25" s="144">
        <f t="shared" si="0"/>
        <v>51251.75</v>
      </c>
      <c r="H25" s="146"/>
      <c r="I25" s="147">
        <v>781015.5</v>
      </c>
      <c r="J25" s="126"/>
      <c r="K25" s="147">
        <v>592870</v>
      </c>
      <c r="L25" s="148"/>
      <c r="M25" s="147">
        <f t="shared" si="1"/>
        <v>188145.5</v>
      </c>
      <c r="N25" s="111"/>
    </row>
    <row r="26" spans="2:14" ht="13.5" outlineLevel="1" thickBot="1">
      <c r="B26" s="149" t="s">
        <v>2</v>
      </c>
      <c r="C26" s="150">
        <f>SUM(C20:C25)+C19+C16+C13</f>
        <v>62884842.07</v>
      </c>
      <c r="D26" s="151"/>
      <c r="E26" s="150">
        <f>SUM(E20:E25)+E19+E16+E13</f>
        <v>63149632</v>
      </c>
      <c r="F26" s="152"/>
      <c r="G26" s="150">
        <f t="shared" si="0"/>
        <v>-264789.9299999997</v>
      </c>
      <c r="H26" s="153"/>
      <c r="I26" s="154">
        <f>SUM(I20:I25)+I19+I16+I13</f>
        <v>707436790.78</v>
      </c>
      <c r="J26" s="149"/>
      <c r="K26" s="154">
        <f>SUM(K20:K25)+K19+K16+K13</f>
        <v>720577365</v>
      </c>
      <c r="L26" s="155"/>
      <c r="M26" s="154">
        <f t="shared" si="1"/>
        <v>-13140574.220000029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293978.14</v>
      </c>
      <c r="D29" s="163"/>
      <c r="E29" s="138">
        <v>0</v>
      </c>
      <c r="F29" s="163"/>
      <c r="G29" s="138">
        <f aca="true" t="shared" si="2" ref="G29:G37">C29-E29</f>
        <v>293978.14</v>
      </c>
      <c r="H29" s="140"/>
      <c r="I29" s="141">
        <v>6130839.319999999</v>
      </c>
      <c r="J29" s="164"/>
      <c r="K29" s="141">
        <v>9269168</v>
      </c>
      <c r="L29" s="164"/>
      <c r="M29" s="141">
        <f aca="true" t="shared" si="3" ref="M29:M37">I29-K29</f>
        <v>-3138328.6800000006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10834655.19</v>
      </c>
      <c r="D30" s="163"/>
      <c r="E30" s="138">
        <v>12414596</v>
      </c>
      <c r="F30" s="163"/>
      <c r="G30" s="138">
        <f t="shared" si="2"/>
        <v>-1579940.8100000005</v>
      </c>
      <c r="H30" s="140"/>
      <c r="I30" s="141">
        <v>106634459.02</v>
      </c>
      <c r="J30" s="164"/>
      <c r="K30" s="141">
        <v>153934847</v>
      </c>
      <c r="L30" s="164"/>
      <c r="M30" s="141">
        <f t="shared" si="3"/>
        <v>-47300387.980000004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1131368.08</v>
      </c>
      <c r="D31" s="163"/>
      <c r="E31" s="138">
        <v>662221</v>
      </c>
      <c r="F31" s="163"/>
      <c r="G31" s="138">
        <f t="shared" si="2"/>
        <v>469147.0800000001</v>
      </c>
      <c r="H31" s="140"/>
      <c r="I31" s="141">
        <v>10743821.54</v>
      </c>
      <c r="J31" s="164"/>
      <c r="K31" s="141">
        <v>12892998</v>
      </c>
      <c r="L31" s="164"/>
      <c r="M31" s="141">
        <f t="shared" si="3"/>
        <v>-2149176.460000001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408231.10000000003</v>
      </c>
      <c r="D32" s="163"/>
      <c r="E32" s="138">
        <v>0</v>
      </c>
      <c r="F32" s="163"/>
      <c r="G32" s="138">
        <f t="shared" si="2"/>
        <v>408231.10000000003</v>
      </c>
      <c r="H32" s="140"/>
      <c r="I32" s="141">
        <v>3757284.7800000003</v>
      </c>
      <c r="J32" s="164"/>
      <c r="K32" s="141">
        <v>9718943</v>
      </c>
      <c r="L32" s="164"/>
      <c r="M32" s="141">
        <f t="shared" si="3"/>
        <v>-5961658.22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-771.36</v>
      </c>
      <c r="D33" s="163"/>
      <c r="E33" s="138">
        <v>534</v>
      </c>
      <c r="F33" s="163"/>
      <c r="G33" s="138">
        <f t="shared" si="2"/>
        <v>-1305.3600000000001</v>
      </c>
      <c r="H33" s="140"/>
      <c r="I33" s="141">
        <v>169.35</v>
      </c>
      <c r="J33" s="164"/>
      <c r="K33" s="141">
        <v>5072</v>
      </c>
      <c r="L33" s="164"/>
      <c r="M33" s="141">
        <f t="shared" si="3"/>
        <v>-4902.65</v>
      </c>
      <c r="N33" s="111"/>
    </row>
    <row r="34" spans="1:14" ht="12.75" outlineLevel="1">
      <c r="A34" s="102" t="s">
        <v>101</v>
      </c>
      <c r="B34" s="129" t="s">
        <v>12</v>
      </c>
      <c r="C34" s="138">
        <v>55974.89</v>
      </c>
      <c r="D34" s="163"/>
      <c r="E34" s="138">
        <v>73514</v>
      </c>
      <c r="F34" s="163"/>
      <c r="G34" s="138">
        <f t="shared" si="2"/>
        <v>-17539.11</v>
      </c>
      <c r="H34" s="140"/>
      <c r="I34" s="141">
        <v>631973.66</v>
      </c>
      <c r="J34" s="164"/>
      <c r="K34" s="141">
        <v>722078</v>
      </c>
      <c r="L34" s="164"/>
      <c r="M34" s="141">
        <f t="shared" si="3"/>
        <v>-90104.33999999997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1218984.1899999995</v>
      </c>
      <c r="D35" s="163"/>
      <c r="E35" s="138">
        <f>E36-SUM(E29:E34)</f>
        <v>884628</v>
      </c>
      <c r="F35" s="163"/>
      <c r="G35" s="138">
        <f t="shared" si="2"/>
        <v>334356.1899999995</v>
      </c>
      <c r="H35" s="140"/>
      <c r="I35" s="141">
        <f>I36-SUM(I29:I34)</f>
        <v>9285109.880000025</v>
      </c>
      <c r="J35" s="164"/>
      <c r="K35" s="141">
        <f>K36-SUM(K29:K34)</f>
        <v>9438976</v>
      </c>
      <c r="L35" s="164"/>
      <c r="M35" s="141">
        <f t="shared" si="3"/>
        <v>-153866.11999997497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13942420.23</v>
      </c>
      <c r="D36" s="136"/>
      <c r="E36" s="135">
        <v>14035493</v>
      </c>
      <c r="F36" s="137"/>
      <c r="G36" s="135">
        <f t="shared" si="2"/>
        <v>-93072.76999999955</v>
      </c>
      <c r="H36" s="135"/>
      <c r="I36" s="135">
        <v>137183657.55</v>
      </c>
      <c r="J36" s="135"/>
      <c r="K36" s="135">
        <v>195982082</v>
      </c>
      <c r="L36" s="135"/>
      <c r="M36" s="135">
        <f t="shared" si="3"/>
        <v>-58798424.44999999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9572950.3</v>
      </c>
      <c r="D37" s="163"/>
      <c r="E37" s="144">
        <v>9038310</v>
      </c>
      <c r="F37" s="163"/>
      <c r="G37" s="144">
        <f t="shared" si="2"/>
        <v>534640.3000000007</v>
      </c>
      <c r="H37" s="146"/>
      <c r="I37" s="147">
        <v>142173731.75</v>
      </c>
      <c r="J37" s="164"/>
      <c r="K37" s="147">
        <v>86287420</v>
      </c>
      <c r="L37" s="164"/>
      <c r="M37" s="147">
        <f t="shared" si="3"/>
        <v>55886311.75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23515370.53</v>
      </c>
      <c r="D38" s="163"/>
      <c r="E38" s="166">
        <f>SUM(E29:E35)+E37</f>
        <v>23073803</v>
      </c>
      <c r="F38" s="163"/>
      <c r="G38" s="166">
        <f>SUM(G29:G35)+G37</f>
        <v>441567.52999999997</v>
      </c>
      <c r="H38" s="167"/>
      <c r="I38" s="168">
        <f>SUM(I29:I35)+I37</f>
        <v>279357389.3</v>
      </c>
      <c r="J38" s="164"/>
      <c r="K38" s="168">
        <f>SUM(K29:K35)+K37</f>
        <v>282269502</v>
      </c>
      <c r="L38" s="164"/>
      <c r="M38" s="168">
        <f>SUM(M29:M35)+M37</f>
        <v>-2912112.6999999806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795547.3300000001</v>
      </c>
      <c r="D40" s="163"/>
      <c r="E40" s="138">
        <v>724024</v>
      </c>
      <c r="F40" s="163"/>
      <c r="G40" s="138">
        <f aca="true" t="shared" si="4" ref="G40:G48">C40-E40</f>
        <v>71523.33000000007</v>
      </c>
      <c r="H40" s="140"/>
      <c r="I40" s="141">
        <v>8705278.43</v>
      </c>
      <c r="J40" s="164"/>
      <c r="K40" s="141">
        <v>8291425</v>
      </c>
      <c r="L40" s="164"/>
      <c r="M40" s="141">
        <f aca="true" t="shared" si="5" ref="M40:M48">I40-K40</f>
        <v>413853.4299999997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3412991.81</v>
      </c>
      <c r="D41" s="163"/>
      <c r="E41" s="138">
        <v>4020047</v>
      </c>
      <c r="F41" s="163"/>
      <c r="G41" s="138">
        <f t="shared" si="4"/>
        <v>-607055.19</v>
      </c>
      <c r="H41" s="140"/>
      <c r="I41" s="141">
        <v>35630302.1</v>
      </c>
      <c r="J41" s="164"/>
      <c r="K41" s="141">
        <v>42146479</v>
      </c>
      <c r="L41" s="164"/>
      <c r="M41" s="141">
        <f t="shared" si="5"/>
        <v>-6516176.8999999985</v>
      </c>
      <c r="N41" s="111"/>
    </row>
    <row r="42" spans="1:14" ht="12.75" outlineLevel="1">
      <c r="A42" s="102" t="s">
        <v>129</v>
      </c>
      <c r="B42" s="129" t="s">
        <v>6</v>
      </c>
      <c r="C42" s="138">
        <v>619263.9599999997</v>
      </c>
      <c r="D42" s="163"/>
      <c r="E42" s="138">
        <v>767907</v>
      </c>
      <c r="F42" s="163"/>
      <c r="G42" s="138">
        <f t="shared" si="4"/>
        <v>-148643.04000000027</v>
      </c>
      <c r="H42" s="140"/>
      <c r="I42" s="141">
        <v>6336070.210000003</v>
      </c>
      <c r="J42" s="164"/>
      <c r="K42" s="141">
        <v>7846922</v>
      </c>
      <c r="L42" s="164"/>
      <c r="M42" s="141">
        <f t="shared" si="5"/>
        <v>-1510851.7899999972</v>
      </c>
      <c r="N42" s="111"/>
    </row>
    <row r="43" spans="1:14" ht="12.75" outlineLevel="1">
      <c r="A43" s="102" t="s">
        <v>130</v>
      </c>
      <c r="B43" s="129" t="s">
        <v>88</v>
      </c>
      <c r="C43" s="138">
        <v>412450.56</v>
      </c>
      <c r="D43" s="163"/>
      <c r="E43" s="138">
        <v>392901</v>
      </c>
      <c r="F43" s="163"/>
      <c r="G43" s="138">
        <f t="shared" si="4"/>
        <v>19549.559999999998</v>
      </c>
      <c r="H43" s="140"/>
      <c r="I43" s="141">
        <v>3572621.8899999997</v>
      </c>
      <c r="J43" s="164"/>
      <c r="K43" s="141">
        <v>4503396</v>
      </c>
      <c r="L43" s="164"/>
      <c r="M43" s="141">
        <f t="shared" si="5"/>
        <v>-930774.1100000003</v>
      </c>
      <c r="N43" s="111"/>
    </row>
    <row r="44" spans="1:14" ht="12.75" outlineLevel="1">
      <c r="A44" s="102" t="s">
        <v>102</v>
      </c>
      <c r="B44" s="129" t="s">
        <v>7</v>
      </c>
      <c r="C44" s="138">
        <v>882.0600000000001</v>
      </c>
      <c r="D44" s="163"/>
      <c r="E44" s="138">
        <v>0</v>
      </c>
      <c r="F44" s="163"/>
      <c r="G44" s="138">
        <f t="shared" si="4"/>
        <v>882.0600000000001</v>
      </c>
      <c r="H44" s="140"/>
      <c r="I44" s="141">
        <v>1758.98</v>
      </c>
      <c r="J44" s="164"/>
      <c r="K44" s="141">
        <v>10000</v>
      </c>
      <c r="L44" s="164"/>
      <c r="M44" s="141">
        <f t="shared" si="5"/>
        <v>-8241.02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103267.02000000002</v>
      </c>
      <c r="D45" s="163"/>
      <c r="E45" s="138">
        <v>107060</v>
      </c>
      <c r="F45" s="163"/>
      <c r="G45" s="138">
        <f t="shared" si="4"/>
        <v>-3792.9799999999814</v>
      </c>
      <c r="H45" s="140"/>
      <c r="I45" s="141">
        <v>1156873.06</v>
      </c>
      <c r="J45" s="164"/>
      <c r="K45" s="141">
        <v>1200532</v>
      </c>
      <c r="L45" s="164"/>
      <c r="M45" s="141">
        <f t="shared" si="5"/>
        <v>-43658.939999999944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7990.860000000001</v>
      </c>
      <c r="D46" s="163"/>
      <c r="E46" s="138">
        <v>14822</v>
      </c>
      <c r="F46" s="163"/>
      <c r="G46" s="138">
        <f t="shared" si="4"/>
        <v>-6831.139999999999</v>
      </c>
      <c r="H46" s="140"/>
      <c r="I46" s="141">
        <v>76319.42</v>
      </c>
      <c r="J46" s="164"/>
      <c r="K46" s="141">
        <v>181566</v>
      </c>
      <c r="L46" s="164"/>
      <c r="M46" s="141">
        <f t="shared" si="5"/>
        <v>-105246.58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11144058.520000001</v>
      </c>
      <c r="D47" s="136"/>
      <c r="E47" s="135">
        <v>10263123</v>
      </c>
      <c r="F47" s="137"/>
      <c r="G47" s="135">
        <f t="shared" si="4"/>
        <v>880935.5200000014</v>
      </c>
      <c r="H47" s="135"/>
      <c r="I47" s="135">
        <v>154830416.64</v>
      </c>
      <c r="J47" s="135"/>
      <c r="K47" s="135">
        <v>99866950</v>
      </c>
      <c r="L47" s="135"/>
      <c r="M47" s="135">
        <f t="shared" si="5"/>
        <v>54963466.639999986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9572950.3</v>
      </c>
      <c r="D48" s="136"/>
      <c r="E48" s="135">
        <v>9038310</v>
      </c>
      <c r="F48" s="137"/>
      <c r="G48" s="135">
        <f t="shared" si="4"/>
        <v>534640.3000000007</v>
      </c>
      <c r="H48" s="135"/>
      <c r="I48" s="135">
        <v>142173731.75</v>
      </c>
      <c r="J48" s="135"/>
      <c r="K48" s="135">
        <v>86287420</v>
      </c>
      <c r="L48" s="135"/>
      <c r="M48" s="135">
        <f t="shared" si="5"/>
        <v>55886311.75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1072599.1600000006</v>
      </c>
      <c r="D49" s="163"/>
      <c r="E49" s="138">
        <f>E47-E48-E50</f>
        <v>713617</v>
      </c>
      <c r="F49" s="163"/>
      <c r="G49" s="138">
        <f>G47-G48-G50</f>
        <v>358982.1600000007</v>
      </c>
      <c r="H49" s="140"/>
      <c r="I49" s="141">
        <f>I47-I48-I50</f>
        <v>6760982.9399999855</v>
      </c>
      <c r="J49" s="164"/>
      <c r="K49" s="141">
        <f>K47-K48-K50</f>
        <v>7696082</v>
      </c>
      <c r="L49" s="164"/>
      <c r="M49" s="141">
        <f>M47-M48-M50</f>
        <v>-935099.0600000145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498509.06</v>
      </c>
      <c r="D50" s="163"/>
      <c r="E50" s="138">
        <v>511196</v>
      </c>
      <c r="F50" s="163"/>
      <c r="G50" s="138">
        <f aca="true" t="shared" si="6" ref="G50:G60">C50-E50</f>
        <v>-12686.940000000002</v>
      </c>
      <c r="H50" s="140"/>
      <c r="I50" s="141">
        <v>5895701.95</v>
      </c>
      <c r="J50" s="164"/>
      <c r="K50" s="141">
        <v>5883448</v>
      </c>
      <c r="L50" s="164"/>
      <c r="M50" s="141">
        <f aca="true" t="shared" si="7" ref="M50:M60">I50-K50</f>
        <v>12253.950000000186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1245866.68</v>
      </c>
      <c r="D51" s="163"/>
      <c r="E51" s="138">
        <v>1546359</v>
      </c>
      <c r="F51" s="163"/>
      <c r="G51" s="138">
        <f t="shared" si="6"/>
        <v>-300492.32000000007</v>
      </c>
      <c r="H51" s="140"/>
      <c r="I51" s="141">
        <v>5578900.71</v>
      </c>
      <c r="J51" s="164"/>
      <c r="K51" s="141">
        <v>5180485</v>
      </c>
      <c r="L51" s="164"/>
      <c r="M51" s="141">
        <f t="shared" si="7"/>
        <v>398415.70999999996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2002148.77</v>
      </c>
      <c r="D52" s="163"/>
      <c r="E52" s="138">
        <v>2077573</v>
      </c>
      <c r="F52" s="163"/>
      <c r="G52" s="138">
        <f t="shared" si="6"/>
        <v>-75424.22999999998</v>
      </c>
      <c r="H52" s="140"/>
      <c r="I52" s="141">
        <v>20387224.529999997</v>
      </c>
      <c r="J52" s="164"/>
      <c r="K52" s="141">
        <v>21961124</v>
      </c>
      <c r="L52" s="164"/>
      <c r="M52" s="141">
        <f t="shared" si="7"/>
        <v>-1573899.4700000025</v>
      </c>
      <c r="N52" s="111"/>
    </row>
    <row r="53" spans="1:14" ht="12.75" outlineLevel="1">
      <c r="A53" s="102" t="s">
        <v>54</v>
      </c>
      <c r="B53" s="129" t="s">
        <v>29</v>
      </c>
      <c r="C53" s="138">
        <v>183107.68</v>
      </c>
      <c r="D53" s="163"/>
      <c r="E53" s="138">
        <v>178898</v>
      </c>
      <c r="F53" s="163"/>
      <c r="G53" s="138">
        <f t="shared" si="6"/>
        <v>4209.679999999993</v>
      </c>
      <c r="H53" s="140"/>
      <c r="I53" s="141">
        <v>1450346.15</v>
      </c>
      <c r="J53" s="164"/>
      <c r="K53" s="141">
        <v>1897672</v>
      </c>
      <c r="L53" s="164"/>
      <c r="M53" s="141">
        <f t="shared" si="7"/>
        <v>-447325.8500000001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526836.56</v>
      </c>
      <c r="D55" s="163"/>
      <c r="E55" s="138">
        <v>633092</v>
      </c>
      <c r="F55" s="163"/>
      <c r="G55" s="138">
        <f t="shared" si="6"/>
        <v>-106255.43999999994</v>
      </c>
      <c r="H55" s="140"/>
      <c r="I55" s="141">
        <v>5363034.26</v>
      </c>
      <c r="J55" s="164"/>
      <c r="K55" s="141">
        <v>6619754</v>
      </c>
      <c r="L55" s="164"/>
      <c r="M55" s="141">
        <f t="shared" si="7"/>
        <v>-1256719.7400000002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7391.51</v>
      </c>
      <c r="D56" s="163"/>
      <c r="E56" s="138">
        <v>7377</v>
      </c>
      <c r="F56" s="163"/>
      <c r="G56" s="138">
        <f>C56-E56</f>
        <v>14.510000000000218</v>
      </c>
      <c r="H56" s="140"/>
      <c r="I56" s="141">
        <v>58175.67</v>
      </c>
      <c r="J56" s="164"/>
      <c r="K56" s="141">
        <v>80047</v>
      </c>
      <c r="L56" s="164"/>
      <c r="M56" s="141">
        <f>I56-K56</f>
        <v>-21871.33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2936859.43</v>
      </c>
      <c r="D57" s="163"/>
      <c r="E57" s="138">
        <v>3009669</v>
      </c>
      <c r="F57" s="163"/>
      <c r="G57" s="138">
        <f>C57-E57</f>
        <v>-72809.56999999983</v>
      </c>
      <c r="H57" s="140"/>
      <c r="I57" s="141">
        <v>32717004.59</v>
      </c>
      <c r="J57" s="164"/>
      <c r="K57" s="141">
        <v>34131050</v>
      </c>
      <c r="L57" s="164"/>
      <c r="M57" s="141">
        <f>I57-K57</f>
        <v>-1414045.4100000001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10236869.67</v>
      </c>
      <c r="D58" s="163"/>
      <c r="E58" s="138">
        <v>10190728</v>
      </c>
      <c r="F58" s="163"/>
      <c r="G58" s="138">
        <f>C58-E58</f>
        <v>46141.669999999925</v>
      </c>
      <c r="H58" s="140"/>
      <c r="I58" s="141">
        <v>101709359.12</v>
      </c>
      <c r="J58" s="164"/>
      <c r="K58" s="141">
        <v>101445491</v>
      </c>
      <c r="L58" s="164"/>
      <c r="M58" s="141">
        <f>I58-K58</f>
        <v>263868.12000000477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11979.630000000001</v>
      </c>
      <c r="D59" s="163"/>
      <c r="E59" s="138">
        <v>9100</v>
      </c>
      <c r="F59" s="163"/>
      <c r="G59" s="138">
        <f t="shared" si="6"/>
        <v>2879.630000000001</v>
      </c>
      <c r="H59" s="140"/>
      <c r="I59" s="141">
        <v>96235.81</v>
      </c>
      <c r="J59" s="164"/>
      <c r="K59" s="141">
        <v>98200</v>
      </c>
      <c r="L59" s="164"/>
      <c r="M59" s="141">
        <f t="shared" si="7"/>
        <v>-1964.1900000000023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112371.01000000001</v>
      </c>
      <c r="D60" s="163"/>
      <c r="E60" s="144">
        <v>7343</v>
      </c>
      <c r="F60" s="169"/>
      <c r="G60" s="144">
        <f t="shared" si="6"/>
        <v>105028.01000000001</v>
      </c>
      <c r="H60" s="170"/>
      <c r="I60" s="147">
        <v>478975.37</v>
      </c>
      <c r="J60" s="164"/>
      <c r="K60" s="147">
        <v>131186</v>
      </c>
      <c r="L60" s="171"/>
      <c r="M60" s="147">
        <f t="shared" si="7"/>
        <v>347789.37</v>
      </c>
      <c r="N60" s="111"/>
    </row>
    <row r="61" spans="2:14" s="172" customFormat="1" ht="12.75" outlineLevel="1">
      <c r="B61" s="149" t="s">
        <v>121</v>
      </c>
      <c r="C61" s="166">
        <f>SUM(C40:C46)+SUM(C49:C60)</f>
        <v>24186932.76</v>
      </c>
      <c r="D61" s="173"/>
      <c r="E61" s="166">
        <f>SUM(E40:E46)+SUM(E49:E60)</f>
        <v>24911713</v>
      </c>
      <c r="F61" s="174"/>
      <c r="G61" s="166">
        <f>SUM(G40:G46)+SUM(G49:G60)</f>
        <v>-724780.2399999993</v>
      </c>
      <c r="H61" s="167"/>
      <c r="I61" s="168">
        <f>SUM(I40:I46)+SUM(I49:I60)</f>
        <v>235975165.19</v>
      </c>
      <c r="J61" s="175"/>
      <c r="K61" s="168">
        <f>SUM(K40:K46)+SUM(K49:K60)</f>
        <v>249304859</v>
      </c>
      <c r="L61" s="176"/>
      <c r="M61" s="168">
        <f>SUM(M40:M46)+SUM(M49:M60)</f>
        <v>-13329693.81000001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47702303.29000001</v>
      </c>
      <c r="D63" s="163"/>
      <c r="E63" s="177">
        <f>E38+E61</f>
        <v>47985516</v>
      </c>
      <c r="F63" s="163"/>
      <c r="G63" s="178">
        <f>G38+G61</f>
        <v>-283212.7099999993</v>
      </c>
      <c r="H63" s="179"/>
      <c r="I63" s="180">
        <f>I38+I61</f>
        <v>515332554.49</v>
      </c>
      <c r="J63" s="164"/>
      <c r="K63" s="180">
        <f>K38+K61</f>
        <v>531574361</v>
      </c>
      <c r="L63" s="164"/>
      <c r="M63" s="181">
        <f>M38+M61</f>
        <v>-16241806.50999999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1909851.52</v>
      </c>
      <c r="D67" s="163"/>
      <c r="E67" s="138">
        <v>708149</v>
      </c>
      <c r="F67" s="163"/>
      <c r="G67" s="138">
        <f aca="true" t="shared" si="8" ref="G67:G76">C67-E67</f>
        <v>1201702.52</v>
      </c>
      <c r="H67" s="140"/>
      <c r="I67" s="141">
        <v>6146437.78</v>
      </c>
      <c r="J67" s="164"/>
      <c r="K67" s="141">
        <v>11349268</v>
      </c>
      <c r="L67" s="164"/>
      <c r="M67" s="141">
        <f aca="true" t="shared" si="9" ref="M67:M76">I67-K67</f>
        <v>-5202830.22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7159975.74</v>
      </c>
      <c r="D68" s="163"/>
      <c r="E68" s="138">
        <v>4994617</v>
      </c>
      <c r="F68" s="163"/>
      <c r="G68" s="138">
        <f t="shared" si="8"/>
        <v>2165358.74</v>
      </c>
      <c r="H68" s="140"/>
      <c r="I68" s="141">
        <v>52597505.559999995</v>
      </c>
      <c r="J68" s="164"/>
      <c r="K68" s="141">
        <v>56982596</v>
      </c>
      <c r="L68" s="164"/>
      <c r="M68" s="141">
        <f t="shared" si="9"/>
        <v>-4385090.440000005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644858.4600000001</v>
      </c>
      <c r="D69" s="163"/>
      <c r="E69" s="138">
        <v>344215</v>
      </c>
      <c r="F69" s="163"/>
      <c r="G69" s="138">
        <f t="shared" si="8"/>
        <v>300643.4600000001</v>
      </c>
      <c r="H69" s="140"/>
      <c r="I69" s="141">
        <v>3418527.0100000007</v>
      </c>
      <c r="J69" s="164"/>
      <c r="K69" s="141">
        <v>3835808</v>
      </c>
      <c r="L69" s="164"/>
      <c r="M69" s="141">
        <f t="shared" si="9"/>
        <v>-417280.9899999993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727730.8400000001</v>
      </c>
      <c r="D70" s="163"/>
      <c r="E70" s="138">
        <v>313049</v>
      </c>
      <c r="F70" s="163"/>
      <c r="G70" s="138">
        <f t="shared" si="8"/>
        <v>414681.8400000001</v>
      </c>
      <c r="H70" s="140"/>
      <c r="I70" s="141">
        <v>1947844.8900000001</v>
      </c>
      <c r="J70" s="164"/>
      <c r="K70" s="141">
        <v>2938473</v>
      </c>
      <c r="L70" s="164"/>
      <c r="M70" s="141">
        <f t="shared" si="9"/>
        <v>-990628.1099999999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-111.28</v>
      </c>
      <c r="D71" s="163"/>
      <c r="E71" s="138">
        <v>4500</v>
      </c>
      <c r="F71" s="163"/>
      <c r="G71" s="138">
        <f t="shared" si="8"/>
        <v>-4611.28</v>
      </c>
      <c r="H71" s="140"/>
      <c r="I71" s="141">
        <v>162553.28999999998</v>
      </c>
      <c r="J71" s="164"/>
      <c r="K71" s="141">
        <v>211480</v>
      </c>
      <c r="L71" s="164"/>
      <c r="M71" s="141">
        <f t="shared" si="9"/>
        <v>-48926.71000000002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320554.92</v>
      </c>
      <c r="D72" s="163"/>
      <c r="E72" s="138">
        <v>187182</v>
      </c>
      <c r="F72" s="163"/>
      <c r="G72" s="138">
        <f t="shared" si="8"/>
        <v>133372.91999999998</v>
      </c>
      <c r="H72" s="140"/>
      <c r="I72" s="141">
        <v>1645621.53</v>
      </c>
      <c r="J72" s="164"/>
      <c r="K72" s="141">
        <v>2063413</v>
      </c>
      <c r="L72" s="164"/>
      <c r="M72" s="141">
        <f t="shared" si="9"/>
        <v>-417791.47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2665.18</v>
      </c>
      <c r="D73" s="163"/>
      <c r="E73" s="138">
        <v>5730</v>
      </c>
      <c r="F73" s="163"/>
      <c r="G73" s="138">
        <f t="shared" si="8"/>
        <v>-3064.82</v>
      </c>
      <c r="H73" s="140"/>
      <c r="I73" s="141">
        <v>37686.43</v>
      </c>
      <c r="J73" s="164"/>
      <c r="K73" s="141">
        <v>66999</v>
      </c>
      <c r="L73" s="164"/>
      <c r="M73" s="141">
        <f t="shared" si="9"/>
        <v>-29312.57</v>
      </c>
      <c r="N73" s="111"/>
    </row>
    <row r="74" spans="1:14" ht="12.75" outlineLevel="1">
      <c r="A74" s="102" t="s">
        <v>32</v>
      </c>
      <c r="B74" s="129" t="s">
        <v>28</v>
      </c>
      <c r="C74" s="138">
        <v>531575.11</v>
      </c>
      <c r="D74" s="163"/>
      <c r="E74" s="138">
        <v>1013865</v>
      </c>
      <c r="F74" s="163"/>
      <c r="G74" s="138">
        <f t="shared" si="8"/>
        <v>-482289.89</v>
      </c>
      <c r="H74" s="140"/>
      <c r="I74" s="141">
        <v>7137785.02</v>
      </c>
      <c r="J74" s="164"/>
      <c r="K74" s="141">
        <v>9535123</v>
      </c>
      <c r="L74" s="164"/>
      <c r="M74" s="141">
        <f t="shared" si="9"/>
        <v>-2397337.9800000004</v>
      </c>
      <c r="N74" s="111"/>
    </row>
    <row r="75" spans="1:14" ht="12.75" outlineLevel="1">
      <c r="A75" s="102" t="s">
        <v>33</v>
      </c>
      <c r="B75" s="129" t="s">
        <v>29</v>
      </c>
      <c r="C75" s="138">
        <v>404363.48</v>
      </c>
      <c r="D75" s="163"/>
      <c r="E75" s="138">
        <v>143971</v>
      </c>
      <c r="F75" s="163"/>
      <c r="G75" s="138">
        <f t="shared" si="8"/>
        <v>260392.47999999998</v>
      </c>
      <c r="H75" s="140"/>
      <c r="I75" s="141">
        <v>2197299.59</v>
      </c>
      <c r="J75" s="164"/>
      <c r="K75" s="141">
        <v>1456694</v>
      </c>
      <c r="L75" s="164"/>
      <c r="M75" s="141">
        <f t="shared" si="9"/>
        <v>740605.5899999999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210766.44</v>
      </c>
      <c r="D76" s="163"/>
      <c r="E76" s="144">
        <v>193614</v>
      </c>
      <c r="F76" s="182"/>
      <c r="G76" s="144">
        <f t="shared" si="8"/>
        <v>17152.440000000002</v>
      </c>
      <c r="H76" s="170"/>
      <c r="I76" s="147">
        <v>1827120.6600000001</v>
      </c>
      <c r="J76" s="164"/>
      <c r="K76" s="147">
        <v>2088879</v>
      </c>
      <c r="L76" s="183"/>
      <c r="M76" s="147">
        <f t="shared" si="9"/>
        <v>-261758.33999999985</v>
      </c>
      <c r="N76" s="111"/>
    </row>
    <row r="77" spans="2:14" s="172" customFormat="1" ht="12.75" outlineLevel="1">
      <c r="B77" s="149" t="s">
        <v>31</v>
      </c>
      <c r="C77" s="178">
        <f>SUM(C67:C76)</f>
        <v>11912230.41</v>
      </c>
      <c r="D77" s="173"/>
      <c r="E77" s="178">
        <f>SUM(E67:E76)</f>
        <v>7908892</v>
      </c>
      <c r="F77" s="173"/>
      <c r="G77" s="178">
        <f>SUM(G67:G76)</f>
        <v>4003338.4100000006</v>
      </c>
      <c r="H77" s="179"/>
      <c r="I77" s="181">
        <f>SUM(I67:I76)</f>
        <v>77118381.75999999</v>
      </c>
      <c r="J77" s="175"/>
      <c r="K77" s="181">
        <f>SUM(K67:K76)</f>
        <v>90528733</v>
      </c>
      <c r="L77" s="175"/>
      <c r="M77" s="181">
        <f>SUM(M67:M76)</f>
        <v>-13410351.240000004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9115485.61</v>
      </c>
      <c r="D80" s="163"/>
      <c r="E80" s="130">
        <v>9386781</v>
      </c>
      <c r="F80" s="163"/>
      <c r="G80" s="130">
        <f>C80-E80</f>
        <v>-271295.3900000006</v>
      </c>
      <c r="H80" s="132"/>
      <c r="I80" s="133">
        <v>94406152.56</v>
      </c>
      <c r="J80" s="164"/>
      <c r="K80" s="133">
        <v>93463752</v>
      </c>
      <c r="L80" s="164"/>
      <c r="M80" s="133">
        <f>I80-K80</f>
        <v>942400.5600000024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44854.69</v>
      </c>
      <c r="D83" s="163"/>
      <c r="E83" s="138">
        <v>0</v>
      </c>
      <c r="F83" s="163"/>
      <c r="G83" s="138">
        <f>C83-E83</f>
        <v>44854.69</v>
      </c>
      <c r="H83" s="184"/>
      <c r="I83" s="141">
        <v>301150.26</v>
      </c>
      <c r="J83" s="164"/>
      <c r="K83" s="141">
        <v>0</v>
      </c>
      <c r="L83" s="164"/>
      <c r="M83" s="141">
        <f>I83-K83</f>
        <v>301150.26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56370.91999999999</v>
      </c>
      <c r="D84" s="163"/>
      <c r="E84" s="144">
        <v>42497</v>
      </c>
      <c r="F84" s="169"/>
      <c r="G84" s="144">
        <f>C84-E84</f>
        <v>13873.919999999991</v>
      </c>
      <c r="H84" s="170"/>
      <c r="I84" s="147">
        <v>561752.89</v>
      </c>
      <c r="J84" s="164"/>
      <c r="K84" s="147">
        <v>424977</v>
      </c>
      <c r="L84" s="171"/>
      <c r="M84" s="147">
        <f>I84-K84</f>
        <v>136775.89</v>
      </c>
      <c r="N84" s="111"/>
    </row>
    <row r="85" spans="2:14" s="185" customFormat="1" ht="12.75" outlineLevel="1">
      <c r="B85" s="186" t="s">
        <v>40</v>
      </c>
      <c r="C85" s="187">
        <f>SUM(C80:C84)</f>
        <v>9216711.219999999</v>
      </c>
      <c r="D85" s="174"/>
      <c r="E85" s="187">
        <f>SUM(E80:E84)</f>
        <v>9429278</v>
      </c>
      <c r="F85" s="174"/>
      <c r="G85" s="187">
        <f>SUM(G80:G84)</f>
        <v>-212566.7800000006</v>
      </c>
      <c r="H85" s="153"/>
      <c r="I85" s="188">
        <f>SUM(I80:I84)</f>
        <v>95269055.71000001</v>
      </c>
      <c r="J85" s="176"/>
      <c r="K85" s="188">
        <f>SUM(K80:K84)</f>
        <v>93888729</v>
      </c>
      <c r="L85" s="176"/>
      <c r="M85" s="188">
        <f>SUM(M80:M84)</f>
        <v>1380326.7100000023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68831244.92</v>
      </c>
      <c r="D88" s="195"/>
      <c r="E88" s="187">
        <f>E63+E77+E85</f>
        <v>65323686</v>
      </c>
      <c r="F88" s="195"/>
      <c r="G88" s="187">
        <f>G63+G77+G85</f>
        <v>3507558.9200000004</v>
      </c>
      <c r="H88" s="153"/>
      <c r="I88" s="188">
        <f>I63+I77+I85</f>
        <v>687719991.96</v>
      </c>
      <c r="J88" s="196"/>
      <c r="K88" s="188">
        <f>K63+K77+K85</f>
        <v>715991823</v>
      </c>
      <c r="L88" s="196"/>
      <c r="M88" s="188">
        <f>M63+M77+M85</f>
        <v>-28271831.03999999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-5946402.8500000015</v>
      </c>
      <c r="D90" s="195"/>
      <c r="E90" s="187">
        <f>SUM(E26-E88)</f>
        <v>-2174054</v>
      </c>
      <c r="F90" s="195"/>
      <c r="G90" s="187">
        <f>C90-E90</f>
        <v>-3772348.8500000015</v>
      </c>
      <c r="H90" s="153"/>
      <c r="I90" s="188">
        <f>SUM(I26-I88)</f>
        <v>19716798.819999933</v>
      </c>
      <c r="J90" s="196"/>
      <c r="K90" s="188">
        <f>SUM(K26-K88)</f>
        <v>4585542</v>
      </c>
      <c r="L90" s="196"/>
      <c r="M90" s="188">
        <f>I90-K90</f>
        <v>15131256.819999933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1756170.75</v>
      </c>
      <c r="D94" s="157"/>
      <c r="E94" s="130">
        <v>1451069</v>
      </c>
      <c r="F94" s="157"/>
      <c r="G94" s="130">
        <f>C94-E94</f>
        <v>305101.75</v>
      </c>
      <c r="H94" s="132"/>
      <c r="I94" s="133">
        <v>22058737.15</v>
      </c>
      <c r="J94" s="160"/>
      <c r="K94" s="133">
        <v>17348945</v>
      </c>
      <c r="L94" s="160"/>
      <c r="M94" s="133">
        <f>I94-K94</f>
        <v>4709792.1499999985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-52784.87</v>
      </c>
      <c r="D96" s="157"/>
      <c r="E96" s="138">
        <v>-46534</v>
      </c>
      <c r="F96" s="157"/>
      <c r="G96" s="138">
        <f>C96-E96</f>
        <v>-6250.870000000003</v>
      </c>
      <c r="H96" s="184"/>
      <c r="I96" s="141">
        <v>-1218233.32</v>
      </c>
      <c r="J96" s="160"/>
      <c r="K96" s="141">
        <v>-2105914</v>
      </c>
      <c r="L96" s="160"/>
      <c r="M96" s="141">
        <f>I96-K96</f>
        <v>887680.6799999999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0</v>
      </c>
      <c r="D97" s="157"/>
      <c r="E97" s="144">
        <v>6250</v>
      </c>
      <c r="F97" s="190"/>
      <c r="G97" s="144">
        <f>C97-E97</f>
        <v>-6250</v>
      </c>
      <c r="H97" s="170"/>
      <c r="I97" s="147">
        <v>634768.04</v>
      </c>
      <c r="J97" s="160"/>
      <c r="K97" s="147">
        <v>162500</v>
      </c>
      <c r="L97" s="192"/>
      <c r="M97" s="147">
        <f>I97-K97</f>
        <v>472268.04000000004</v>
      </c>
      <c r="N97" s="111"/>
    </row>
    <row r="98" spans="2:14" s="172" customFormat="1" ht="12.75" outlineLevel="1">
      <c r="B98" s="149" t="s">
        <v>50</v>
      </c>
      <c r="C98" s="178">
        <f>SUM(C94:C97)</f>
        <v>1703385.88</v>
      </c>
      <c r="D98" s="197"/>
      <c r="E98" s="178">
        <f>SUM(E94:E97)</f>
        <v>1410785</v>
      </c>
      <c r="F98" s="195"/>
      <c r="G98" s="178">
        <f>SUM(G94:G97)</f>
        <v>292600.88</v>
      </c>
      <c r="H98" s="179"/>
      <c r="I98" s="181">
        <f>SUM(I94:I97)</f>
        <v>21475271.869999997</v>
      </c>
      <c r="J98" s="198"/>
      <c r="K98" s="181">
        <f>SUM(K94:K97)</f>
        <v>15405531</v>
      </c>
      <c r="L98" s="196"/>
      <c r="M98" s="181">
        <f>SUM(M94:M97)</f>
        <v>6069740.869999998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-4243016.970000002</v>
      </c>
      <c r="D101" s="199"/>
      <c r="E101" s="150">
        <f>E90+E98</f>
        <v>-763269</v>
      </c>
      <c r="F101" s="200"/>
      <c r="G101" s="150">
        <f>C101-E101</f>
        <v>-3479747.9700000016</v>
      </c>
      <c r="H101" s="153"/>
      <c r="I101" s="154">
        <f>I90+I98</f>
        <v>41192070.68999993</v>
      </c>
      <c r="J101" s="201"/>
      <c r="K101" s="154">
        <f>K90+K98</f>
        <v>19991073</v>
      </c>
      <c r="L101" s="202"/>
      <c r="M101" s="154">
        <f>I101-K101</f>
        <v>21200997.68999993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8" sqref="B8"/>
    </sheetView>
  </sheetViews>
  <sheetFormatPr defaultColWidth="9.140625" defaultRowHeight="12.75" outlineLevelRow="2" outlineLevelCol="1"/>
  <cols>
    <col min="1" max="1" width="55.710937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160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11/30/19</v>
      </c>
      <c r="E10" s="116" t="str">
        <f>TEXT(DATE,"mm/dd/yy")</f>
        <v>11/30/19</v>
      </c>
      <c r="F10" s="114"/>
      <c r="G10" s="117" t="s">
        <v>83</v>
      </c>
      <c r="H10" s="118"/>
      <c r="I10" s="116" t="str">
        <f>TEXT(DATE,"mm/dd/yy")</f>
        <v>11/30/19</v>
      </c>
      <c r="K10" s="116" t="str">
        <f>TEXT(DATE,"mm/dd/yy")</f>
        <v>11/30/19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157</v>
      </c>
      <c r="B13" s="129" t="s">
        <v>20</v>
      </c>
      <c r="C13" s="130">
        <v>66955741</v>
      </c>
      <c r="D13" s="123"/>
      <c r="E13" s="130">
        <v>66329957</v>
      </c>
      <c r="F13" s="131"/>
      <c r="G13" s="130">
        <f aca="true" t="shared" si="0" ref="G13:G26">(C13-E13)</f>
        <v>625784</v>
      </c>
      <c r="H13" s="132"/>
      <c r="I13" s="133">
        <v>694655665</v>
      </c>
      <c r="J13" s="126"/>
      <c r="K13" s="133">
        <v>712593318</v>
      </c>
      <c r="L13" s="134"/>
      <c r="M13" s="133">
        <f aca="true" t="shared" si="1" ref="M13:M26">(I13-K13)</f>
        <v>-17937653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-7288111</v>
      </c>
      <c r="D14" s="136"/>
      <c r="E14" s="135">
        <v>-4310888</v>
      </c>
      <c r="F14" s="137"/>
      <c r="G14" s="135">
        <f t="shared" si="0"/>
        <v>-2977223</v>
      </c>
      <c r="H14" s="135"/>
      <c r="I14" s="135">
        <v>-52566965</v>
      </c>
      <c r="J14" s="135"/>
      <c r="K14" s="135">
        <v>-44348326</v>
      </c>
      <c r="L14" s="135"/>
      <c r="M14" s="135">
        <f t="shared" si="1"/>
        <v>-8218639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4554081</v>
      </c>
      <c r="D15" s="136"/>
      <c r="E15" s="135">
        <v>0</v>
      </c>
      <c r="F15" s="137"/>
      <c r="G15" s="135">
        <f t="shared" si="0"/>
        <v>4554081</v>
      </c>
      <c r="H15" s="135"/>
      <c r="I15" s="135">
        <v>5504630</v>
      </c>
      <c r="J15" s="135"/>
      <c r="K15" s="135">
        <v>0</v>
      </c>
      <c r="L15" s="135"/>
      <c r="M15" s="135">
        <f t="shared" si="1"/>
        <v>5504630</v>
      </c>
      <c r="N15" s="135"/>
    </row>
    <row r="16" spans="1:14" ht="12.75" outlineLevel="1" collapsed="1">
      <c r="A16" s="104"/>
      <c r="B16" s="129" t="s">
        <v>21</v>
      </c>
      <c r="C16" s="138">
        <f>C14+C15</f>
        <v>-2734030</v>
      </c>
      <c r="D16" s="123"/>
      <c r="E16" s="138">
        <f>E14+E15</f>
        <v>-4310888</v>
      </c>
      <c r="F16" s="139"/>
      <c r="G16" s="138">
        <f t="shared" si="0"/>
        <v>1576858</v>
      </c>
      <c r="H16" s="140"/>
      <c r="I16" s="141">
        <f>I14+I15</f>
        <v>-47062335</v>
      </c>
      <c r="J16" s="126"/>
      <c r="K16" s="141">
        <f>K14+K15</f>
        <v>-44348326</v>
      </c>
      <c r="L16" s="142"/>
      <c r="M16" s="141">
        <f t="shared" si="1"/>
        <v>-2714009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10462324</v>
      </c>
      <c r="D17" s="136"/>
      <c r="E17" s="135">
        <v>9948260</v>
      </c>
      <c r="F17" s="137"/>
      <c r="G17" s="135">
        <f t="shared" si="0"/>
        <v>514064</v>
      </c>
      <c r="H17" s="135"/>
      <c r="I17" s="135">
        <v>101658344</v>
      </c>
      <c r="J17" s="135"/>
      <c r="K17" s="135">
        <v>105708572</v>
      </c>
      <c r="L17" s="135"/>
      <c r="M17" s="135">
        <f t="shared" si="1"/>
        <v>-4050228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-513879</v>
      </c>
      <c r="D18" s="136"/>
      <c r="E18" s="135">
        <v>0</v>
      </c>
      <c r="F18" s="137"/>
      <c r="G18" s="135">
        <f t="shared" si="0"/>
        <v>-513879</v>
      </c>
      <c r="H18" s="135"/>
      <c r="I18" s="135">
        <v>3190083</v>
      </c>
      <c r="J18" s="135"/>
      <c r="K18" s="135">
        <v>0</v>
      </c>
      <c r="L18" s="135"/>
      <c r="M18" s="135">
        <f t="shared" si="1"/>
        <v>3190083</v>
      </c>
      <c r="N18" s="135"/>
    </row>
    <row r="19" spans="1:14" ht="12.75" outlineLevel="1" collapsed="1">
      <c r="A19" s="104"/>
      <c r="B19" s="129" t="s">
        <v>22</v>
      </c>
      <c r="C19" s="138">
        <f>C17+C18</f>
        <v>9948445</v>
      </c>
      <c r="D19" s="123"/>
      <c r="E19" s="138">
        <f>E17+E18</f>
        <v>9948260</v>
      </c>
      <c r="F19" s="139"/>
      <c r="G19" s="138">
        <f t="shared" si="0"/>
        <v>185</v>
      </c>
      <c r="H19" s="140"/>
      <c r="I19" s="141">
        <f>I17+I18</f>
        <v>104848427</v>
      </c>
      <c r="J19" s="126"/>
      <c r="K19" s="141">
        <f>K17+K18</f>
        <v>105708572</v>
      </c>
      <c r="L19" s="142"/>
      <c r="M19" s="141">
        <f t="shared" si="1"/>
        <v>-860145</v>
      </c>
      <c r="N19" s="111"/>
    </row>
    <row r="20" spans="1:14" ht="12.75" outlineLevel="1">
      <c r="A20" s="104" t="s">
        <v>116</v>
      </c>
      <c r="B20" s="129" t="s">
        <v>23</v>
      </c>
      <c r="C20" s="138">
        <v>1501557.74</v>
      </c>
      <c r="D20" s="123"/>
      <c r="E20" s="138">
        <v>228</v>
      </c>
      <c r="F20" s="139"/>
      <c r="G20" s="138">
        <f t="shared" si="0"/>
        <v>1501329.74</v>
      </c>
      <c r="H20" s="140"/>
      <c r="I20" s="141">
        <v>18663686.27</v>
      </c>
      <c r="J20" s="126"/>
      <c r="K20" s="141">
        <v>5649722</v>
      </c>
      <c r="L20" s="142"/>
      <c r="M20" s="141">
        <f t="shared" si="1"/>
        <v>13013964.27</v>
      </c>
      <c r="N20" s="111"/>
    </row>
    <row r="21" spans="1:14" ht="12.75" outlineLevel="1">
      <c r="A21" s="104" t="s">
        <v>117</v>
      </c>
      <c r="B21" s="129" t="s">
        <v>118</v>
      </c>
      <c r="C21" s="138">
        <v>1057402.68</v>
      </c>
      <c r="D21" s="123"/>
      <c r="E21" s="138">
        <v>1425960</v>
      </c>
      <c r="F21" s="139"/>
      <c r="G21" s="138">
        <f t="shared" si="0"/>
        <v>-368557.32000000007</v>
      </c>
      <c r="H21" s="140"/>
      <c r="I21" s="141">
        <v>5221811.67</v>
      </c>
      <c r="J21" s="126"/>
      <c r="K21" s="141">
        <v>7311763</v>
      </c>
      <c r="L21" s="142"/>
      <c r="M21" s="141">
        <f t="shared" si="1"/>
        <v>-2089951.33</v>
      </c>
      <c r="N21" s="111"/>
    </row>
    <row r="22" spans="1:14" ht="12.75" outlineLevel="1">
      <c r="A22" s="104" t="s">
        <v>124</v>
      </c>
      <c r="B22" s="129" t="s">
        <v>122</v>
      </c>
      <c r="C22" s="138">
        <v>329720.98</v>
      </c>
      <c r="D22" s="123"/>
      <c r="E22" s="138">
        <v>267203</v>
      </c>
      <c r="F22" s="139"/>
      <c r="G22" s="138">
        <f t="shared" si="0"/>
        <v>62517.97999999998</v>
      </c>
      <c r="H22" s="140"/>
      <c r="I22" s="141">
        <v>3473680.7199999997</v>
      </c>
      <c r="J22" s="126"/>
      <c r="K22" s="141">
        <v>3022926</v>
      </c>
      <c r="L22" s="142"/>
      <c r="M22" s="141">
        <f t="shared" si="1"/>
        <v>450754.71999999974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47219</v>
      </c>
      <c r="D24" s="123"/>
      <c r="E24" s="138">
        <v>48743</v>
      </c>
      <c r="F24" s="139"/>
      <c r="G24" s="138">
        <f t="shared" si="0"/>
        <v>-1524</v>
      </c>
      <c r="H24" s="140"/>
      <c r="I24" s="141">
        <v>3960896.02</v>
      </c>
      <c r="J24" s="126"/>
      <c r="K24" s="141">
        <v>3755983</v>
      </c>
      <c r="L24" s="142"/>
      <c r="M24" s="141">
        <f t="shared" si="1"/>
        <v>204913.02000000002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86200.09000000001</v>
      </c>
      <c r="D25" s="123"/>
      <c r="E25" s="144">
        <v>23287</v>
      </c>
      <c r="F25" s="145"/>
      <c r="G25" s="144">
        <f t="shared" si="0"/>
        <v>62913.09000000001</v>
      </c>
      <c r="H25" s="146"/>
      <c r="I25" s="147">
        <v>867215.5900000001</v>
      </c>
      <c r="J25" s="126"/>
      <c r="K25" s="147">
        <v>616157</v>
      </c>
      <c r="L25" s="148"/>
      <c r="M25" s="147">
        <f t="shared" si="1"/>
        <v>251058.59000000008</v>
      </c>
      <c r="N25" s="111"/>
    </row>
    <row r="26" spans="2:14" ht="13.5" outlineLevel="1" thickBot="1">
      <c r="B26" s="149" t="s">
        <v>2</v>
      </c>
      <c r="C26" s="150">
        <f>SUM(C20:C25)+C19+C16+C13</f>
        <v>77192256.49</v>
      </c>
      <c r="D26" s="151"/>
      <c r="E26" s="150">
        <f>SUM(E20:E25)+E19+E16+E13</f>
        <v>73732750</v>
      </c>
      <c r="F26" s="152"/>
      <c r="G26" s="150">
        <f t="shared" si="0"/>
        <v>3459506.4899999946</v>
      </c>
      <c r="H26" s="153"/>
      <c r="I26" s="154">
        <f>SUM(I20:I25)+I19+I16+I13</f>
        <v>784629047.27</v>
      </c>
      <c r="J26" s="149"/>
      <c r="K26" s="154">
        <f>SUM(K20:K25)+K19+K16+K13</f>
        <v>794310115</v>
      </c>
      <c r="L26" s="155"/>
      <c r="M26" s="154">
        <f t="shared" si="1"/>
        <v>-9681067.73000002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812914.8099999999</v>
      </c>
      <c r="D29" s="163"/>
      <c r="E29" s="138">
        <v>0</v>
      </c>
      <c r="F29" s="163"/>
      <c r="G29" s="138">
        <f aca="true" t="shared" si="2" ref="G29:G37">C29-E29</f>
        <v>812914.8099999999</v>
      </c>
      <c r="H29" s="140"/>
      <c r="I29" s="141">
        <v>6943754.13</v>
      </c>
      <c r="J29" s="164"/>
      <c r="K29" s="141">
        <v>9269168</v>
      </c>
      <c r="L29" s="164"/>
      <c r="M29" s="141">
        <f aca="true" t="shared" si="3" ref="M29:M37">I29-K29</f>
        <v>-2325413.87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8865752.05</v>
      </c>
      <c r="D30" s="163"/>
      <c r="E30" s="138">
        <v>12785515</v>
      </c>
      <c r="F30" s="163"/>
      <c r="G30" s="138">
        <f t="shared" si="2"/>
        <v>-3919762.9499999993</v>
      </c>
      <c r="H30" s="140"/>
      <c r="I30" s="141">
        <v>115500211.07</v>
      </c>
      <c r="J30" s="164"/>
      <c r="K30" s="141">
        <v>166720362</v>
      </c>
      <c r="L30" s="164"/>
      <c r="M30" s="141">
        <f t="shared" si="3"/>
        <v>-51220150.93000001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863710.16</v>
      </c>
      <c r="D31" s="163"/>
      <c r="E31" s="138">
        <v>497869</v>
      </c>
      <c r="F31" s="163"/>
      <c r="G31" s="138">
        <f t="shared" si="2"/>
        <v>365841.16000000003</v>
      </c>
      <c r="H31" s="140"/>
      <c r="I31" s="141">
        <v>11607531.7</v>
      </c>
      <c r="J31" s="164"/>
      <c r="K31" s="141">
        <v>13390867</v>
      </c>
      <c r="L31" s="164"/>
      <c r="M31" s="141">
        <f t="shared" si="3"/>
        <v>-1783335.3000000007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598032.13</v>
      </c>
      <c r="D32" s="163"/>
      <c r="E32" s="138">
        <v>0</v>
      </c>
      <c r="F32" s="163"/>
      <c r="G32" s="138">
        <f t="shared" si="2"/>
        <v>598032.13</v>
      </c>
      <c r="H32" s="140"/>
      <c r="I32" s="141">
        <v>4355316.91</v>
      </c>
      <c r="J32" s="164"/>
      <c r="K32" s="141">
        <v>9718943</v>
      </c>
      <c r="L32" s="164"/>
      <c r="M32" s="141">
        <f t="shared" si="3"/>
        <v>-5363626.09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3159.4700000000003</v>
      </c>
      <c r="D33" s="163"/>
      <c r="E33" s="138">
        <v>534</v>
      </c>
      <c r="F33" s="163"/>
      <c r="G33" s="138">
        <f t="shared" si="2"/>
        <v>2625.4700000000003</v>
      </c>
      <c r="H33" s="140"/>
      <c r="I33" s="141">
        <v>3328.82</v>
      </c>
      <c r="J33" s="164"/>
      <c r="K33" s="141">
        <v>5606</v>
      </c>
      <c r="L33" s="164"/>
      <c r="M33" s="141">
        <f t="shared" si="3"/>
        <v>-2277.18</v>
      </c>
      <c r="N33" s="111"/>
    </row>
    <row r="34" spans="1:14" ht="12.75" outlineLevel="1">
      <c r="A34" s="102" t="s">
        <v>101</v>
      </c>
      <c r="B34" s="129" t="s">
        <v>12</v>
      </c>
      <c r="C34" s="138">
        <v>71209.74</v>
      </c>
      <c r="D34" s="163"/>
      <c r="E34" s="138">
        <v>71097</v>
      </c>
      <c r="F34" s="163"/>
      <c r="G34" s="138">
        <f t="shared" si="2"/>
        <v>112.74000000000524</v>
      </c>
      <c r="H34" s="140"/>
      <c r="I34" s="141">
        <v>703183.4000000001</v>
      </c>
      <c r="J34" s="164"/>
      <c r="K34" s="141">
        <v>793175</v>
      </c>
      <c r="L34" s="164"/>
      <c r="M34" s="141">
        <f t="shared" si="3"/>
        <v>-89991.59999999986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1094195.8899999969</v>
      </c>
      <c r="D35" s="163"/>
      <c r="E35" s="138">
        <f>E36-SUM(E29:E34)</f>
        <v>863370</v>
      </c>
      <c r="F35" s="163"/>
      <c r="G35" s="138">
        <f t="shared" si="2"/>
        <v>230825.88999999687</v>
      </c>
      <c r="H35" s="140"/>
      <c r="I35" s="141">
        <f>I36-SUM(I29:I34)</f>
        <v>10379305.76999998</v>
      </c>
      <c r="J35" s="164"/>
      <c r="K35" s="141">
        <f>K36-SUM(K29:K34)</f>
        <v>10302346</v>
      </c>
      <c r="L35" s="164"/>
      <c r="M35" s="141">
        <f t="shared" si="3"/>
        <v>76959.76999998093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12308974.25</v>
      </c>
      <c r="D36" s="136"/>
      <c r="E36" s="135">
        <v>14218385</v>
      </c>
      <c r="F36" s="137"/>
      <c r="G36" s="135">
        <f t="shared" si="2"/>
        <v>-1909410.75</v>
      </c>
      <c r="H36" s="135"/>
      <c r="I36" s="135">
        <v>149492631.79999998</v>
      </c>
      <c r="J36" s="135"/>
      <c r="K36" s="135">
        <v>210200467</v>
      </c>
      <c r="L36" s="135"/>
      <c r="M36" s="135">
        <f t="shared" si="3"/>
        <v>-60707835.20000002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19202193.27</v>
      </c>
      <c r="D37" s="163"/>
      <c r="E37" s="144">
        <v>12300428</v>
      </c>
      <c r="F37" s="163"/>
      <c r="G37" s="144">
        <f t="shared" si="2"/>
        <v>6901765.27</v>
      </c>
      <c r="H37" s="146"/>
      <c r="I37" s="147">
        <v>161375925.02</v>
      </c>
      <c r="J37" s="164"/>
      <c r="K37" s="147">
        <v>98587848</v>
      </c>
      <c r="L37" s="164"/>
      <c r="M37" s="147">
        <f t="shared" si="3"/>
        <v>62788077.02000001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31511167.52</v>
      </c>
      <c r="D38" s="163"/>
      <c r="E38" s="166">
        <f>SUM(E29:E35)+E37</f>
        <v>26518813</v>
      </c>
      <c r="F38" s="163"/>
      <c r="G38" s="166">
        <f>SUM(G29:G35)+G37</f>
        <v>4992354.519999998</v>
      </c>
      <c r="H38" s="167"/>
      <c r="I38" s="168">
        <f>SUM(I29:I35)+I37</f>
        <v>310868556.82</v>
      </c>
      <c r="J38" s="164"/>
      <c r="K38" s="168">
        <f>SUM(K29:K35)+K37</f>
        <v>308788315</v>
      </c>
      <c r="L38" s="164"/>
      <c r="M38" s="168">
        <f>SUM(M29:M35)+M37</f>
        <v>2080241.819999978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983538.89</v>
      </c>
      <c r="D40" s="163"/>
      <c r="E40" s="138">
        <v>710462</v>
      </c>
      <c r="F40" s="163"/>
      <c r="G40" s="138">
        <f aca="true" t="shared" si="4" ref="G40:G48">C40-E40</f>
        <v>273076.89</v>
      </c>
      <c r="H40" s="140"/>
      <c r="I40" s="141">
        <v>9688817.319999998</v>
      </c>
      <c r="J40" s="164"/>
      <c r="K40" s="141">
        <v>9001887</v>
      </c>
      <c r="L40" s="164"/>
      <c r="M40" s="141">
        <f aca="true" t="shared" si="5" ref="M40:M48">I40-K40</f>
        <v>686930.3199999984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3787342.7900000005</v>
      </c>
      <c r="D41" s="163"/>
      <c r="E41" s="138">
        <v>3906226</v>
      </c>
      <c r="F41" s="163"/>
      <c r="G41" s="138">
        <f t="shared" si="4"/>
        <v>-118883.2099999995</v>
      </c>
      <c r="H41" s="140"/>
      <c r="I41" s="141">
        <v>39417644.89000001</v>
      </c>
      <c r="J41" s="164"/>
      <c r="K41" s="141">
        <v>46052705</v>
      </c>
      <c r="L41" s="164"/>
      <c r="M41" s="141">
        <f t="shared" si="5"/>
        <v>-6635060.109999992</v>
      </c>
      <c r="N41" s="111"/>
    </row>
    <row r="42" spans="1:14" ht="12.75" outlineLevel="1">
      <c r="A42" s="102" t="s">
        <v>129</v>
      </c>
      <c r="B42" s="129" t="s">
        <v>6</v>
      </c>
      <c r="C42" s="138">
        <v>698363.1500000001</v>
      </c>
      <c r="D42" s="163"/>
      <c r="E42" s="138">
        <v>764409</v>
      </c>
      <c r="F42" s="163"/>
      <c r="G42" s="138">
        <f t="shared" si="4"/>
        <v>-66045.84999999986</v>
      </c>
      <c r="H42" s="140"/>
      <c r="I42" s="141">
        <v>7034433.360000002</v>
      </c>
      <c r="J42" s="164"/>
      <c r="K42" s="141">
        <v>8611331</v>
      </c>
      <c r="L42" s="164"/>
      <c r="M42" s="141">
        <f t="shared" si="5"/>
        <v>-1576897.6399999978</v>
      </c>
      <c r="N42" s="111"/>
    </row>
    <row r="43" spans="1:14" ht="12.75" outlineLevel="1">
      <c r="A43" s="102" t="s">
        <v>130</v>
      </c>
      <c r="B43" s="129" t="s">
        <v>88</v>
      </c>
      <c r="C43" s="138">
        <v>330095.05999999994</v>
      </c>
      <c r="D43" s="163"/>
      <c r="E43" s="138">
        <v>396784</v>
      </c>
      <c r="F43" s="163"/>
      <c r="G43" s="138">
        <f t="shared" si="4"/>
        <v>-66688.94000000006</v>
      </c>
      <c r="H43" s="140"/>
      <c r="I43" s="141">
        <v>3902716.95</v>
      </c>
      <c r="J43" s="164"/>
      <c r="K43" s="141">
        <v>4900180</v>
      </c>
      <c r="L43" s="164"/>
      <c r="M43" s="141">
        <f t="shared" si="5"/>
        <v>-997463.0499999998</v>
      </c>
      <c r="N43" s="111"/>
    </row>
    <row r="44" spans="1:14" ht="12.75" outlineLevel="1">
      <c r="A44" s="102" t="s">
        <v>102</v>
      </c>
      <c r="B44" s="129" t="s">
        <v>7</v>
      </c>
      <c r="C44" s="138">
        <v>9080.74</v>
      </c>
      <c r="D44" s="163"/>
      <c r="E44" s="138">
        <v>0</v>
      </c>
      <c r="F44" s="163"/>
      <c r="G44" s="138">
        <f t="shared" si="4"/>
        <v>9080.74</v>
      </c>
      <c r="H44" s="140"/>
      <c r="I44" s="141">
        <v>10839.72</v>
      </c>
      <c r="J44" s="164"/>
      <c r="K44" s="141">
        <v>10000</v>
      </c>
      <c r="L44" s="164"/>
      <c r="M44" s="141">
        <f t="shared" si="5"/>
        <v>839.7199999999993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146801.27000000002</v>
      </c>
      <c r="D45" s="163"/>
      <c r="E45" s="138">
        <v>102982</v>
      </c>
      <c r="F45" s="163"/>
      <c r="G45" s="138">
        <f t="shared" si="4"/>
        <v>43819.27000000002</v>
      </c>
      <c r="H45" s="140"/>
      <c r="I45" s="141">
        <v>1303674.3299999998</v>
      </c>
      <c r="J45" s="164"/>
      <c r="K45" s="141">
        <v>1303514</v>
      </c>
      <c r="L45" s="164"/>
      <c r="M45" s="141">
        <f t="shared" si="5"/>
        <v>160.32999999984168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13421.04</v>
      </c>
      <c r="D46" s="163"/>
      <c r="E46" s="138">
        <v>14983</v>
      </c>
      <c r="F46" s="163"/>
      <c r="G46" s="138">
        <f t="shared" si="4"/>
        <v>-1561.9599999999991</v>
      </c>
      <c r="H46" s="140"/>
      <c r="I46" s="141">
        <v>89740.46</v>
      </c>
      <c r="J46" s="164"/>
      <c r="K46" s="141">
        <v>196549</v>
      </c>
      <c r="L46" s="164"/>
      <c r="M46" s="141">
        <f t="shared" si="5"/>
        <v>-106808.54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20408884.16</v>
      </c>
      <c r="D47" s="136"/>
      <c r="E47" s="135">
        <v>13946739</v>
      </c>
      <c r="F47" s="137"/>
      <c r="G47" s="135">
        <f t="shared" si="4"/>
        <v>6462145.16</v>
      </c>
      <c r="H47" s="135"/>
      <c r="I47" s="135">
        <v>175239300.8</v>
      </c>
      <c r="J47" s="135"/>
      <c r="K47" s="135">
        <v>113813689</v>
      </c>
      <c r="L47" s="135"/>
      <c r="M47" s="135">
        <f t="shared" si="5"/>
        <v>61425611.80000001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19202193.27</v>
      </c>
      <c r="D48" s="136"/>
      <c r="E48" s="135">
        <v>12300428</v>
      </c>
      <c r="F48" s="137"/>
      <c r="G48" s="135">
        <f t="shared" si="4"/>
        <v>6901765.27</v>
      </c>
      <c r="H48" s="135"/>
      <c r="I48" s="135">
        <v>161375925.02</v>
      </c>
      <c r="J48" s="135"/>
      <c r="K48" s="135">
        <v>98587848</v>
      </c>
      <c r="L48" s="135"/>
      <c r="M48" s="135">
        <f t="shared" si="5"/>
        <v>62788077.02000001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645588.4000000006</v>
      </c>
      <c r="D49" s="163"/>
      <c r="E49" s="138">
        <f>E47-E48-E50</f>
        <v>732030</v>
      </c>
      <c r="F49" s="163"/>
      <c r="G49" s="138">
        <f>G47-G48-G50</f>
        <v>-86441.5999999994</v>
      </c>
      <c r="H49" s="140"/>
      <c r="I49" s="141">
        <f>I47-I48-I50</f>
        <v>7406571.340000001</v>
      </c>
      <c r="J49" s="164"/>
      <c r="K49" s="141">
        <f>K47-K48-K50</f>
        <v>8428112</v>
      </c>
      <c r="L49" s="164"/>
      <c r="M49" s="141">
        <f>M47-M48-M50</f>
        <v>-1021540.6599999992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561102.49</v>
      </c>
      <c r="D50" s="163"/>
      <c r="E50" s="138">
        <v>914281</v>
      </c>
      <c r="F50" s="163"/>
      <c r="G50" s="138">
        <f aca="true" t="shared" si="6" ref="G50:G60">C50-E50</f>
        <v>-353178.51</v>
      </c>
      <c r="H50" s="140"/>
      <c r="I50" s="141">
        <v>6456804.44</v>
      </c>
      <c r="J50" s="164"/>
      <c r="K50" s="141">
        <v>6797729</v>
      </c>
      <c r="L50" s="164"/>
      <c r="M50" s="141">
        <f aca="true" t="shared" si="7" ref="M50:M60">I50-K50</f>
        <v>-340924.5599999996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1559188.1099999999</v>
      </c>
      <c r="D51" s="163"/>
      <c r="E51" s="138">
        <v>1748082</v>
      </c>
      <c r="F51" s="163"/>
      <c r="G51" s="138">
        <f t="shared" si="6"/>
        <v>-188893.89000000013</v>
      </c>
      <c r="H51" s="140"/>
      <c r="I51" s="141">
        <v>7138088.82</v>
      </c>
      <c r="J51" s="164"/>
      <c r="K51" s="141">
        <v>6928567</v>
      </c>
      <c r="L51" s="164"/>
      <c r="M51" s="141">
        <f t="shared" si="7"/>
        <v>209521.8200000003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1802784.35</v>
      </c>
      <c r="D52" s="163"/>
      <c r="E52" s="138">
        <v>2155296</v>
      </c>
      <c r="F52" s="163"/>
      <c r="G52" s="138">
        <f t="shared" si="6"/>
        <v>-352511.6499999999</v>
      </c>
      <c r="H52" s="140"/>
      <c r="I52" s="141">
        <v>22190008.88</v>
      </c>
      <c r="J52" s="164"/>
      <c r="K52" s="141">
        <v>24116420</v>
      </c>
      <c r="L52" s="164"/>
      <c r="M52" s="141">
        <f t="shared" si="7"/>
        <v>-1926411.120000001</v>
      </c>
      <c r="N52" s="111"/>
    </row>
    <row r="53" spans="1:14" ht="12.75" outlineLevel="1">
      <c r="A53" s="102" t="s">
        <v>54</v>
      </c>
      <c r="B53" s="129" t="s">
        <v>29</v>
      </c>
      <c r="C53" s="138">
        <v>144936.71</v>
      </c>
      <c r="D53" s="163"/>
      <c r="E53" s="138">
        <v>175055</v>
      </c>
      <c r="F53" s="163"/>
      <c r="G53" s="138">
        <f t="shared" si="6"/>
        <v>-30118.290000000008</v>
      </c>
      <c r="H53" s="140"/>
      <c r="I53" s="141">
        <v>1595282.8599999999</v>
      </c>
      <c r="J53" s="164"/>
      <c r="K53" s="141">
        <v>2072727</v>
      </c>
      <c r="L53" s="164"/>
      <c r="M53" s="141">
        <f t="shared" si="7"/>
        <v>-477444.14000000013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398490.58</v>
      </c>
      <c r="D55" s="163"/>
      <c r="E55" s="138">
        <v>601602</v>
      </c>
      <c r="F55" s="163"/>
      <c r="G55" s="138">
        <f t="shared" si="6"/>
        <v>-203111.41999999998</v>
      </c>
      <c r="H55" s="140"/>
      <c r="I55" s="141">
        <v>5761524.84</v>
      </c>
      <c r="J55" s="164"/>
      <c r="K55" s="141">
        <v>7221356</v>
      </c>
      <c r="L55" s="164"/>
      <c r="M55" s="141">
        <f t="shared" si="7"/>
        <v>-1459831.1600000001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8483.22</v>
      </c>
      <c r="D56" s="163"/>
      <c r="E56" s="138">
        <v>6859</v>
      </c>
      <c r="F56" s="163"/>
      <c r="G56" s="138">
        <f>C56-E56</f>
        <v>1624.2199999999993</v>
      </c>
      <c r="H56" s="140"/>
      <c r="I56" s="141">
        <v>66658.89</v>
      </c>
      <c r="J56" s="164"/>
      <c r="K56" s="141">
        <v>86906</v>
      </c>
      <c r="L56" s="164"/>
      <c r="M56" s="141">
        <f>I56-K56</f>
        <v>-20247.11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3450230.96</v>
      </c>
      <c r="D57" s="163"/>
      <c r="E57" s="138">
        <v>2934797</v>
      </c>
      <c r="F57" s="163"/>
      <c r="G57" s="138">
        <f>C57-E57</f>
        <v>515433.95999999996</v>
      </c>
      <c r="H57" s="140"/>
      <c r="I57" s="141">
        <v>36167235.55</v>
      </c>
      <c r="J57" s="164"/>
      <c r="K57" s="141">
        <v>37065847</v>
      </c>
      <c r="L57" s="164"/>
      <c r="M57" s="141">
        <f>I57-K57</f>
        <v>-898611.450000003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10376279.68</v>
      </c>
      <c r="D58" s="163"/>
      <c r="E58" s="138">
        <v>10217368</v>
      </c>
      <c r="F58" s="163"/>
      <c r="G58" s="138">
        <f>C58-E58</f>
        <v>158911.6799999997</v>
      </c>
      <c r="H58" s="140"/>
      <c r="I58" s="141">
        <v>112085638.80000001</v>
      </c>
      <c r="J58" s="164"/>
      <c r="K58" s="141">
        <v>111662859</v>
      </c>
      <c r="L58" s="164"/>
      <c r="M58" s="141">
        <f>I58-K58</f>
        <v>422779.8000000119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23107.79</v>
      </c>
      <c r="D59" s="163"/>
      <c r="E59" s="138">
        <v>9100</v>
      </c>
      <c r="F59" s="163"/>
      <c r="G59" s="138">
        <f t="shared" si="6"/>
        <v>14007.79</v>
      </c>
      <c r="H59" s="140"/>
      <c r="I59" s="141">
        <v>119343.6</v>
      </c>
      <c r="J59" s="164"/>
      <c r="K59" s="141">
        <v>107300</v>
      </c>
      <c r="L59" s="164"/>
      <c r="M59" s="141">
        <f t="shared" si="7"/>
        <v>12043.600000000006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112728.95</v>
      </c>
      <c r="D60" s="163"/>
      <c r="E60" s="144">
        <v>28212</v>
      </c>
      <c r="F60" s="169"/>
      <c r="G60" s="144">
        <f t="shared" si="6"/>
        <v>84516.95</v>
      </c>
      <c r="H60" s="170"/>
      <c r="I60" s="147">
        <v>591704.3200000001</v>
      </c>
      <c r="J60" s="164"/>
      <c r="K60" s="147">
        <v>159398</v>
      </c>
      <c r="L60" s="171"/>
      <c r="M60" s="147">
        <f t="shared" si="7"/>
        <v>432306.32000000007</v>
      </c>
      <c r="N60" s="111"/>
    </row>
    <row r="61" spans="2:14" s="172" customFormat="1" ht="12.75" outlineLevel="1">
      <c r="B61" s="149" t="s">
        <v>121</v>
      </c>
      <c r="C61" s="166">
        <f>SUM(C40:C46)+SUM(C49:C60)</f>
        <v>25051564.18</v>
      </c>
      <c r="D61" s="173"/>
      <c r="E61" s="166">
        <f>SUM(E40:E46)+SUM(E49:E60)</f>
        <v>25418528</v>
      </c>
      <c r="F61" s="174"/>
      <c r="G61" s="166">
        <f>SUM(G40:G46)+SUM(G49:G60)</f>
        <v>-366963.81999999913</v>
      </c>
      <c r="H61" s="167"/>
      <c r="I61" s="168">
        <f>SUM(I40:I46)+SUM(I49:I60)</f>
        <v>261026729.37</v>
      </c>
      <c r="J61" s="175"/>
      <c r="K61" s="168">
        <f>SUM(K40:K46)+SUM(K49:K60)</f>
        <v>274723387</v>
      </c>
      <c r="L61" s="176"/>
      <c r="M61" s="168">
        <f>SUM(M40:M46)+SUM(M49:M60)</f>
        <v>-13696657.62999998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56562731.7</v>
      </c>
      <c r="D63" s="163"/>
      <c r="E63" s="177">
        <f>E38+E61</f>
        <v>51937341</v>
      </c>
      <c r="F63" s="163"/>
      <c r="G63" s="178">
        <f>G38+G61</f>
        <v>4625390.699999998</v>
      </c>
      <c r="H63" s="179"/>
      <c r="I63" s="180">
        <f>I38+I61</f>
        <v>571895286.19</v>
      </c>
      <c r="J63" s="164"/>
      <c r="K63" s="180">
        <f>K38+K61</f>
        <v>583511702</v>
      </c>
      <c r="L63" s="164"/>
      <c r="M63" s="181">
        <f>M38+M61</f>
        <v>-11616415.810000002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696310.62</v>
      </c>
      <c r="D67" s="163"/>
      <c r="E67" s="138">
        <v>701849</v>
      </c>
      <c r="F67" s="163"/>
      <c r="G67" s="138">
        <f aca="true" t="shared" si="8" ref="G67:G76">C67-E67</f>
        <v>-5538.380000000005</v>
      </c>
      <c r="H67" s="140"/>
      <c r="I67" s="141">
        <v>6842748.4</v>
      </c>
      <c r="J67" s="164"/>
      <c r="K67" s="141">
        <v>12051117</v>
      </c>
      <c r="L67" s="164"/>
      <c r="M67" s="141">
        <f aca="true" t="shared" si="9" ref="M67:M76">I67-K67</f>
        <v>-5208368.6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10367837.11</v>
      </c>
      <c r="D68" s="163"/>
      <c r="E68" s="138">
        <v>4976847</v>
      </c>
      <c r="F68" s="163"/>
      <c r="G68" s="138">
        <f t="shared" si="8"/>
        <v>5390990.109999999</v>
      </c>
      <c r="H68" s="140"/>
      <c r="I68" s="141">
        <v>62965342.67</v>
      </c>
      <c r="J68" s="164"/>
      <c r="K68" s="141">
        <v>61959443</v>
      </c>
      <c r="L68" s="164"/>
      <c r="M68" s="141">
        <f t="shared" si="9"/>
        <v>1005899.6700000018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400320.74</v>
      </c>
      <c r="D69" s="163"/>
      <c r="E69" s="138">
        <v>313156</v>
      </c>
      <c r="F69" s="163"/>
      <c r="G69" s="138">
        <f t="shared" si="8"/>
        <v>87164.73999999999</v>
      </c>
      <c r="H69" s="140"/>
      <c r="I69" s="141">
        <v>3818847.7500000005</v>
      </c>
      <c r="J69" s="164"/>
      <c r="K69" s="141">
        <v>4148964</v>
      </c>
      <c r="L69" s="164"/>
      <c r="M69" s="141">
        <f t="shared" si="9"/>
        <v>-330116.24999999953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132698.13</v>
      </c>
      <c r="D70" s="163"/>
      <c r="E70" s="138">
        <v>267952</v>
      </c>
      <c r="F70" s="163"/>
      <c r="G70" s="138">
        <f t="shared" si="8"/>
        <v>-135253.87</v>
      </c>
      <c r="H70" s="140"/>
      <c r="I70" s="141">
        <v>2080543.0200000003</v>
      </c>
      <c r="J70" s="164"/>
      <c r="K70" s="141">
        <v>3206425</v>
      </c>
      <c r="L70" s="164"/>
      <c r="M70" s="141">
        <f t="shared" si="9"/>
        <v>-1125881.9799999997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10264.02</v>
      </c>
      <c r="D71" s="163"/>
      <c r="E71" s="138">
        <v>4470</v>
      </c>
      <c r="F71" s="163"/>
      <c r="G71" s="138">
        <f t="shared" si="8"/>
        <v>5794.02</v>
      </c>
      <c r="H71" s="140"/>
      <c r="I71" s="141">
        <v>172817.31</v>
      </c>
      <c r="J71" s="164"/>
      <c r="K71" s="141">
        <v>215950</v>
      </c>
      <c r="L71" s="164"/>
      <c r="M71" s="141">
        <f t="shared" si="9"/>
        <v>-43132.69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344115.64</v>
      </c>
      <c r="D72" s="163"/>
      <c r="E72" s="138">
        <v>162229</v>
      </c>
      <c r="F72" s="163"/>
      <c r="G72" s="138">
        <f t="shared" si="8"/>
        <v>181886.64</v>
      </c>
      <c r="H72" s="140"/>
      <c r="I72" s="141">
        <v>1989737.1700000002</v>
      </c>
      <c r="J72" s="164"/>
      <c r="K72" s="141">
        <v>2225642</v>
      </c>
      <c r="L72" s="164"/>
      <c r="M72" s="141">
        <f t="shared" si="9"/>
        <v>-235904.82999999984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829.69</v>
      </c>
      <c r="D73" s="163"/>
      <c r="E73" s="138">
        <v>5630</v>
      </c>
      <c r="F73" s="163"/>
      <c r="G73" s="138">
        <f t="shared" si="8"/>
        <v>-4800.3099999999995</v>
      </c>
      <c r="H73" s="140"/>
      <c r="I73" s="141">
        <v>38516.12</v>
      </c>
      <c r="J73" s="164"/>
      <c r="K73" s="141">
        <v>72629</v>
      </c>
      <c r="L73" s="164"/>
      <c r="M73" s="141">
        <f t="shared" si="9"/>
        <v>-34112.88</v>
      </c>
      <c r="N73" s="111"/>
    </row>
    <row r="74" spans="1:14" ht="12.75" outlineLevel="1">
      <c r="A74" s="102" t="s">
        <v>32</v>
      </c>
      <c r="B74" s="129" t="s">
        <v>28</v>
      </c>
      <c r="C74" s="138">
        <v>1039121.15</v>
      </c>
      <c r="D74" s="163"/>
      <c r="E74" s="138">
        <v>997837</v>
      </c>
      <c r="F74" s="163"/>
      <c r="G74" s="138">
        <f t="shared" si="8"/>
        <v>41284.15000000002</v>
      </c>
      <c r="H74" s="140"/>
      <c r="I74" s="141">
        <v>8176906.17</v>
      </c>
      <c r="J74" s="164"/>
      <c r="K74" s="141">
        <v>10532960</v>
      </c>
      <c r="L74" s="164"/>
      <c r="M74" s="141">
        <f t="shared" si="9"/>
        <v>-2356053.83</v>
      </c>
      <c r="N74" s="111"/>
    </row>
    <row r="75" spans="1:14" ht="12.75" outlineLevel="1">
      <c r="A75" s="102" t="s">
        <v>33</v>
      </c>
      <c r="B75" s="129" t="s">
        <v>29</v>
      </c>
      <c r="C75" s="138">
        <v>382372.74</v>
      </c>
      <c r="D75" s="163"/>
      <c r="E75" s="138">
        <v>134899</v>
      </c>
      <c r="F75" s="163"/>
      <c r="G75" s="138">
        <f t="shared" si="8"/>
        <v>247473.74</v>
      </c>
      <c r="H75" s="140"/>
      <c r="I75" s="141">
        <v>2579672.33</v>
      </c>
      <c r="J75" s="164"/>
      <c r="K75" s="141">
        <v>1591593</v>
      </c>
      <c r="L75" s="164"/>
      <c r="M75" s="141">
        <f t="shared" si="9"/>
        <v>988079.3300000001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259317.63</v>
      </c>
      <c r="D76" s="163"/>
      <c r="E76" s="144">
        <v>187686</v>
      </c>
      <c r="F76" s="182"/>
      <c r="G76" s="144">
        <f t="shared" si="8"/>
        <v>71631.63</v>
      </c>
      <c r="H76" s="170"/>
      <c r="I76" s="147">
        <v>2086438.29</v>
      </c>
      <c r="J76" s="164"/>
      <c r="K76" s="147">
        <v>2276565</v>
      </c>
      <c r="L76" s="183"/>
      <c r="M76" s="147">
        <f t="shared" si="9"/>
        <v>-190126.70999999996</v>
      </c>
      <c r="N76" s="111"/>
    </row>
    <row r="77" spans="2:14" s="172" customFormat="1" ht="12.75" outlineLevel="1">
      <c r="B77" s="149" t="s">
        <v>31</v>
      </c>
      <c r="C77" s="178">
        <f>SUM(C67:C76)</f>
        <v>13633187.47</v>
      </c>
      <c r="D77" s="173"/>
      <c r="E77" s="178">
        <f>SUM(E67:E76)</f>
        <v>7752555</v>
      </c>
      <c r="F77" s="173"/>
      <c r="G77" s="178">
        <f>SUM(G67:G76)</f>
        <v>5880632.47</v>
      </c>
      <c r="H77" s="179"/>
      <c r="I77" s="181">
        <f>SUM(I67:I76)</f>
        <v>90751569.23000002</v>
      </c>
      <c r="J77" s="175"/>
      <c r="K77" s="181">
        <f>SUM(K67:K76)</f>
        <v>98281288</v>
      </c>
      <c r="L77" s="175"/>
      <c r="M77" s="181">
        <f>SUM(M67:M76)</f>
        <v>-7529718.769999998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8848066.49</v>
      </c>
      <c r="D80" s="163"/>
      <c r="E80" s="130">
        <v>9385950</v>
      </c>
      <c r="F80" s="163"/>
      <c r="G80" s="130">
        <f>C80-E80</f>
        <v>-537883.5099999998</v>
      </c>
      <c r="H80" s="132"/>
      <c r="I80" s="133">
        <v>103254219.05</v>
      </c>
      <c r="J80" s="164"/>
      <c r="K80" s="133">
        <v>102849702</v>
      </c>
      <c r="L80" s="164"/>
      <c r="M80" s="133">
        <f>I80-K80</f>
        <v>404517.049999997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44854.69</v>
      </c>
      <c r="D83" s="163"/>
      <c r="E83" s="138">
        <v>0</v>
      </c>
      <c r="F83" s="163"/>
      <c r="G83" s="138">
        <f>C83-E83</f>
        <v>44854.69</v>
      </c>
      <c r="H83" s="184"/>
      <c r="I83" s="141">
        <v>346004.95</v>
      </c>
      <c r="J83" s="164"/>
      <c r="K83" s="141">
        <v>0</v>
      </c>
      <c r="L83" s="164"/>
      <c r="M83" s="141">
        <f>I83-K83</f>
        <v>346004.95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56370.91999999999</v>
      </c>
      <c r="D84" s="163"/>
      <c r="E84" s="144">
        <v>42497</v>
      </c>
      <c r="F84" s="169"/>
      <c r="G84" s="144">
        <f>C84-E84</f>
        <v>13873.919999999991</v>
      </c>
      <c r="H84" s="170"/>
      <c r="I84" s="147">
        <v>618123.81</v>
      </c>
      <c r="J84" s="164"/>
      <c r="K84" s="147">
        <v>467474</v>
      </c>
      <c r="L84" s="171"/>
      <c r="M84" s="147">
        <f>I84-K84</f>
        <v>150649.81000000006</v>
      </c>
      <c r="N84" s="111"/>
    </row>
    <row r="85" spans="2:14" s="185" customFormat="1" ht="12.75" outlineLevel="1">
      <c r="B85" s="186" t="s">
        <v>40</v>
      </c>
      <c r="C85" s="187">
        <f>SUM(C80:C84)</f>
        <v>8949292.1</v>
      </c>
      <c r="D85" s="174"/>
      <c r="E85" s="187">
        <f>SUM(E80:E84)</f>
        <v>9428447</v>
      </c>
      <c r="F85" s="174"/>
      <c r="G85" s="187">
        <f>SUM(G80:G84)</f>
        <v>-479154.8999999998</v>
      </c>
      <c r="H85" s="153"/>
      <c r="I85" s="188">
        <f>SUM(I80:I84)</f>
        <v>104218347.81</v>
      </c>
      <c r="J85" s="176"/>
      <c r="K85" s="188">
        <f>SUM(K80:K84)</f>
        <v>103317176</v>
      </c>
      <c r="L85" s="176"/>
      <c r="M85" s="188">
        <f>SUM(M80:M84)</f>
        <v>901171.809999997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79145211.27</v>
      </c>
      <c r="D88" s="195"/>
      <c r="E88" s="187">
        <f>E63+E77+E85</f>
        <v>69118343</v>
      </c>
      <c r="F88" s="195"/>
      <c r="G88" s="187">
        <f>G63+G77+G85</f>
        <v>10026868.269999998</v>
      </c>
      <c r="H88" s="153"/>
      <c r="I88" s="188">
        <f>I63+I77+I85</f>
        <v>766865203.23</v>
      </c>
      <c r="J88" s="196"/>
      <c r="K88" s="188">
        <f>K63+K77+K85</f>
        <v>785110166</v>
      </c>
      <c r="L88" s="196"/>
      <c r="M88" s="188">
        <f>M63+M77+M85</f>
        <v>-18244962.77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-1952954.7800000012</v>
      </c>
      <c r="D90" s="195"/>
      <c r="E90" s="187">
        <f>SUM(E26-E88)</f>
        <v>4614407</v>
      </c>
      <c r="F90" s="195"/>
      <c r="G90" s="187">
        <f>C90-E90</f>
        <v>-6567361.780000001</v>
      </c>
      <c r="H90" s="153"/>
      <c r="I90" s="188">
        <f>SUM(I26-I88)</f>
        <v>17763844.03999996</v>
      </c>
      <c r="J90" s="196"/>
      <c r="K90" s="188">
        <f>SUM(K26-K88)</f>
        <v>9199949</v>
      </c>
      <c r="L90" s="196"/>
      <c r="M90" s="188">
        <f>I90-K90</f>
        <v>8563895.039999962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1674849.25</v>
      </c>
      <c r="D94" s="157"/>
      <c r="E94" s="130">
        <v>1413403</v>
      </c>
      <c r="F94" s="157"/>
      <c r="G94" s="130">
        <f>C94-E94</f>
        <v>261446.25</v>
      </c>
      <c r="H94" s="132"/>
      <c r="I94" s="133">
        <v>23733586.4</v>
      </c>
      <c r="J94" s="160"/>
      <c r="K94" s="133">
        <v>18762348</v>
      </c>
      <c r="L94" s="160"/>
      <c r="M94" s="133">
        <f>I94-K94</f>
        <v>4971238.3999999985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-17723.170000000002</v>
      </c>
      <c r="D96" s="157"/>
      <c r="E96" s="138">
        <v>-45546</v>
      </c>
      <c r="F96" s="157"/>
      <c r="G96" s="138">
        <f>C96-E96</f>
        <v>27822.829999999998</v>
      </c>
      <c r="H96" s="184"/>
      <c r="I96" s="141">
        <v>-1235956.49</v>
      </c>
      <c r="J96" s="160"/>
      <c r="K96" s="141">
        <v>-2151460</v>
      </c>
      <c r="L96" s="160"/>
      <c r="M96" s="141">
        <f>I96-K96</f>
        <v>915503.51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0</v>
      </c>
      <c r="D97" s="157"/>
      <c r="E97" s="144">
        <v>6250</v>
      </c>
      <c r="F97" s="190"/>
      <c r="G97" s="144">
        <f>C97-E97</f>
        <v>-6250</v>
      </c>
      <c r="H97" s="170"/>
      <c r="I97" s="147">
        <v>634768.04</v>
      </c>
      <c r="J97" s="160"/>
      <c r="K97" s="147">
        <v>168750</v>
      </c>
      <c r="L97" s="192"/>
      <c r="M97" s="147">
        <f>I97-K97</f>
        <v>466018.04000000004</v>
      </c>
      <c r="N97" s="111"/>
    </row>
    <row r="98" spans="2:14" s="172" customFormat="1" ht="12.75" outlineLevel="1">
      <c r="B98" s="149" t="s">
        <v>50</v>
      </c>
      <c r="C98" s="178">
        <f>SUM(C94:C97)</f>
        <v>1657126.08</v>
      </c>
      <c r="D98" s="197"/>
      <c r="E98" s="178">
        <f>SUM(E94:E97)</f>
        <v>1374107</v>
      </c>
      <c r="F98" s="195"/>
      <c r="G98" s="178">
        <f>SUM(G94:G97)</f>
        <v>283019.08</v>
      </c>
      <c r="H98" s="179"/>
      <c r="I98" s="181">
        <f>SUM(I94:I97)</f>
        <v>23132397.95</v>
      </c>
      <c r="J98" s="198"/>
      <c r="K98" s="181">
        <f>SUM(K94:K97)</f>
        <v>16779638</v>
      </c>
      <c r="L98" s="196"/>
      <c r="M98" s="181">
        <f>SUM(M94:M97)</f>
        <v>6352759.949999998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-295828.7000000011</v>
      </c>
      <c r="D101" s="199"/>
      <c r="E101" s="150">
        <f>E90+E98</f>
        <v>5988514</v>
      </c>
      <c r="F101" s="200"/>
      <c r="G101" s="150">
        <f>C101-E101</f>
        <v>-6284342.700000001</v>
      </c>
      <c r="H101" s="153"/>
      <c r="I101" s="154">
        <f>I90+I98</f>
        <v>40896241.989999965</v>
      </c>
      <c r="J101" s="201"/>
      <c r="K101" s="154">
        <f>K90+K98</f>
        <v>25979587</v>
      </c>
      <c r="L101" s="202"/>
      <c r="M101" s="154">
        <f>I101-K101</f>
        <v>14916654.989999965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tabSelected="1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11" sqref="B11"/>
    </sheetView>
  </sheetViews>
  <sheetFormatPr defaultColWidth="9.140625" defaultRowHeight="12.75" outlineLevelRow="2" outlineLevelCol="1"/>
  <cols>
    <col min="1" max="1" width="55.7109375" style="102" hidden="1" customWidth="1"/>
    <col min="2" max="2" width="48.00390625" style="103" customWidth="1"/>
    <col min="3" max="3" width="19.421875" style="204" bestFit="1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5.8515625" style="204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204" t="s">
        <v>137</v>
      </c>
      <c r="E1" s="104" t="s">
        <v>138</v>
      </c>
      <c r="G1" s="105" t="s">
        <v>63</v>
      </c>
      <c r="I1" s="204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205"/>
      <c r="D5" s="109"/>
      <c r="E5" s="109"/>
      <c r="F5" s="109"/>
      <c r="G5" s="109"/>
      <c r="H5" s="109"/>
      <c r="I5" s="205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161</v>
      </c>
    </row>
    <row r="7" spans="3:16" ht="12.75">
      <c r="C7" s="206"/>
      <c r="D7" s="114"/>
      <c r="E7" s="114"/>
      <c r="F7" s="114"/>
      <c r="G7" s="114"/>
      <c r="H7" s="114"/>
      <c r="I7" s="206"/>
      <c r="J7" s="114"/>
      <c r="K7" s="114"/>
      <c r="L7" s="114"/>
      <c r="M7" s="114"/>
      <c r="N7" s="111"/>
      <c r="P7" s="113" t="s">
        <v>149</v>
      </c>
    </row>
    <row r="8" spans="3:14" ht="12.75">
      <c r="C8" s="206" t="s">
        <v>135</v>
      </c>
      <c r="E8" s="114" t="s">
        <v>83</v>
      </c>
      <c r="K8" s="114" t="s">
        <v>83</v>
      </c>
      <c r="N8" s="111"/>
    </row>
    <row r="9" spans="3:14" ht="12.75">
      <c r="C9" s="206" t="s">
        <v>134</v>
      </c>
      <c r="E9" s="115" t="s">
        <v>136</v>
      </c>
      <c r="F9" s="114"/>
      <c r="G9" s="115" t="s">
        <v>132</v>
      </c>
      <c r="H9" s="115"/>
      <c r="I9" s="206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207" t="str">
        <f>TEXT(DATE,"mm/dd/yy")</f>
        <v>12/31/19</v>
      </c>
      <c r="E10" s="116" t="str">
        <f>TEXT(DATE,"mm/dd/yy")</f>
        <v>12/31/19</v>
      </c>
      <c r="F10" s="114"/>
      <c r="G10" s="117" t="s">
        <v>83</v>
      </c>
      <c r="H10" s="118"/>
      <c r="I10" s="207" t="str">
        <f>TEXT(DATE,"mm/dd/yy")</f>
        <v>12/31/19</v>
      </c>
      <c r="K10" s="116" t="str">
        <f>TEXT(DATE,"mm/dd/yy")</f>
        <v>12/31/19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208"/>
      <c r="D12" s="123"/>
      <c r="E12" s="123"/>
      <c r="F12" s="123"/>
      <c r="G12" s="124"/>
      <c r="I12" s="209"/>
      <c r="J12" s="126"/>
      <c r="K12" s="126"/>
      <c r="L12" s="126"/>
      <c r="M12" s="127"/>
      <c r="N12" s="111"/>
    </row>
    <row r="13" spans="1:14" s="120" customFormat="1" ht="12.75" outlineLevel="1">
      <c r="A13" s="128" t="s">
        <v>157</v>
      </c>
      <c r="B13" s="129" t="s">
        <v>20</v>
      </c>
      <c r="C13" s="208">
        <v>68913926</v>
      </c>
      <c r="D13" s="123"/>
      <c r="E13" s="130">
        <v>82700999</v>
      </c>
      <c r="F13" s="131"/>
      <c r="G13" s="130">
        <f aca="true" t="shared" si="0" ref="G13:G26">(C13-E13)</f>
        <v>-13787073</v>
      </c>
      <c r="H13" s="132"/>
      <c r="I13" s="209">
        <v>763569591</v>
      </c>
      <c r="J13" s="126"/>
      <c r="K13" s="133">
        <v>795294317</v>
      </c>
      <c r="L13" s="134"/>
      <c r="M13" s="133">
        <f aca="true" t="shared" si="1" ref="M13:M26">(I13-K13)</f>
        <v>-31724726</v>
      </c>
      <c r="N13" s="111"/>
    </row>
    <row r="14" spans="1:14" ht="12.75" hidden="1" outlineLevel="2">
      <c r="A14" s="104" t="s">
        <v>143</v>
      </c>
      <c r="B14" s="135" t="s">
        <v>21</v>
      </c>
      <c r="C14" s="210">
        <v>-1370179</v>
      </c>
      <c r="D14" s="136"/>
      <c r="E14" s="135">
        <v>-5379303</v>
      </c>
      <c r="F14" s="137"/>
      <c r="G14" s="135">
        <f t="shared" si="0"/>
        <v>4009124</v>
      </c>
      <c r="H14" s="135"/>
      <c r="I14" s="210">
        <v>-53937144</v>
      </c>
      <c r="J14" s="135"/>
      <c r="K14" s="135">
        <v>-49727629</v>
      </c>
      <c r="L14" s="135"/>
      <c r="M14" s="135">
        <f t="shared" si="1"/>
        <v>-4209515</v>
      </c>
      <c r="N14" s="135"/>
    </row>
    <row r="15" spans="1:14" ht="12.75" hidden="1" outlineLevel="2">
      <c r="A15" s="104" t="s">
        <v>144</v>
      </c>
      <c r="B15" s="135" t="s">
        <v>78</v>
      </c>
      <c r="C15" s="210">
        <v>-4569264</v>
      </c>
      <c r="D15" s="136"/>
      <c r="E15" s="135">
        <v>0</v>
      </c>
      <c r="F15" s="137"/>
      <c r="G15" s="135">
        <f t="shared" si="0"/>
        <v>-4569264</v>
      </c>
      <c r="H15" s="135"/>
      <c r="I15" s="210">
        <v>935366</v>
      </c>
      <c r="J15" s="135"/>
      <c r="K15" s="135">
        <v>0</v>
      </c>
      <c r="L15" s="135"/>
      <c r="M15" s="135">
        <f t="shared" si="1"/>
        <v>935366</v>
      </c>
      <c r="N15" s="135"/>
    </row>
    <row r="16" spans="1:14" ht="12.75" outlineLevel="1" collapsed="1">
      <c r="A16" s="104"/>
      <c r="B16" s="129" t="s">
        <v>21</v>
      </c>
      <c r="C16" s="208">
        <f>C14+C15</f>
        <v>-5939443</v>
      </c>
      <c r="D16" s="123"/>
      <c r="E16" s="138">
        <f>E14+E15</f>
        <v>-5379303</v>
      </c>
      <c r="F16" s="139"/>
      <c r="G16" s="138">
        <f t="shared" si="0"/>
        <v>-560140</v>
      </c>
      <c r="H16" s="140"/>
      <c r="I16" s="209">
        <f>I14+I15</f>
        <v>-53001778</v>
      </c>
      <c r="J16" s="126"/>
      <c r="K16" s="141">
        <f>K14+K15</f>
        <v>-49727629</v>
      </c>
      <c r="L16" s="142"/>
      <c r="M16" s="141">
        <f t="shared" si="1"/>
        <v>-3274149</v>
      </c>
      <c r="N16" s="111"/>
    </row>
    <row r="17" spans="1:14" ht="12.75" hidden="1" outlineLevel="2">
      <c r="A17" s="104" t="s">
        <v>146</v>
      </c>
      <c r="B17" s="135" t="s">
        <v>22</v>
      </c>
      <c r="C17" s="210">
        <v>13342638</v>
      </c>
      <c r="D17" s="136"/>
      <c r="E17" s="135">
        <v>10055474</v>
      </c>
      <c r="F17" s="137"/>
      <c r="G17" s="135">
        <f t="shared" si="0"/>
        <v>3287164</v>
      </c>
      <c r="H17" s="135"/>
      <c r="I17" s="210">
        <v>115000982</v>
      </c>
      <c r="J17" s="135"/>
      <c r="K17" s="135">
        <v>115764046</v>
      </c>
      <c r="L17" s="135"/>
      <c r="M17" s="135">
        <f t="shared" si="1"/>
        <v>-763064</v>
      </c>
      <c r="N17" s="135"/>
    </row>
    <row r="18" spans="1:14" ht="12.75" hidden="1" outlineLevel="2">
      <c r="A18" s="104" t="s">
        <v>145</v>
      </c>
      <c r="B18" s="135" t="s">
        <v>79</v>
      </c>
      <c r="C18" s="210">
        <v>-3349090</v>
      </c>
      <c r="D18" s="136"/>
      <c r="E18" s="135">
        <v>0</v>
      </c>
      <c r="F18" s="137"/>
      <c r="G18" s="135">
        <f t="shared" si="0"/>
        <v>-3349090</v>
      </c>
      <c r="H18" s="135"/>
      <c r="I18" s="210">
        <v>-159007</v>
      </c>
      <c r="J18" s="135"/>
      <c r="K18" s="135">
        <v>0</v>
      </c>
      <c r="L18" s="135"/>
      <c r="M18" s="135">
        <f t="shared" si="1"/>
        <v>-159007</v>
      </c>
      <c r="N18" s="135"/>
    </row>
    <row r="19" spans="1:14" ht="12.75" outlineLevel="1" collapsed="1">
      <c r="A19" s="104"/>
      <c r="B19" s="129" t="s">
        <v>22</v>
      </c>
      <c r="C19" s="208">
        <f>C17+C18</f>
        <v>9993548</v>
      </c>
      <c r="D19" s="123"/>
      <c r="E19" s="138">
        <f>E17+E18</f>
        <v>10055474</v>
      </c>
      <c r="F19" s="139"/>
      <c r="G19" s="138">
        <f t="shared" si="0"/>
        <v>-61926</v>
      </c>
      <c r="H19" s="140"/>
      <c r="I19" s="209">
        <f>I17+I18</f>
        <v>114841975</v>
      </c>
      <c r="J19" s="126"/>
      <c r="K19" s="141">
        <f>K17+K18</f>
        <v>115764046</v>
      </c>
      <c r="L19" s="142"/>
      <c r="M19" s="141">
        <f t="shared" si="1"/>
        <v>-922071</v>
      </c>
      <c r="N19" s="111"/>
    </row>
    <row r="20" spans="1:14" ht="12.75" outlineLevel="1">
      <c r="A20" s="104" t="s">
        <v>116</v>
      </c>
      <c r="B20" s="129" t="s">
        <v>23</v>
      </c>
      <c r="C20" s="208">
        <v>915933.17</v>
      </c>
      <c r="D20" s="123"/>
      <c r="E20" s="138">
        <v>4573</v>
      </c>
      <c r="F20" s="139"/>
      <c r="G20" s="138">
        <f t="shared" si="0"/>
        <v>911360.17</v>
      </c>
      <c r="H20" s="140"/>
      <c r="I20" s="209">
        <v>19579619.44</v>
      </c>
      <c r="J20" s="126"/>
      <c r="K20" s="141">
        <v>5654295</v>
      </c>
      <c r="L20" s="142"/>
      <c r="M20" s="141">
        <f t="shared" si="1"/>
        <v>13925324.440000001</v>
      </c>
      <c r="N20" s="111"/>
    </row>
    <row r="21" spans="1:14" ht="12.75" outlineLevel="1">
      <c r="A21" s="104" t="s">
        <v>117</v>
      </c>
      <c r="B21" s="129" t="s">
        <v>118</v>
      </c>
      <c r="C21" s="208">
        <v>1108244.28</v>
      </c>
      <c r="D21" s="123"/>
      <c r="E21" s="138">
        <v>1473492</v>
      </c>
      <c r="F21" s="139"/>
      <c r="G21" s="138">
        <f t="shared" si="0"/>
        <v>-365247.72</v>
      </c>
      <c r="H21" s="140"/>
      <c r="I21" s="209">
        <v>6330055.95</v>
      </c>
      <c r="J21" s="126"/>
      <c r="K21" s="141">
        <v>8785255</v>
      </c>
      <c r="L21" s="142"/>
      <c r="M21" s="141">
        <f t="shared" si="1"/>
        <v>-2455199.05</v>
      </c>
      <c r="N21" s="111"/>
    </row>
    <row r="22" spans="1:14" ht="12.75" outlineLevel="1">
      <c r="A22" s="104" t="s">
        <v>124</v>
      </c>
      <c r="B22" s="129" t="s">
        <v>122</v>
      </c>
      <c r="C22" s="208">
        <v>332045.9000000001</v>
      </c>
      <c r="D22" s="123"/>
      <c r="E22" s="138">
        <v>273148</v>
      </c>
      <c r="F22" s="139"/>
      <c r="G22" s="138">
        <f t="shared" si="0"/>
        <v>58897.90000000008</v>
      </c>
      <c r="H22" s="140"/>
      <c r="I22" s="209">
        <v>3805726.62</v>
      </c>
      <c r="J22" s="126"/>
      <c r="K22" s="141">
        <v>3296074</v>
      </c>
      <c r="L22" s="142"/>
      <c r="M22" s="141">
        <f t="shared" si="1"/>
        <v>509652.6200000001</v>
      </c>
      <c r="N22" s="111"/>
    </row>
    <row r="23" spans="1:14" ht="12.75" outlineLevel="1">
      <c r="A23" s="104" t="s">
        <v>74</v>
      </c>
      <c r="B23" s="129" t="s">
        <v>75</v>
      </c>
      <c r="C23" s="208">
        <v>0</v>
      </c>
      <c r="D23" s="123"/>
      <c r="E23" s="138">
        <v>0</v>
      </c>
      <c r="F23" s="139"/>
      <c r="G23" s="138">
        <f t="shared" si="0"/>
        <v>0</v>
      </c>
      <c r="H23" s="140"/>
      <c r="I23" s="209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208">
        <v>47308</v>
      </c>
      <c r="D24" s="123"/>
      <c r="E24" s="138">
        <v>48741</v>
      </c>
      <c r="F24" s="139"/>
      <c r="G24" s="138">
        <f t="shared" si="0"/>
        <v>-1433</v>
      </c>
      <c r="H24" s="140"/>
      <c r="I24" s="209">
        <v>4008204.02</v>
      </c>
      <c r="J24" s="126"/>
      <c r="K24" s="141">
        <v>3804724</v>
      </c>
      <c r="L24" s="142"/>
      <c r="M24" s="141">
        <f t="shared" si="1"/>
        <v>203480.02000000002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211">
        <v>121903.6</v>
      </c>
      <c r="D25" s="123"/>
      <c r="E25" s="144">
        <v>23280</v>
      </c>
      <c r="F25" s="145"/>
      <c r="G25" s="144">
        <f t="shared" si="0"/>
        <v>98623.6</v>
      </c>
      <c r="H25" s="146"/>
      <c r="I25" s="212">
        <v>989119.1900000001</v>
      </c>
      <c r="J25" s="126"/>
      <c r="K25" s="147">
        <v>639437</v>
      </c>
      <c r="L25" s="148"/>
      <c r="M25" s="147">
        <f t="shared" si="1"/>
        <v>349682.19000000006</v>
      </c>
      <c r="N25" s="111"/>
    </row>
    <row r="26" spans="2:14" ht="13.5" outlineLevel="1" thickBot="1">
      <c r="B26" s="149" t="s">
        <v>2</v>
      </c>
      <c r="C26" s="213">
        <f>SUM(C20:C25)+C19+C16+C13</f>
        <v>75493465.95</v>
      </c>
      <c r="D26" s="151"/>
      <c r="E26" s="150">
        <f>SUM(E20:E25)+E19+E16+E13</f>
        <v>89200404</v>
      </c>
      <c r="F26" s="152"/>
      <c r="G26" s="150">
        <f t="shared" si="0"/>
        <v>-13706938.049999997</v>
      </c>
      <c r="H26" s="153"/>
      <c r="I26" s="214">
        <f>SUM(I20:I25)+I19+I16+I13</f>
        <v>860122513.22</v>
      </c>
      <c r="J26" s="149"/>
      <c r="K26" s="154">
        <f>SUM(K20:K25)+K19+K16+K13</f>
        <v>883510519</v>
      </c>
      <c r="L26" s="155"/>
      <c r="M26" s="154">
        <f t="shared" si="1"/>
        <v>-23388005.77999997</v>
      </c>
      <c r="N26" s="111"/>
    </row>
    <row r="27" spans="2:14" ht="13.5" outlineLevel="1" thickTop="1">
      <c r="B27" s="156"/>
      <c r="C27" s="208"/>
      <c r="D27" s="123"/>
      <c r="E27" s="157"/>
      <c r="F27" s="158"/>
      <c r="G27" s="159"/>
      <c r="H27" s="143"/>
      <c r="I27" s="209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208"/>
      <c r="D28" s="123"/>
      <c r="E28" s="157"/>
      <c r="F28" s="123"/>
      <c r="G28" s="159"/>
      <c r="H28" s="143"/>
      <c r="I28" s="209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208">
        <v>255211.18</v>
      </c>
      <c r="D29" s="163"/>
      <c r="E29" s="138">
        <v>0</v>
      </c>
      <c r="F29" s="163"/>
      <c r="G29" s="138">
        <f aca="true" t="shared" si="2" ref="G29:G37">C29-E29</f>
        <v>255211.18</v>
      </c>
      <c r="H29" s="140"/>
      <c r="I29" s="209">
        <v>7198965.3100000005</v>
      </c>
      <c r="J29" s="164"/>
      <c r="K29" s="141">
        <v>9269168</v>
      </c>
      <c r="L29" s="164"/>
      <c r="M29" s="141">
        <f aca="true" t="shared" si="3" ref="M29:M37">I29-K29</f>
        <v>-2070202.6899999995</v>
      </c>
      <c r="N29" s="111"/>
    </row>
    <row r="30" spans="1:14" s="120" customFormat="1" ht="12.75" outlineLevel="1">
      <c r="A30" s="128" t="s">
        <v>97</v>
      </c>
      <c r="B30" s="129" t="s">
        <v>9</v>
      </c>
      <c r="C30" s="208">
        <v>11976139.16</v>
      </c>
      <c r="D30" s="163"/>
      <c r="E30" s="138">
        <v>18353479</v>
      </c>
      <c r="F30" s="163"/>
      <c r="G30" s="138">
        <f t="shared" si="2"/>
        <v>-6377339.84</v>
      </c>
      <c r="H30" s="140"/>
      <c r="I30" s="209">
        <v>127476350.22999999</v>
      </c>
      <c r="J30" s="164"/>
      <c r="K30" s="141">
        <v>185073841</v>
      </c>
      <c r="L30" s="164"/>
      <c r="M30" s="141">
        <f t="shared" si="3"/>
        <v>-57597490.77000001</v>
      </c>
      <c r="N30" s="111"/>
    </row>
    <row r="31" spans="1:14" s="120" customFormat="1" ht="12.75" outlineLevel="1">
      <c r="A31" s="128" t="s">
        <v>98</v>
      </c>
      <c r="B31" s="129" t="s">
        <v>10</v>
      </c>
      <c r="C31" s="208">
        <v>299229.58</v>
      </c>
      <c r="D31" s="163"/>
      <c r="E31" s="138">
        <v>559197</v>
      </c>
      <c r="F31" s="163"/>
      <c r="G31" s="138">
        <f t="shared" si="2"/>
        <v>-259967.41999999998</v>
      </c>
      <c r="H31" s="140"/>
      <c r="I31" s="209">
        <v>11906761.28</v>
      </c>
      <c r="J31" s="164"/>
      <c r="K31" s="141">
        <v>13950064</v>
      </c>
      <c r="L31" s="164"/>
      <c r="M31" s="141">
        <f t="shared" si="3"/>
        <v>-2043302.7200000007</v>
      </c>
      <c r="N31" s="111"/>
    </row>
    <row r="32" spans="1:14" s="120" customFormat="1" ht="12.75" outlineLevel="1">
      <c r="A32" s="128" t="s">
        <v>99</v>
      </c>
      <c r="B32" s="129" t="s">
        <v>89</v>
      </c>
      <c r="C32" s="208">
        <v>31396.41</v>
      </c>
      <c r="D32" s="163"/>
      <c r="E32" s="138">
        <v>0</v>
      </c>
      <c r="F32" s="163"/>
      <c r="G32" s="138">
        <f t="shared" si="2"/>
        <v>31396.41</v>
      </c>
      <c r="H32" s="140"/>
      <c r="I32" s="209">
        <v>4386713.32</v>
      </c>
      <c r="J32" s="164"/>
      <c r="K32" s="141">
        <v>9718943</v>
      </c>
      <c r="L32" s="164"/>
      <c r="M32" s="141">
        <f t="shared" si="3"/>
        <v>-5332229.68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208">
        <v>-90.46000000000001</v>
      </c>
      <c r="D33" s="163"/>
      <c r="E33" s="138">
        <v>794</v>
      </c>
      <c r="F33" s="163"/>
      <c r="G33" s="138">
        <f t="shared" si="2"/>
        <v>-884.46</v>
      </c>
      <c r="H33" s="140"/>
      <c r="I33" s="209">
        <v>3238.36</v>
      </c>
      <c r="J33" s="164"/>
      <c r="K33" s="141">
        <v>6400</v>
      </c>
      <c r="L33" s="164"/>
      <c r="M33" s="141">
        <f t="shared" si="3"/>
        <v>-3161.64</v>
      </c>
      <c r="N33" s="111"/>
    </row>
    <row r="34" spans="1:14" ht="12.75" outlineLevel="1">
      <c r="A34" s="102" t="s">
        <v>101</v>
      </c>
      <c r="B34" s="129" t="s">
        <v>12</v>
      </c>
      <c r="C34" s="208">
        <v>53897.079999999994</v>
      </c>
      <c r="D34" s="163"/>
      <c r="E34" s="138">
        <v>73523</v>
      </c>
      <c r="F34" s="163"/>
      <c r="G34" s="138">
        <f t="shared" si="2"/>
        <v>-19625.920000000006</v>
      </c>
      <c r="H34" s="140"/>
      <c r="I34" s="209">
        <v>757080.48</v>
      </c>
      <c r="J34" s="164"/>
      <c r="K34" s="141">
        <v>866698</v>
      </c>
      <c r="L34" s="164"/>
      <c r="M34" s="141">
        <f t="shared" si="3"/>
        <v>-109617.52000000002</v>
      </c>
      <c r="N34" s="111"/>
    </row>
    <row r="35" spans="1:14" ht="12.75" outlineLevel="1">
      <c r="A35" s="102" t="s">
        <v>59</v>
      </c>
      <c r="B35" s="129" t="s">
        <v>13</v>
      </c>
      <c r="C35" s="208">
        <f>C36-SUM(C29:C34)</f>
        <v>610175.3999999985</v>
      </c>
      <c r="D35" s="163"/>
      <c r="E35" s="138">
        <f>E36-SUM(E29:E34)</f>
        <v>983335</v>
      </c>
      <c r="F35" s="163"/>
      <c r="G35" s="138">
        <f t="shared" si="2"/>
        <v>-373159.6000000015</v>
      </c>
      <c r="H35" s="140"/>
      <c r="I35" s="209">
        <f>I36-SUM(I29:I34)</f>
        <v>10989481.170000017</v>
      </c>
      <c r="J35" s="164"/>
      <c r="K35" s="141">
        <f>K36-SUM(K29:K34)</f>
        <v>11285681</v>
      </c>
      <c r="L35" s="164"/>
      <c r="M35" s="141">
        <f t="shared" si="3"/>
        <v>-296199.8299999833</v>
      </c>
      <c r="N35" s="111"/>
    </row>
    <row r="36" spans="1:14" ht="12.75" hidden="1" outlineLevel="2">
      <c r="A36" s="104" t="s">
        <v>94</v>
      </c>
      <c r="B36" s="165" t="s">
        <v>60</v>
      </c>
      <c r="C36" s="210">
        <v>13225958.349999998</v>
      </c>
      <c r="D36" s="136"/>
      <c r="E36" s="135">
        <v>19970328</v>
      </c>
      <c r="F36" s="137"/>
      <c r="G36" s="135">
        <f t="shared" si="2"/>
        <v>-6744369.650000002</v>
      </c>
      <c r="H36" s="135"/>
      <c r="I36" s="210">
        <v>162718590.15</v>
      </c>
      <c r="J36" s="135"/>
      <c r="K36" s="135">
        <v>230170795</v>
      </c>
      <c r="L36" s="135"/>
      <c r="M36" s="135">
        <f t="shared" si="3"/>
        <v>-67452204.85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211">
        <v>15256865.13</v>
      </c>
      <c r="D37" s="163"/>
      <c r="E37" s="144">
        <v>13922029</v>
      </c>
      <c r="F37" s="163"/>
      <c r="G37" s="144">
        <f t="shared" si="2"/>
        <v>1334836.1300000008</v>
      </c>
      <c r="H37" s="146"/>
      <c r="I37" s="212">
        <v>176632790.15</v>
      </c>
      <c r="J37" s="164"/>
      <c r="K37" s="147">
        <v>112509877</v>
      </c>
      <c r="L37" s="164"/>
      <c r="M37" s="147">
        <f t="shared" si="3"/>
        <v>64122913.150000006</v>
      </c>
      <c r="N37" s="111"/>
    </row>
    <row r="38" spans="1:14" s="120" customFormat="1" ht="12.75" outlineLevel="1">
      <c r="A38" s="128"/>
      <c r="B38" s="149" t="s">
        <v>120</v>
      </c>
      <c r="C38" s="215">
        <f>SUM(C29:C35)+C37</f>
        <v>28482823.479999997</v>
      </c>
      <c r="D38" s="163"/>
      <c r="E38" s="166">
        <f>SUM(E29:E35)+E37</f>
        <v>33892357</v>
      </c>
      <c r="F38" s="163"/>
      <c r="G38" s="166">
        <f>SUM(G29:G35)+G37</f>
        <v>-5409533.5200000005</v>
      </c>
      <c r="H38" s="167"/>
      <c r="I38" s="216">
        <f>SUM(I29:I35)+I37</f>
        <v>339351380.3</v>
      </c>
      <c r="J38" s="164"/>
      <c r="K38" s="168">
        <f>SUM(K29:K35)+K37</f>
        <v>342680672</v>
      </c>
      <c r="L38" s="164"/>
      <c r="M38" s="168">
        <f>SUM(M29:M35)+M37</f>
        <v>-3329291.699999988</v>
      </c>
      <c r="N38" s="111"/>
    </row>
    <row r="39" spans="1:14" s="120" customFormat="1" ht="12.75" outlineLevel="1">
      <c r="A39" s="128"/>
      <c r="B39" s="129"/>
      <c r="C39" s="208"/>
      <c r="D39" s="163"/>
      <c r="E39" s="138"/>
      <c r="F39" s="163"/>
      <c r="G39" s="138"/>
      <c r="H39" s="140"/>
      <c r="I39" s="209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208">
        <v>1014357.9800000001</v>
      </c>
      <c r="D40" s="163"/>
      <c r="E40" s="138">
        <v>765080</v>
      </c>
      <c r="F40" s="163"/>
      <c r="G40" s="138">
        <f aca="true" t="shared" si="4" ref="G40:G48">C40-E40</f>
        <v>249277.9800000001</v>
      </c>
      <c r="H40" s="140"/>
      <c r="I40" s="209">
        <v>10703175.299999999</v>
      </c>
      <c r="J40" s="164"/>
      <c r="K40" s="141">
        <v>9766967</v>
      </c>
      <c r="L40" s="164"/>
      <c r="M40" s="141">
        <f aca="true" t="shared" si="5" ref="M40:M48">I40-K40</f>
        <v>936208.2999999989</v>
      </c>
      <c r="N40" s="111"/>
    </row>
    <row r="41" spans="1:14" s="120" customFormat="1" ht="12.75" outlineLevel="1">
      <c r="A41" s="104" t="s">
        <v>128</v>
      </c>
      <c r="B41" s="129" t="s">
        <v>5</v>
      </c>
      <c r="C41" s="208">
        <v>4512811.91</v>
      </c>
      <c r="D41" s="163"/>
      <c r="E41" s="138">
        <v>4829246</v>
      </c>
      <c r="F41" s="163"/>
      <c r="G41" s="138">
        <f t="shared" si="4"/>
        <v>-316434.08999999985</v>
      </c>
      <c r="H41" s="140"/>
      <c r="I41" s="209">
        <v>43930456.8</v>
      </c>
      <c r="J41" s="164"/>
      <c r="K41" s="141">
        <v>50881951</v>
      </c>
      <c r="L41" s="164"/>
      <c r="M41" s="141">
        <f t="shared" si="5"/>
        <v>-6951494.200000003</v>
      </c>
      <c r="N41" s="111"/>
    </row>
    <row r="42" spans="1:14" ht="12.75" outlineLevel="1">
      <c r="A42" s="102" t="s">
        <v>129</v>
      </c>
      <c r="B42" s="129" t="s">
        <v>6</v>
      </c>
      <c r="C42" s="208">
        <v>697635.2099999995</v>
      </c>
      <c r="D42" s="163"/>
      <c r="E42" s="138">
        <v>883897</v>
      </c>
      <c r="F42" s="163"/>
      <c r="G42" s="138">
        <f t="shared" si="4"/>
        <v>-186261.7900000005</v>
      </c>
      <c r="H42" s="140"/>
      <c r="I42" s="209">
        <v>7732068.569999999</v>
      </c>
      <c r="J42" s="164"/>
      <c r="K42" s="141">
        <v>9495228</v>
      </c>
      <c r="L42" s="164"/>
      <c r="M42" s="141">
        <f t="shared" si="5"/>
        <v>-1763159.4300000006</v>
      </c>
      <c r="N42" s="111"/>
    </row>
    <row r="43" spans="1:14" ht="12.75" outlineLevel="1">
      <c r="A43" s="102" t="s">
        <v>130</v>
      </c>
      <c r="B43" s="129" t="s">
        <v>88</v>
      </c>
      <c r="C43" s="208">
        <v>389098.74</v>
      </c>
      <c r="D43" s="163"/>
      <c r="E43" s="138">
        <v>421245</v>
      </c>
      <c r="F43" s="163"/>
      <c r="G43" s="138">
        <f t="shared" si="4"/>
        <v>-32146.26000000001</v>
      </c>
      <c r="H43" s="140"/>
      <c r="I43" s="209">
        <v>4291815.69</v>
      </c>
      <c r="J43" s="164"/>
      <c r="K43" s="141">
        <v>5321425</v>
      </c>
      <c r="L43" s="164"/>
      <c r="M43" s="141">
        <f t="shared" si="5"/>
        <v>-1029609.3099999996</v>
      </c>
      <c r="N43" s="111"/>
    </row>
    <row r="44" spans="1:14" ht="12.75" outlineLevel="1">
      <c r="A44" s="102" t="s">
        <v>102</v>
      </c>
      <c r="B44" s="129" t="s">
        <v>7</v>
      </c>
      <c r="C44" s="208">
        <v>-117.67</v>
      </c>
      <c r="D44" s="163"/>
      <c r="E44" s="138">
        <v>0</v>
      </c>
      <c r="F44" s="163"/>
      <c r="G44" s="138">
        <f t="shared" si="4"/>
        <v>-117.67</v>
      </c>
      <c r="H44" s="140"/>
      <c r="I44" s="209">
        <v>10722.050000000001</v>
      </c>
      <c r="J44" s="164"/>
      <c r="K44" s="141">
        <v>10000</v>
      </c>
      <c r="L44" s="164"/>
      <c r="M44" s="141">
        <f t="shared" si="5"/>
        <v>722.0500000000011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208">
        <v>182435.05</v>
      </c>
      <c r="D45" s="163"/>
      <c r="E45" s="138">
        <v>125676</v>
      </c>
      <c r="F45" s="163"/>
      <c r="G45" s="138">
        <f t="shared" si="4"/>
        <v>56759.04999999999</v>
      </c>
      <c r="H45" s="140"/>
      <c r="I45" s="209">
        <v>1486109.3800000001</v>
      </c>
      <c r="J45" s="164"/>
      <c r="K45" s="141">
        <v>1429190</v>
      </c>
      <c r="L45" s="164"/>
      <c r="M45" s="141">
        <f t="shared" si="5"/>
        <v>56919.38000000012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208">
        <v>2404.4</v>
      </c>
      <c r="D46" s="163"/>
      <c r="E46" s="138">
        <v>15038</v>
      </c>
      <c r="F46" s="163"/>
      <c r="G46" s="138">
        <f t="shared" si="4"/>
        <v>-12633.6</v>
      </c>
      <c r="H46" s="140"/>
      <c r="I46" s="209">
        <v>92144.86</v>
      </c>
      <c r="J46" s="164"/>
      <c r="K46" s="141">
        <v>211587</v>
      </c>
      <c r="L46" s="164"/>
      <c r="M46" s="141">
        <f t="shared" si="5"/>
        <v>-119442.14</v>
      </c>
      <c r="N46" s="111"/>
    </row>
    <row r="47" spans="1:14" ht="12.75" hidden="1" outlineLevel="2">
      <c r="A47" s="104" t="s">
        <v>85</v>
      </c>
      <c r="B47" s="165" t="s">
        <v>62</v>
      </c>
      <c r="C47" s="210">
        <v>16465032.68</v>
      </c>
      <c r="D47" s="136"/>
      <c r="E47" s="135">
        <v>15445393</v>
      </c>
      <c r="F47" s="137"/>
      <c r="G47" s="135">
        <f t="shared" si="4"/>
        <v>1019639.6799999997</v>
      </c>
      <c r="H47" s="135"/>
      <c r="I47" s="210">
        <v>191704333.48000002</v>
      </c>
      <c r="J47" s="135"/>
      <c r="K47" s="135">
        <v>129259082</v>
      </c>
      <c r="L47" s="135"/>
      <c r="M47" s="135">
        <f t="shared" si="5"/>
        <v>62445251.48000002</v>
      </c>
      <c r="N47" s="135"/>
    </row>
    <row r="48" spans="1:14" ht="12.75" hidden="1" outlineLevel="2">
      <c r="A48" s="104" t="s">
        <v>119</v>
      </c>
      <c r="B48" s="165" t="s">
        <v>87</v>
      </c>
      <c r="C48" s="210">
        <v>15256865.13</v>
      </c>
      <c r="D48" s="136"/>
      <c r="E48" s="135">
        <v>13922029</v>
      </c>
      <c r="F48" s="137"/>
      <c r="G48" s="135">
        <f t="shared" si="4"/>
        <v>1334836.1300000008</v>
      </c>
      <c r="H48" s="135"/>
      <c r="I48" s="210">
        <v>176632790.15</v>
      </c>
      <c r="J48" s="135"/>
      <c r="K48" s="135">
        <v>112509877</v>
      </c>
      <c r="L48" s="135"/>
      <c r="M48" s="135">
        <f t="shared" si="5"/>
        <v>64122913.150000006</v>
      </c>
      <c r="N48" s="135"/>
    </row>
    <row r="49" spans="2:14" s="120" customFormat="1" ht="12" customHeight="1" outlineLevel="1" collapsed="1">
      <c r="B49" s="129" t="s">
        <v>61</v>
      </c>
      <c r="C49" s="208">
        <f>C47-C48-C50</f>
        <v>635752.0599999989</v>
      </c>
      <c r="D49" s="163"/>
      <c r="E49" s="138">
        <f>E47-E48-E50</f>
        <v>777563</v>
      </c>
      <c r="F49" s="163"/>
      <c r="G49" s="138">
        <f>G47-G48-G50</f>
        <v>-141810.9400000011</v>
      </c>
      <c r="H49" s="140"/>
      <c r="I49" s="209">
        <f>I47-I48-I50</f>
        <v>8042323.400000013</v>
      </c>
      <c r="J49" s="164"/>
      <c r="K49" s="141">
        <f>K47-K48-K50</f>
        <v>9205675</v>
      </c>
      <c r="L49" s="164"/>
      <c r="M49" s="141">
        <f>M47-M48-M50</f>
        <v>-1163351.5999999866</v>
      </c>
      <c r="N49" s="111"/>
    </row>
    <row r="50" spans="1:14" s="120" customFormat="1" ht="12.75" outlineLevel="1">
      <c r="A50" s="120" t="s">
        <v>86</v>
      </c>
      <c r="B50" s="129" t="s">
        <v>84</v>
      </c>
      <c r="C50" s="208">
        <v>572415.49</v>
      </c>
      <c r="D50" s="163"/>
      <c r="E50" s="138">
        <v>745801</v>
      </c>
      <c r="F50" s="163"/>
      <c r="G50" s="138">
        <f aca="true" t="shared" si="6" ref="G50:G60">C50-E50</f>
        <v>-173385.51</v>
      </c>
      <c r="H50" s="140"/>
      <c r="I50" s="209">
        <v>7029219.93</v>
      </c>
      <c r="J50" s="164"/>
      <c r="K50" s="141">
        <v>7543530</v>
      </c>
      <c r="L50" s="164"/>
      <c r="M50" s="141">
        <f aca="true" t="shared" si="7" ref="M50:M60">I50-K50</f>
        <v>-514310.0700000003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208">
        <v>1574954.27</v>
      </c>
      <c r="D51" s="163"/>
      <c r="E51" s="138">
        <v>1969178</v>
      </c>
      <c r="F51" s="163"/>
      <c r="G51" s="138">
        <f t="shared" si="6"/>
        <v>-394223.73</v>
      </c>
      <c r="H51" s="140"/>
      <c r="I51" s="209">
        <v>8713043.09</v>
      </c>
      <c r="J51" s="164"/>
      <c r="K51" s="141">
        <v>8897745</v>
      </c>
      <c r="L51" s="164"/>
      <c r="M51" s="141">
        <f t="shared" si="7"/>
        <v>-184701.91000000015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208">
        <v>2361197.0999999996</v>
      </c>
      <c r="D52" s="163"/>
      <c r="E52" s="138">
        <v>1933437</v>
      </c>
      <c r="F52" s="163"/>
      <c r="G52" s="138">
        <f t="shared" si="6"/>
        <v>427760.0999999996</v>
      </c>
      <c r="H52" s="140"/>
      <c r="I52" s="209">
        <v>24551205.98</v>
      </c>
      <c r="J52" s="164"/>
      <c r="K52" s="141">
        <v>26049857</v>
      </c>
      <c r="L52" s="164"/>
      <c r="M52" s="141">
        <f t="shared" si="7"/>
        <v>-1498651.0199999996</v>
      </c>
      <c r="N52" s="111"/>
    </row>
    <row r="53" spans="1:14" ht="12.75" outlineLevel="1">
      <c r="A53" s="102" t="s">
        <v>54</v>
      </c>
      <c r="B53" s="129" t="s">
        <v>29</v>
      </c>
      <c r="C53" s="208">
        <v>143247.95</v>
      </c>
      <c r="D53" s="163"/>
      <c r="E53" s="138">
        <v>175951</v>
      </c>
      <c r="F53" s="163"/>
      <c r="G53" s="138">
        <f t="shared" si="6"/>
        <v>-32703.04999999999</v>
      </c>
      <c r="H53" s="140"/>
      <c r="I53" s="209">
        <v>1738530.81</v>
      </c>
      <c r="J53" s="164"/>
      <c r="K53" s="141">
        <v>2248678</v>
      </c>
      <c r="L53" s="164"/>
      <c r="M53" s="141">
        <f t="shared" si="7"/>
        <v>-510147.18999999994</v>
      </c>
      <c r="N53" s="111"/>
    </row>
    <row r="54" spans="1:14" s="120" customFormat="1" ht="12.75" outlineLevel="1">
      <c r="A54" s="120" t="s">
        <v>55</v>
      </c>
      <c r="B54" s="129" t="s">
        <v>14</v>
      </c>
      <c r="C54" s="208">
        <v>0</v>
      </c>
      <c r="D54" s="163"/>
      <c r="E54" s="138">
        <v>0</v>
      </c>
      <c r="F54" s="163"/>
      <c r="G54" s="138">
        <f t="shared" si="6"/>
        <v>0</v>
      </c>
      <c r="H54" s="140"/>
      <c r="I54" s="209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208">
        <v>530194.39</v>
      </c>
      <c r="D55" s="163"/>
      <c r="E55" s="138">
        <v>600659</v>
      </c>
      <c r="F55" s="163"/>
      <c r="G55" s="138">
        <f t="shared" si="6"/>
        <v>-70464.60999999999</v>
      </c>
      <c r="H55" s="140"/>
      <c r="I55" s="209">
        <v>6291719.23</v>
      </c>
      <c r="J55" s="164"/>
      <c r="K55" s="141">
        <v>7822015</v>
      </c>
      <c r="L55" s="164"/>
      <c r="M55" s="141">
        <f t="shared" si="7"/>
        <v>-1530295.7699999996</v>
      </c>
      <c r="N55" s="111"/>
    </row>
    <row r="56" spans="1:14" s="120" customFormat="1" ht="12.75" outlineLevel="1">
      <c r="A56" s="120" t="s">
        <v>57</v>
      </c>
      <c r="B56" s="129" t="s">
        <v>16</v>
      </c>
      <c r="C56" s="208">
        <v>1574.4</v>
      </c>
      <c r="D56" s="163"/>
      <c r="E56" s="138">
        <v>6855</v>
      </c>
      <c r="F56" s="163"/>
      <c r="G56" s="138">
        <f>C56-E56</f>
        <v>-5280.6</v>
      </c>
      <c r="H56" s="140"/>
      <c r="I56" s="209">
        <v>68233.29000000001</v>
      </c>
      <c r="J56" s="164"/>
      <c r="K56" s="141">
        <v>93761</v>
      </c>
      <c r="L56" s="164"/>
      <c r="M56" s="141">
        <f>I56-K56</f>
        <v>-25527.709999999992</v>
      </c>
      <c r="N56" s="111"/>
    </row>
    <row r="57" spans="1:14" s="120" customFormat="1" ht="12.75" outlineLevel="1">
      <c r="A57" s="120" t="s">
        <v>58</v>
      </c>
      <c r="B57" s="129" t="s">
        <v>17</v>
      </c>
      <c r="C57" s="208">
        <v>3208090.17</v>
      </c>
      <c r="D57" s="163"/>
      <c r="E57" s="138">
        <v>3015880</v>
      </c>
      <c r="F57" s="163"/>
      <c r="G57" s="138">
        <f>C57-E57</f>
        <v>192210.16999999993</v>
      </c>
      <c r="H57" s="140"/>
      <c r="I57" s="209">
        <v>39375325.72</v>
      </c>
      <c r="J57" s="164"/>
      <c r="K57" s="141">
        <v>40081727</v>
      </c>
      <c r="L57" s="164"/>
      <c r="M57" s="141">
        <f>I57-K57</f>
        <v>-706401.2800000012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208">
        <v>9570565.48</v>
      </c>
      <c r="D58" s="163"/>
      <c r="E58" s="138">
        <v>10392427</v>
      </c>
      <c r="F58" s="163"/>
      <c r="G58" s="138">
        <f>C58-E58</f>
        <v>-821861.5199999996</v>
      </c>
      <c r="H58" s="140"/>
      <c r="I58" s="209">
        <v>121656204.28</v>
      </c>
      <c r="J58" s="164"/>
      <c r="K58" s="141">
        <v>122055286</v>
      </c>
      <c r="L58" s="164"/>
      <c r="M58" s="141">
        <f>I58-K58</f>
        <v>-399081.7199999988</v>
      </c>
      <c r="N58" s="111"/>
    </row>
    <row r="59" spans="1:14" s="120" customFormat="1" ht="12.75" outlineLevel="1">
      <c r="A59" s="120" t="s">
        <v>41</v>
      </c>
      <c r="B59" s="129" t="s">
        <v>37</v>
      </c>
      <c r="C59" s="208">
        <v>851.47</v>
      </c>
      <c r="D59" s="163"/>
      <c r="E59" s="138">
        <v>9100</v>
      </c>
      <c r="F59" s="163"/>
      <c r="G59" s="138">
        <f t="shared" si="6"/>
        <v>-8248.53</v>
      </c>
      <c r="H59" s="140"/>
      <c r="I59" s="209">
        <v>120195.07</v>
      </c>
      <c r="J59" s="164"/>
      <c r="K59" s="141">
        <v>116400</v>
      </c>
      <c r="L59" s="164"/>
      <c r="M59" s="141">
        <f t="shared" si="7"/>
        <v>3795.070000000007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211">
        <v>-1033474.08</v>
      </c>
      <c r="D60" s="163"/>
      <c r="E60" s="144">
        <v>5850</v>
      </c>
      <c r="F60" s="169"/>
      <c r="G60" s="144">
        <f t="shared" si="6"/>
        <v>-1039324.08</v>
      </c>
      <c r="H60" s="170"/>
      <c r="I60" s="212">
        <v>-441769.76</v>
      </c>
      <c r="J60" s="164"/>
      <c r="K60" s="147">
        <v>165248</v>
      </c>
      <c r="L60" s="171"/>
      <c r="M60" s="147">
        <f t="shared" si="7"/>
        <v>-607017.76</v>
      </c>
      <c r="N60" s="111"/>
    </row>
    <row r="61" spans="2:14" s="172" customFormat="1" ht="12.75" outlineLevel="1">
      <c r="B61" s="149" t="s">
        <v>121</v>
      </c>
      <c r="C61" s="215">
        <f>SUM(C40:C46)+SUM(C49:C60)</f>
        <v>24363994.32</v>
      </c>
      <c r="D61" s="173"/>
      <c r="E61" s="166">
        <f>SUM(E40:E46)+SUM(E49:E60)</f>
        <v>26672883</v>
      </c>
      <c r="F61" s="174"/>
      <c r="G61" s="166">
        <f>SUM(G40:G46)+SUM(G49:G60)</f>
        <v>-2308888.6800000016</v>
      </c>
      <c r="H61" s="167"/>
      <c r="I61" s="216">
        <f>SUM(I40:I46)+SUM(I49:I60)</f>
        <v>285390723.69</v>
      </c>
      <c r="J61" s="175"/>
      <c r="K61" s="168">
        <f>SUM(K40:K46)+SUM(K49:K60)</f>
        <v>301396270</v>
      </c>
      <c r="L61" s="176"/>
      <c r="M61" s="168">
        <f>SUM(M40:M46)+SUM(M49:M60)</f>
        <v>-16005546.309999987</v>
      </c>
      <c r="N61" s="111"/>
    </row>
    <row r="62" spans="2:14" ht="12.75" outlineLevel="1">
      <c r="B62" s="129"/>
      <c r="C62" s="208"/>
      <c r="D62" s="163"/>
      <c r="E62" s="163"/>
      <c r="F62" s="163"/>
      <c r="G62" s="124"/>
      <c r="I62" s="209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215">
        <f>C38+C61</f>
        <v>52846817.8</v>
      </c>
      <c r="D63" s="163"/>
      <c r="E63" s="177">
        <f>E38+E61</f>
        <v>60565240</v>
      </c>
      <c r="F63" s="163"/>
      <c r="G63" s="178">
        <f>G38+G61</f>
        <v>-7718422.200000002</v>
      </c>
      <c r="H63" s="179"/>
      <c r="I63" s="216">
        <f>I38+I61</f>
        <v>624742103.99</v>
      </c>
      <c r="J63" s="164"/>
      <c r="K63" s="180">
        <f>K38+K61</f>
        <v>644076942</v>
      </c>
      <c r="L63" s="164"/>
      <c r="M63" s="181">
        <f>M38+M61</f>
        <v>-19334838.009999976</v>
      </c>
      <c r="N63" s="111"/>
    </row>
    <row r="64" spans="2:14" ht="12.75" outlineLevel="1">
      <c r="B64" s="149"/>
      <c r="C64" s="215"/>
      <c r="D64" s="163"/>
      <c r="E64" s="177"/>
      <c r="F64" s="163"/>
      <c r="G64" s="178"/>
      <c r="H64" s="179"/>
      <c r="I64" s="216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208"/>
      <c r="D66" s="163"/>
      <c r="E66" s="163"/>
      <c r="F66" s="163"/>
      <c r="G66" s="124"/>
      <c r="I66" s="209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208">
        <v>1260522.03</v>
      </c>
      <c r="D67" s="163"/>
      <c r="E67" s="138">
        <v>700455</v>
      </c>
      <c r="F67" s="163"/>
      <c r="G67" s="138">
        <f aca="true" t="shared" si="8" ref="G67:G76">C67-E67</f>
        <v>560067.03</v>
      </c>
      <c r="H67" s="140"/>
      <c r="I67" s="209">
        <v>8103270.43</v>
      </c>
      <c r="J67" s="164"/>
      <c r="K67" s="141">
        <v>12751572</v>
      </c>
      <c r="L67" s="164"/>
      <c r="M67" s="141">
        <f aca="true" t="shared" si="9" ref="M67:M76">I67-K67</f>
        <v>-4648301.57</v>
      </c>
      <c r="N67" s="111"/>
    </row>
    <row r="68" spans="1:14" s="120" customFormat="1" ht="12.75" outlineLevel="1">
      <c r="A68" s="104" t="s">
        <v>77</v>
      </c>
      <c r="B68" s="129" t="s">
        <v>26</v>
      </c>
      <c r="C68" s="208">
        <v>6082504.859999999</v>
      </c>
      <c r="D68" s="163"/>
      <c r="E68" s="138">
        <v>4970088</v>
      </c>
      <c r="F68" s="163"/>
      <c r="G68" s="138">
        <f t="shared" si="8"/>
        <v>1112416.8599999994</v>
      </c>
      <c r="H68" s="140"/>
      <c r="I68" s="209">
        <v>69047847.53</v>
      </c>
      <c r="J68" s="164"/>
      <c r="K68" s="141">
        <v>66929531</v>
      </c>
      <c r="L68" s="164"/>
      <c r="M68" s="141">
        <f t="shared" si="9"/>
        <v>2118316.530000001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208">
        <v>1725439.8600000003</v>
      </c>
      <c r="D69" s="163"/>
      <c r="E69" s="138">
        <v>226519</v>
      </c>
      <c r="F69" s="163"/>
      <c r="G69" s="138">
        <f t="shared" si="8"/>
        <v>1498920.8600000003</v>
      </c>
      <c r="H69" s="140"/>
      <c r="I69" s="209">
        <v>5544287.610000001</v>
      </c>
      <c r="J69" s="164"/>
      <c r="K69" s="141">
        <v>4375483</v>
      </c>
      <c r="L69" s="164"/>
      <c r="M69" s="141">
        <f t="shared" si="9"/>
        <v>1168804.6100000013</v>
      </c>
      <c r="N69" s="111"/>
    </row>
    <row r="70" spans="1:14" s="120" customFormat="1" ht="12.75" outlineLevel="1">
      <c r="A70" s="104" t="s">
        <v>91</v>
      </c>
      <c r="B70" s="129" t="s">
        <v>90</v>
      </c>
      <c r="C70" s="208">
        <v>215972.01</v>
      </c>
      <c r="D70" s="163"/>
      <c r="E70" s="138">
        <v>267670</v>
      </c>
      <c r="F70" s="163"/>
      <c r="G70" s="138">
        <f t="shared" si="8"/>
        <v>-51697.98999999999</v>
      </c>
      <c r="H70" s="140"/>
      <c r="I70" s="209">
        <v>2296515.0300000003</v>
      </c>
      <c r="J70" s="164"/>
      <c r="K70" s="141">
        <v>3474095</v>
      </c>
      <c r="L70" s="164"/>
      <c r="M70" s="141">
        <f t="shared" si="9"/>
        <v>-1177579.9699999997</v>
      </c>
      <c r="N70" s="111"/>
    </row>
    <row r="71" spans="1:14" s="120" customFormat="1" ht="12.75" outlineLevel="1">
      <c r="A71" s="120" t="s">
        <v>72</v>
      </c>
      <c r="B71" s="129" t="s">
        <v>27</v>
      </c>
      <c r="C71" s="208">
        <v>1842.1100000000001</v>
      </c>
      <c r="D71" s="163"/>
      <c r="E71" s="138">
        <v>4462</v>
      </c>
      <c r="F71" s="163"/>
      <c r="G71" s="138">
        <f t="shared" si="8"/>
        <v>-2619.89</v>
      </c>
      <c r="H71" s="140"/>
      <c r="I71" s="209">
        <v>174659.41999999998</v>
      </c>
      <c r="J71" s="164"/>
      <c r="K71" s="141">
        <v>220412</v>
      </c>
      <c r="L71" s="164"/>
      <c r="M71" s="141">
        <f t="shared" si="9"/>
        <v>-45752.580000000016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208">
        <v>451523.17000000004</v>
      </c>
      <c r="D72" s="163"/>
      <c r="E72" s="138">
        <v>107072</v>
      </c>
      <c r="F72" s="163"/>
      <c r="G72" s="138">
        <f t="shared" si="8"/>
        <v>344451.17000000004</v>
      </c>
      <c r="H72" s="140"/>
      <c r="I72" s="209">
        <v>2441260.34</v>
      </c>
      <c r="J72" s="164"/>
      <c r="K72" s="141">
        <v>2332714</v>
      </c>
      <c r="L72" s="164"/>
      <c r="M72" s="141">
        <f t="shared" si="9"/>
        <v>108546.33999999985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208">
        <v>209.20000000000002</v>
      </c>
      <c r="D73" s="163"/>
      <c r="E73" s="138">
        <v>5640</v>
      </c>
      <c r="F73" s="163"/>
      <c r="G73" s="138">
        <f t="shared" si="8"/>
        <v>-5430.8</v>
      </c>
      <c r="H73" s="140"/>
      <c r="I73" s="209">
        <v>38725.32</v>
      </c>
      <c r="J73" s="164"/>
      <c r="K73" s="141">
        <v>78269</v>
      </c>
      <c r="L73" s="164"/>
      <c r="M73" s="141">
        <f t="shared" si="9"/>
        <v>-39543.68</v>
      </c>
      <c r="N73" s="111"/>
    </row>
    <row r="74" spans="1:14" ht="12.75" outlineLevel="1">
      <c r="A74" s="102" t="s">
        <v>32</v>
      </c>
      <c r="B74" s="129" t="s">
        <v>28</v>
      </c>
      <c r="C74" s="208">
        <v>1164242.01</v>
      </c>
      <c r="D74" s="163"/>
      <c r="E74" s="138">
        <v>1014450</v>
      </c>
      <c r="F74" s="163"/>
      <c r="G74" s="138">
        <f t="shared" si="8"/>
        <v>149792.01</v>
      </c>
      <c r="H74" s="140"/>
      <c r="I74" s="209">
        <v>9341148.18</v>
      </c>
      <c r="J74" s="164"/>
      <c r="K74" s="141">
        <v>11547410</v>
      </c>
      <c r="L74" s="164"/>
      <c r="M74" s="141">
        <f t="shared" si="9"/>
        <v>-2206261.8200000003</v>
      </c>
      <c r="N74" s="111"/>
    </row>
    <row r="75" spans="1:14" ht="12.75" outlineLevel="1">
      <c r="A75" s="102" t="s">
        <v>33</v>
      </c>
      <c r="B75" s="129" t="s">
        <v>29</v>
      </c>
      <c r="C75" s="208">
        <v>349968.79</v>
      </c>
      <c r="D75" s="163"/>
      <c r="E75" s="138">
        <v>134776</v>
      </c>
      <c r="F75" s="163"/>
      <c r="G75" s="138">
        <f t="shared" si="8"/>
        <v>215192.78999999998</v>
      </c>
      <c r="H75" s="140"/>
      <c r="I75" s="209">
        <v>2929641.12</v>
      </c>
      <c r="J75" s="164"/>
      <c r="K75" s="141">
        <v>1726369</v>
      </c>
      <c r="L75" s="164"/>
      <c r="M75" s="141">
        <f t="shared" si="9"/>
        <v>1203272.12</v>
      </c>
      <c r="N75" s="111"/>
    </row>
    <row r="76" spans="1:14" s="120" customFormat="1" ht="12.75" outlineLevel="1">
      <c r="A76" s="120" t="s">
        <v>34</v>
      </c>
      <c r="B76" s="129" t="s">
        <v>30</v>
      </c>
      <c r="C76" s="211">
        <v>645798.04</v>
      </c>
      <c r="D76" s="163"/>
      <c r="E76" s="144">
        <v>166041</v>
      </c>
      <c r="F76" s="182"/>
      <c r="G76" s="144">
        <f t="shared" si="8"/>
        <v>479757.04000000004</v>
      </c>
      <c r="H76" s="170"/>
      <c r="I76" s="212">
        <v>2732236.33</v>
      </c>
      <c r="J76" s="164"/>
      <c r="K76" s="147">
        <v>2442606</v>
      </c>
      <c r="L76" s="183"/>
      <c r="M76" s="147">
        <f t="shared" si="9"/>
        <v>289630.3300000001</v>
      </c>
      <c r="N76" s="111"/>
    </row>
    <row r="77" spans="2:14" s="172" customFormat="1" ht="12.75" outlineLevel="1">
      <c r="B77" s="149" t="s">
        <v>31</v>
      </c>
      <c r="C77" s="215">
        <f>SUM(C67:C76)</f>
        <v>11898022.079999998</v>
      </c>
      <c r="D77" s="173"/>
      <c r="E77" s="178">
        <f>SUM(E67:E76)</f>
        <v>7597173</v>
      </c>
      <c r="F77" s="173"/>
      <c r="G77" s="178">
        <f>SUM(G67:G76)</f>
        <v>4300849.08</v>
      </c>
      <c r="H77" s="179"/>
      <c r="I77" s="216">
        <f>SUM(I67:I76)</f>
        <v>102649591.31000002</v>
      </c>
      <c r="J77" s="175"/>
      <c r="K77" s="181">
        <f>SUM(K67:K76)</f>
        <v>105878461</v>
      </c>
      <c r="L77" s="175"/>
      <c r="M77" s="181">
        <f>SUM(M67:M76)</f>
        <v>-3228869.6899999985</v>
      </c>
      <c r="N77" s="111"/>
    </row>
    <row r="78" spans="2:14" ht="12.75" outlineLevel="1">
      <c r="B78" s="129"/>
      <c r="C78" s="208"/>
      <c r="D78" s="163"/>
      <c r="E78" s="163"/>
      <c r="F78" s="163"/>
      <c r="G78" s="124"/>
      <c r="I78" s="209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208"/>
      <c r="D79" s="163"/>
      <c r="E79" s="163"/>
      <c r="F79" s="163"/>
      <c r="G79" s="124"/>
      <c r="I79" s="209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208">
        <v>9107420.62</v>
      </c>
      <c r="D80" s="163"/>
      <c r="E80" s="130">
        <v>9384317</v>
      </c>
      <c r="F80" s="163"/>
      <c r="G80" s="130">
        <f>C80-E80</f>
        <v>-276896.3800000008</v>
      </c>
      <c r="H80" s="132"/>
      <c r="I80" s="209">
        <v>112361639.67</v>
      </c>
      <c r="J80" s="164"/>
      <c r="K80" s="133">
        <v>112234019</v>
      </c>
      <c r="L80" s="164"/>
      <c r="M80" s="133">
        <f>I80-K80</f>
        <v>127620.67000000179</v>
      </c>
      <c r="N80" s="111"/>
    </row>
    <row r="81" spans="1:14" s="120" customFormat="1" ht="12.75" outlineLevel="1">
      <c r="A81" s="120" t="s">
        <v>73</v>
      </c>
      <c r="B81" s="129" t="s">
        <v>52</v>
      </c>
      <c r="C81" s="208">
        <v>0</v>
      </c>
      <c r="D81" s="163"/>
      <c r="E81" s="138">
        <v>0</v>
      </c>
      <c r="F81" s="163"/>
      <c r="G81" s="138">
        <f>C81-E81</f>
        <v>0</v>
      </c>
      <c r="H81" s="184"/>
      <c r="I81" s="209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208">
        <v>1111.8</v>
      </c>
      <c r="D82" s="163"/>
      <c r="E82" s="138">
        <v>0</v>
      </c>
      <c r="F82" s="163"/>
      <c r="G82" s="138">
        <f>C82-E82</f>
        <v>1111.8</v>
      </c>
      <c r="H82" s="184"/>
      <c r="I82" s="209">
        <v>1111.8</v>
      </c>
      <c r="J82" s="164"/>
      <c r="K82" s="141">
        <v>0</v>
      </c>
      <c r="L82" s="164"/>
      <c r="M82" s="141">
        <f>I82-K82</f>
        <v>1111.8</v>
      </c>
      <c r="N82" s="111"/>
    </row>
    <row r="83" spans="1:14" s="120" customFormat="1" ht="12.75" outlineLevel="1">
      <c r="A83" s="120" t="s">
        <v>80</v>
      </c>
      <c r="B83" s="129" t="s">
        <v>81</v>
      </c>
      <c r="C83" s="208">
        <v>44854.69</v>
      </c>
      <c r="D83" s="163"/>
      <c r="E83" s="138">
        <v>0</v>
      </c>
      <c r="F83" s="163"/>
      <c r="G83" s="138">
        <f>C83-E83</f>
        <v>44854.69</v>
      </c>
      <c r="H83" s="184"/>
      <c r="I83" s="209">
        <v>390859.64</v>
      </c>
      <c r="J83" s="164"/>
      <c r="K83" s="141">
        <v>0</v>
      </c>
      <c r="L83" s="164"/>
      <c r="M83" s="141">
        <f>I83-K83</f>
        <v>390859.64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211">
        <v>56370.91999999999</v>
      </c>
      <c r="D84" s="163"/>
      <c r="E84" s="144">
        <v>42498</v>
      </c>
      <c r="F84" s="169"/>
      <c r="G84" s="144">
        <f>C84-E84</f>
        <v>13872.919999999991</v>
      </c>
      <c r="H84" s="170"/>
      <c r="I84" s="212">
        <v>674494.73</v>
      </c>
      <c r="J84" s="164"/>
      <c r="K84" s="147">
        <v>509972</v>
      </c>
      <c r="L84" s="171"/>
      <c r="M84" s="147">
        <f>I84-K84</f>
        <v>164522.72999999998</v>
      </c>
      <c r="N84" s="111"/>
    </row>
    <row r="85" spans="2:14" s="185" customFormat="1" ht="12.75" outlineLevel="1">
      <c r="B85" s="186" t="s">
        <v>40</v>
      </c>
      <c r="C85" s="217">
        <f>SUM(C80:C84)</f>
        <v>9209758.03</v>
      </c>
      <c r="D85" s="174"/>
      <c r="E85" s="187">
        <f>SUM(E80:E84)</f>
        <v>9426815</v>
      </c>
      <c r="F85" s="174"/>
      <c r="G85" s="187">
        <f>SUM(G80:G84)</f>
        <v>-217056.97000000085</v>
      </c>
      <c r="H85" s="153"/>
      <c r="I85" s="218">
        <f>SUM(I80:I84)</f>
        <v>113428105.84</v>
      </c>
      <c r="J85" s="176"/>
      <c r="K85" s="188">
        <f>SUM(K80:K84)</f>
        <v>112743991</v>
      </c>
      <c r="L85" s="176"/>
      <c r="M85" s="188">
        <f>SUM(M80:M84)</f>
        <v>684114.8400000017</v>
      </c>
      <c r="N85" s="111"/>
    </row>
    <row r="86" spans="2:14" ht="12.75" outlineLevel="1">
      <c r="B86" s="149"/>
      <c r="C86" s="219"/>
      <c r="D86" s="123"/>
      <c r="E86" s="190"/>
      <c r="F86" s="190"/>
      <c r="G86" s="124"/>
      <c r="I86" s="220"/>
      <c r="J86" s="126"/>
      <c r="K86" s="192"/>
      <c r="L86" s="192"/>
      <c r="M86" s="127"/>
      <c r="N86" s="111"/>
    </row>
    <row r="87" spans="2:14" ht="12.75" outlineLevel="1">
      <c r="B87" s="129"/>
      <c r="C87" s="208"/>
      <c r="D87" s="158"/>
      <c r="E87" s="157"/>
      <c r="F87" s="190"/>
      <c r="G87" s="124"/>
      <c r="I87" s="209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217">
        <f>C63+C77+C85</f>
        <v>73954597.91</v>
      </c>
      <c r="D88" s="195"/>
      <c r="E88" s="187">
        <f>E63+E77+E85</f>
        <v>77589228</v>
      </c>
      <c r="F88" s="195"/>
      <c r="G88" s="187">
        <f>G63+G77+G85</f>
        <v>-3634630.0900000026</v>
      </c>
      <c r="H88" s="153"/>
      <c r="I88" s="218">
        <f>I63+I77+I85</f>
        <v>840819801.1400001</v>
      </c>
      <c r="J88" s="196"/>
      <c r="K88" s="188">
        <f>K63+K77+K85</f>
        <v>862699394</v>
      </c>
      <c r="L88" s="196"/>
      <c r="M88" s="188">
        <f>M63+M77+M85</f>
        <v>-21879592.85999997</v>
      </c>
      <c r="N88" s="111"/>
    </row>
    <row r="89" spans="2:14" ht="12.75" outlineLevel="1">
      <c r="B89" s="129"/>
      <c r="C89" s="208"/>
      <c r="D89" s="123"/>
      <c r="E89" s="157"/>
      <c r="F89" s="158"/>
      <c r="G89" s="124"/>
      <c r="I89" s="209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217">
        <f>SUM(C26-C88)</f>
        <v>1538868.0400000066</v>
      </c>
      <c r="D90" s="195"/>
      <c r="E90" s="187">
        <f>SUM(E26-E88)</f>
        <v>11611176</v>
      </c>
      <c r="F90" s="195"/>
      <c r="G90" s="187">
        <f>C90-E90</f>
        <v>-10072307.959999993</v>
      </c>
      <c r="H90" s="153"/>
      <c r="I90" s="218">
        <f>SUM(I26-I88)</f>
        <v>19302712.079999924</v>
      </c>
      <c r="J90" s="196"/>
      <c r="K90" s="188">
        <f>SUM(K26-K88)</f>
        <v>20811125</v>
      </c>
      <c r="L90" s="196"/>
      <c r="M90" s="188">
        <f>I90-K90</f>
        <v>-1508412.9200000763</v>
      </c>
      <c r="N90" s="111"/>
    </row>
    <row r="91" spans="2:14" ht="12.75" outlineLevel="1">
      <c r="B91" s="129"/>
      <c r="C91" s="208"/>
      <c r="D91" s="123"/>
      <c r="E91" s="157"/>
      <c r="F91" s="123"/>
      <c r="G91" s="124"/>
      <c r="I91" s="209"/>
      <c r="J91" s="126"/>
      <c r="K91" s="160"/>
      <c r="L91" s="126"/>
      <c r="M91" s="127"/>
      <c r="N91" s="111"/>
    </row>
    <row r="92" spans="2:14" ht="12.75" outlineLevel="1">
      <c r="B92" s="129"/>
      <c r="C92" s="208"/>
      <c r="D92" s="123"/>
      <c r="E92" s="157"/>
      <c r="F92" s="123"/>
      <c r="G92" s="124"/>
      <c r="I92" s="209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208"/>
      <c r="D93" s="123"/>
      <c r="E93" s="157"/>
      <c r="F93" s="123"/>
      <c r="G93" s="124"/>
      <c r="I93" s="209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208">
        <v>1720217.1600000001</v>
      </c>
      <c r="D94" s="157"/>
      <c r="E94" s="130">
        <v>1262265</v>
      </c>
      <c r="F94" s="157"/>
      <c r="G94" s="130">
        <f>C94-E94</f>
        <v>457952.16000000015</v>
      </c>
      <c r="H94" s="132"/>
      <c r="I94" s="209">
        <v>25453803.56</v>
      </c>
      <c r="J94" s="160"/>
      <c r="K94" s="133">
        <v>20024613</v>
      </c>
      <c r="L94" s="160"/>
      <c r="M94" s="133">
        <f>I94-K94</f>
        <v>5429190.559999999</v>
      </c>
      <c r="N94" s="111"/>
    </row>
    <row r="95" spans="1:14" s="120" customFormat="1" ht="12.75" outlineLevel="1">
      <c r="A95" s="120" t="s">
        <v>67</v>
      </c>
      <c r="B95" s="129" t="s">
        <v>47</v>
      </c>
      <c r="C95" s="208">
        <v>0</v>
      </c>
      <c r="D95" s="157"/>
      <c r="E95" s="138">
        <v>0</v>
      </c>
      <c r="F95" s="157"/>
      <c r="G95" s="138">
        <f>C95-E95</f>
        <v>0</v>
      </c>
      <c r="H95" s="184"/>
      <c r="I95" s="209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208">
        <v>48635.32</v>
      </c>
      <c r="D96" s="157"/>
      <c r="E96" s="138">
        <v>-89936</v>
      </c>
      <c r="F96" s="157"/>
      <c r="G96" s="138">
        <f>C96-E96</f>
        <v>138571.32</v>
      </c>
      <c r="H96" s="184"/>
      <c r="I96" s="209">
        <v>-1187321.17</v>
      </c>
      <c r="J96" s="160"/>
      <c r="K96" s="141">
        <v>-2241396</v>
      </c>
      <c r="L96" s="160"/>
      <c r="M96" s="141">
        <f>I96-K96</f>
        <v>1054074.83</v>
      </c>
      <c r="N96" s="111"/>
    </row>
    <row r="97" spans="1:14" s="120" customFormat="1" ht="12.75" outlineLevel="1">
      <c r="A97" s="120" t="s">
        <v>69</v>
      </c>
      <c r="B97" s="129" t="s">
        <v>49</v>
      </c>
      <c r="C97" s="211">
        <v>74.96000000000001</v>
      </c>
      <c r="D97" s="157"/>
      <c r="E97" s="144">
        <v>6250</v>
      </c>
      <c r="F97" s="190"/>
      <c r="G97" s="144">
        <f>C97-E97</f>
        <v>-6175.04</v>
      </c>
      <c r="H97" s="170"/>
      <c r="I97" s="212">
        <v>634843</v>
      </c>
      <c r="J97" s="160"/>
      <c r="K97" s="147">
        <v>175000</v>
      </c>
      <c r="L97" s="192"/>
      <c r="M97" s="147">
        <f>I97-K97</f>
        <v>459843</v>
      </c>
      <c r="N97" s="111"/>
    </row>
    <row r="98" spans="2:14" s="172" customFormat="1" ht="12.75" outlineLevel="1">
      <c r="B98" s="149" t="s">
        <v>50</v>
      </c>
      <c r="C98" s="215">
        <f>SUM(C94:C97)</f>
        <v>1768927.4400000002</v>
      </c>
      <c r="D98" s="197"/>
      <c r="E98" s="178">
        <f>SUM(E94:E97)</f>
        <v>1178579</v>
      </c>
      <c r="F98" s="195"/>
      <c r="G98" s="178">
        <f>SUM(G94:G97)</f>
        <v>590348.4400000002</v>
      </c>
      <c r="H98" s="179"/>
      <c r="I98" s="216">
        <f>SUM(I94:I97)</f>
        <v>24901325.39</v>
      </c>
      <c r="J98" s="198"/>
      <c r="K98" s="181">
        <f>SUM(K94:K97)</f>
        <v>17958217</v>
      </c>
      <c r="L98" s="196"/>
      <c r="M98" s="181">
        <f>SUM(M94:M97)</f>
        <v>6943108.389999999</v>
      </c>
      <c r="N98" s="111"/>
    </row>
    <row r="99" spans="2:14" ht="12.75" outlineLevel="1">
      <c r="B99" s="129"/>
      <c r="C99" s="208"/>
      <c r="D99" s="123"/>
      <c r="E99" s="123"/>
      <c r="F99" s="158"/>
      <c r="G99" s="124"/>
      <c r="I99" s="209"/>
      <c r="J99" s="126"/>
      <c r="K99" s="126"/>
      <c r="L99" s="161"/>
      <c r="M99" s="127"/>
      <c r="N99" s="111"/>
    </row>
    <row r="100" spans="2:14" ht="12.75" outlineLevel="1">
      <c r="B100" s="129"/>
      <c r="C100" s="208"/>
      <c r="D100" s="123"/>
      <c r="E100" s="123"/>
      <c r="F100" s="158"/>
      <c r="G100" s="124"/>
      <c r="I100" s="209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213">
        <f>C90+C98</f>
        <v>3307795.480000007</v>
      </c>
      <c r="D101" s="199"/>
      <c r="E101" s="150">
        <f>E90+E98</f>
        <v>12789755</v>
      </c>
      <c r="F101" s="200"/>
      <c r="G101" s="150">
        <f>C101-E101</f>
        <v>-9481959.519999992</v>
      </c>
      <c r="H101" s="153"/>
      <c r="I101" s="214">
        <f>I90+I98</f>
        <v>44204037.469999924</v>
      </c>
      <c r="J101" s="201"/>
      <c r="K101" s="154">
        <f>K90+K98</f>
        <v>38769342</v>
      </c>
      <c r="L101" s="202"/>
      <c r="M101" s="154">
        <f>I101-K101</f>
        <v>5434695.469999924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9" sqref="B9"/>
    </sheetView>
  </sheetViews>
  <sheetFormatPr defaultColWidth="9.140625" defaultRowHeight="12.75" outlineLevelRow="2" outlineLevelCol="1"/>
  <cols>
    <col min="1" max="1" width="11.14062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150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02/28/19</v>
      </c>
      <c r="E10" s="116" t="str">
        <f>TEXT(DATE,"mm/dd/yy")</f>
        <v>02/28/19</v>
      </c>
      <c r="F10" s="114"/>
      <c r="G10" s="117" t="s">
        <v>83</v>
      </c>
      <c r="H10" s="118"/>
      <c r="I10" s="116" t="str">
        <f>TEXT(DATE,"mm/dd/yy")</f>
        <v>02/28/19</v>
      </c>
      <c r="K10" s="116" t="str">
        <f>TEXT(DATE,"mm/dd/yy")</f>
        <v>02/28/19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142</v>
      </c>
      <c r="B13" s="129" t="s">
        <v>20</v>
      </c>
      <c r="C13" s="130">
        <v>63010680</v>
      </c>
      <c r="D13" s="123"/>
      <c r="E13" s="130">
        <v>71557874</v>
      </c>
      <c r="F13" s="131"/>
      <c r="G13" s="130">
        <f aca="true" t="shared" si="0" ref="G13:G26">(C13-E13)</f>
        <v>-8547194</v>
      </c>
      <c r="H13" s="132"/>
      <c r="I13" s="133">
        <v>142920031</v>
      </c>
      <c r="J13" s="126"/>
      <c r="K13" s="133">
        <v>158835300</v>
      </c>
      <c r="L13" s="134"/>
      <c r="M13" s="133">
        <f aca="true" t="shared" si="1" ref="M13:M26">(I13-K13)</f>
        <v>-15915269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-2832081</v>
      </c>
      <c r="D14" s="136"/>
      <c r="E14" s="135">
        <v>-3979189</v>
      </c>
      <c r="F14" s="137"/>
      <c r="G14" s="135">
        <f t="shared" si="0"/>
        <v>1147108</v>
      </c>
      <c r="H14" s="135"/>
      <c r="I14" s="135">
        <v>-9100818</v>
      </c>
      <c r="J14" s="135"/>
      <c r="K14" s="135">
        <v>-6106138</v>
      </c>
      <c r="L14" s="135"/>
      <c r="M14" s="135">
        <f t="shared" si="1"/>
        <v>-2994680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-1098198</v>
      </c>
      <c r="D15" s="136"/>
      <c r="E15" s="135">
        <v>0</v>
      </c>
      <c r="F15" s="137"/>
      <c r="G15" s="135">
        <f t="shared" si="0"/>
        <v>-1098198</v>
      </c>
      <c r="H15" s="135"/>
      <c r="I15" s="135">
        <v>1983937</v>
      </c>
      <c r="J15" s="135"/>
      <c r="K15" s="135">
        <v>0</v>
      </c>
      <c r="L15" s="135"/>
      <c r="M15" s="135">
        <f t="shared" si="1"/>
        <v>1983937</v>
      </c>
      <c r="N15" s="135"/>
    </row>
    <row r="16" spans="1:14" ht="12.75" outlineLevel="1" collapsed="1">
      <c r="A16" s="104"/>
      <c r="B16" s="129" t="s">
        <v>21</v>
      </c>
      <c r="C16" s="138">
        <f>C14+C15</f>
        <v>-3930279</v>
      </c>
      <c r="D16" s="123"/>
      <c r="E16" s="138">
        <f>E14+E15</f>
        <v>-3979189</v>
      </c>
      <c r="F16" s="139"/>
      <c r="G16" s="138">
        <f t="shared" si="0"/>
        <v>48910</v>
      </c>
      <c r="H16" s="140"/>
      <c r="I16" s="141">
        <f>I14+I15</f>
        <v>-7116881</v>
      </c>
      <c r="J16" s="126"/>
      <c r="K16" s="141">
        <f>K14+K15</f>
        <v>-6106138</v>
      </c>
      <c r="L16" s="142"/>
      <c r="M16" s="141">
        <f t="shared" si="1"/>
        <v>-1010743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7329447</v>
      </c>
      <c r="D17" s="136"/>
      <c r="E17" s="135">
        <v>9429053</v>
      </c>
      <c r="F17" s="137"/>
      <c r="G17" s="135">
        <f t="shared" si="0"/>
        <v>-2099606</v>
      </c>
      <c r="H17" s="135"/>
      <c r="I17" s="135">
        <v>18140480</v>
      </c>
      <c r="J17" s="135"/>
      <c r="K17" s="135">
        <v>18748528</v>
      </c>
      <c r="L17" s="135"/>
      <c r="M17" s="135">
        <f t="shared" si="1"/>
        <v>-608048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1627180</v>
      </c>
      <c r="D18" s="136"/>
      <c r="E18" s="135">
        <v>0</v>
      </c>
      <c r="F18" s="137"/>
      <c r="G18" s="135">
        <f t="shared" si="0"/>
        <v>1627180</v>
      </c>
      <c r="H18" s="135"/>
      <c r="I18" s="135">
        <v>-149120</v>
      </c>
      <c r="J18" s="135"/>
      <c r="K18" s="135">
        <v>0</v>
      </c>
      <c r="L18" s="135"/>
      <c r="M18" s="135">
        <f t="shared" si="1"/>
        <v>-149120</v>
      </c>
      <c r="N18" s="135"/>
    </row>
    <row r="19" spans="1:14" ht="12.75" outlineLevel="1" collapsed="1">
      <c r="A19" s="104"/>
      <c r="B19" s="129" t="s">
        <v>22</v>
      </c>
      <c r="C19" s="138">
        <f>C17+C18</f>
        <v>8956627</v>
      </c>
      <c r="D19" s="123"/>
      <c r="E19" s="138">
        <f>E17+E18</f>
        <v>9429053</v>
      </c>
      <c r="F19" s="139"/>
      <c r="G19" s="138">
        <f t="shared" si="0"/>
        <v>-472426</v>
      </c>
      <c r="H19" s="140"/>
      <c r="I19" s="141">
        <f>I17+I18</f>
        <v>17991360</v>
      </c>
      <c r="J19" s="126"/>
      <c r="K19" s="141">
        <f>K17+K18</f>
        <v>18748528</v>
      </c>
      <c r="L19" s="142"/>
      <c r="M19" s="141">
        <f t="shared" si="1"/>
        <v>-757168</v>
      </c>
      <c r="N19" s="111"/>
    </row>
    <row r="20" spans="1:14" ht="12.75" outlineLevel="1">
      <c r="A20" s="104" t="s">
        <v>116</v>
      </c>
      <c r="B20" s="129" t="s">
        <v>23</v>
      </c>
      <c r="C20" s="138">
        <v>1661286.85</v>
      </c>
      <c r="D20" s="123"/>
      <c r="E20" s="138">
        <v>898632</v>
      </c>
      <c r="F20" s="139"/>
      <c r="G20" s="138">
        <f t="shared" si="0"/>
        <v>762654.8500000001</v>
      </c>
      <c r="H20" s="140"/>
      <c r="I20" s="141">
        <v>4007693.29</v>
      </c>
      <c r="J20" s="126"/>
      <c r="K20" s="141">
        <v>2532453</v>
      </c>
      <c r="L20" s="142"/>
      <c r="M20" s="141">
        <f t="shared" si="1"/>
        <v>1475240.29</v>
      </c>
      <c r="N20" s="111"/>
    </row>
    <row r="21" spans="1:14" ht="12.75" outlineLevel="1">
      <c r="A21" s="104" t="s">
        <v>117</v>
      </c>
      <c r="B21" s="129" t="s">
        <v>118</v>
      </c>
      <c r="C21" s="138">
        <v>-228098.95</v>
      </c>
      <c r="D21" s="123"/>
      <c r="E21" s="138">
        <v>-257116</v>
      </c>
      <c r="F21" s="139"/>
      <c r="G21" s="138">
        <f t="shared" si="0"/>
        <v>29017.04999999999</v>
      </c>
      <c r="H21" s="140"/>
      <c r="I21" s="141">
        <v>-482267.95</v>
      </c>
      <c r="J21" s="126"/>
      <c r="K21" s="141">
        <v>-541781</v>
      </c>
      <c r="L21" s="142"/>
      <c r="M21" s="141">
        <f t="shared" si="1"/>
        <v>59513.04999999999</v>
      </c>
      <c r="N21" s="111"/>
    </row>
    <row r="22" spans="1:14" ht="12.75" outlineLevel="1">
      <c r="A22" s="104" t="s">
        <v>124</v>
      </c>
      <c r="B22" s="129" t="s">
        <v>122</v>
      </c>
      <c r="C22" s="138">
        <v>296494.79</v>
      </c>
      <c r="D22" s="123"/>
      <c r="E22" s="138">
        <v>280429</v>
      </c>
      <c r="F22" s="139"/>
      <c r="G22" s="138">
        <f t="shared" si="0"/>
        <v>16065.789999999979</v>
      </c>
      <c r="H22" s="140"/>
      <c r="I22" s="141">
        <v>608423.07</v>
      </c>
      <c r="J22" s="126"/>
      <c r="K22" s="141">
        <v>578489</v>
      </c>
      <c r="L22" s="142"/>
      <c r="M22" s="141">
        <f t="shared" si="1"/>
        <v>29934.06999999995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877796.84</v>
      </c>
      <c r="D24" s="123"/>
      <c r="E24" s="138">
        <v>853695</v>
      </c>
      <c r="F24" s="139"/>
      <c r="G24" s="138">
        <f t="shared" si="0"/>
        <v>24101.839999999967</v>
      </c>
      <c r="H24" s="140"/>
      <c r="I24" s="141">
        <v>1778995.46</v>
      </c>
      <c r="J24" s="126"/>
      <c r="K24" s="141">
        <v>1707390</v>
      </c>
      <c r="L24" s="142"/>
      <c r="M24" s="141">
        <f t="shared" si="1"/>
        <v>71605.45999999996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56487.19</v>
      </c>
      <c r="D25" s="123"/>
      <c r="E25" s="144">
        <v>203287</v>
      </c>
      <c r="F25" s="145"/>
      <c r="G25" s="144">
        <f t="shared" si="0"/>
        <v>-146799.81</v>
      </c>
      <c r="H25" s="146"/>
      <c r="I25" s="147">
        <v>125238.88</v>
      </c>
      <c r="J25" s="126"/>
      <c r="K25" s="147">
        <v>226574</v>
      </c>
      <c r="L25" s="148"/>
      <c r="M25" s="147">
        <f t="shared" si="1"/>
        <v>-101335.12</v>
      </c>
      <c r="N25" s="111"/>
    </row>
    <row r="26" spans="2:14" ht="13.5" outlineLevel="1" thickBot="1">
      <c r="B26" s="149" t="s">
        <v>2</v>
      </c>
      <c r="C26" s="150">
        <f>SUM(C20:C25)+C19+C16+C13</f>
        <v>70700994.72</v>
      </c>
      <c r="D26" s="151"/>
      <c r="E26" s="150">
        <f>SUM(E20:E25)+E19+E16+E13</f>
        <v>78986665</v>
      </c>
      <c r="F26" s="152"/>
      <c r="G26" s="150">
        <f t="shared" si="0"/>
        <v>-8285670.280000001</v>
      </c>
      <c r="H26" s="153"/>
      <c r="I26" s="154">
        <f>SUM(I20:I25)+I19+I16+I13</f>
        <v>159832592.75</v>
      </c>
      <c r="J26" s="149"/>
      <c r="K26" s="154">
        <f>SUM(K20:K25)+K19+K16+K13</f>
        <v>175980815</v>
      </c>
      <c r="L26" s="155"/>
      <c r="M26" s="154">
        <f t="shared" si="1"/>
        <v>-16148222.25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169308.50999999998</v>
      </c>
      <c r="D29" s="163"/>
      <c r="E29" s="138">
        <v>2831761</v>
      </c>
      <c r="F29" s="163"/>
      <c r="G29" s="138">
        <f aca="true" t="shared" si="2" ref="G29:G37">C29-E29</f>
        <v>-2662452.49</v>
      </c>
      <c r="H29" s="140"/>
      <c r="I29" s="141">
        <v>1927373.6300000001</v>
      </c>
      <c r="J29" s="164"/>
      <c r="K29" s="141">
        <v>8080245</v>
      </c>
      <c r="L29" s="164"/>
      <c r="M29" s="141">
        <f aca="true" t="shared" si="3" ref="M29:M37">I29-K29</f>
        <v>-6152871.37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10527770.39</v>
      </c>
      <c r="D30" s="163"/>
      <c r="E30" s="138">
        <v>16673727</v>
      </c>
      <c r="F30" s="163"/>
      <c r="G30" s="138">
        <f t="shared" si="2"/>
        <v>-6145956.609999999</v>
      </c>
      <c r="H30" s="140"/>
      <c r="I30" s="141">
        <v>23792990.89</v>
      </c>
      <c r="J30" s="164"/>
      <c r="K30" s="141">
        <v>35163662</v>
      </c>
      <c r="L30" s="164"/>
      <c r="M30" s="141">
        <f t="shared" si="3"/>
        <v>-11370671.11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780165.8200000001</v>
      </c>
      <c r="D31" s="163"/>
      <c r="E31" s="138">
        <v>1074933</v>
      </c>
      <c r="F31" s="163"/>
      <c r="G31" s="138">
        <f t="shared" si="2"/>
        <v>-294767.17999999993</v>
      </c>
      <c r="H31" s="140"/>
      <c r="I31" s="141">
        <v>3375484.93</v>
      </c>
      <c r="J31" s="164"/>
      <c r="K31" s="141">
        <v>3466163</v>
      </c>
      <c r="L31" s="164"/>
      <c r="M31" s="141">
        <f t="shared" si="3"/>
        <v>-90678.06999999983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134342.37</v>
      </c>
      <c r="D32" s="163"/>
      <c r="E32" s="138">
        <v>87758</v>
      </c>
      <c r="F32" s="163"/>
      <c r="G32" s="138">
        <f t="shared" si="2"/>
        <v>46584.369999999995</v>
      </c>
      <c r="H32" s="140"/>
      <c r="I32" s="141">
        <v>760183.29</v>
      </c>
      <c r="J32" s="164"/>
      <c r="K32" s="141">
        <v>1321420</v>
      </c>
      <c r="L32" s="164"/>
      <c r="M32" s="141">
        <f t="shared" si="3"/>
        <v>-561236.71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-71.26</v>
      </c>
      <c r="D33" s="163"/>
      <c r="E33" s="138">
        <v>534</v>
      </c>
      <c r="F33" s="163"/>
      <c r="G33" s="138">
        <f t="shared" si="2"/>
        <v>-605.26</v>
      </c>
      <c r="H33" s="140"/>
      <c r="I33" s="141">
        <v>-215.85</v>
      </c>
      <c r="J33" s="164"/>
      <c r="K33" s="141">
        <v>800</v>
      </c>
      <c r="L33" s="164"/>
      <c r="M33" s="141">
        <f t="shared" si="3"/>
        <v>-1015.85</v>
      </c>
      <c r="N33" s="111"/>
    </row>
    <row r="34" spans="1:14" ht="12.75" outlineLevel="1">
      <c r="A34" s="102" t="s">
        <v>101</v>
      </c>
      <c r="B34" s="129" t="s">
        <v>12</v>
      </c>
      <c r="C34" s="138">
        <v>72313.17</v>
      </c>
      <c r="D34" s="163"/>
      <c r="E34" s="138">
        <v>66791</v>
      </c>
      <c r="F34" s="163"/>
      <c r="G34" s="138">
        <f t="shared" si="2"/>
        <v>5522.169999999998</v>
      </c>
      <c r="H34" s="140"/>
      <c r="I34" s="141">
        <v>130229.72</v>
      </c>
      <c r="J34" s="164"/>
      <c r="K34" s="141">
        <v>140411</v>
      </c>
      <c r="L34" s="164"/>
      <c r="M34" s="141">
        <f t="shared" si="3"/>
        <v>-10181.279999999999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704547.6100000013</v>
      </c>
      <c r="D35" s="163"/>
      <c r="E35" s="138">
        <f>E36-SUM(E29:E34)</f>
        <v>983284</v>
      </c>
      <c r="F35" s="163"/>
      <c r="G35" s="138">
        <f t="shared" si="2"/>
        <v>-278736.38999999873</v>
      </c>
      <c r="H35" s="140"/>
      <c r="I35" s="141">
        <f>I36-SUM(I29:I34)</f>
        <v>1369118.820000004</v>
      </c>
      <c r="J35" s="164"/>
      <c r="K35" s="141">
        <f>K36-SUM(K29:K34)</f>
        <v>2051054</v>
      </c>
      <c r="L35" s="164"/>
      <c r="M35" s="141">
        <f t="shared" si="3"/>
        <v>-681935.179999996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12388376.610000001</v>
      </c>
      <c r="D36" s="136"/>
      <c r="E36" s="135">
        <v>21718788</v>
      </c>
      <c r="F36" s="137"/>
      <c r="G36" s="135">
        <f t="shared" si="2"/>
        <v>-9330411.389999999</v>
      </c>
      <c r="H36" s="135"/>
      <c r="I36" s="135">
        <v>31355165.43</v>
      </c>
      <c r="J36" s="135"/>
      <c r="K36" s="135">
        <v>50223755</v>
      </c>
      <c r="L36" s="135"/>
      <c r="M36" s="135">
        <f t="shared" si="3"/>
        <v>-18868589.57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15717953.84</v>
      </c>
      <c r="D37" s="163"/>
      <c r="E37" s="144">
        <v>9108802</v>
      </c>
      <c r="F37" s="163"/>
      <c r="G37" s="144">
        <f t="shared" si="2"/>
        <v>6609151.84</v>
      </c>
      <c r="H37" s="146"/>
      <c r="I37" s="147">
        <v>34570420.3</v>
      </c>
      <c r="J37" s="164"/>
      <c r="K37" s="147">
        <v>22250307</v>
      </c>
      <c r="L37" s="164"/>
      <c r="M37" s="147">
        <f t="shared" si="3"/>
        <v>12320113.299999997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28106330.450000003</v>
      </c>
      <c r="D38" s="163"/>
      <c r="E38" s="166">
        <f>SUM(E29:E35)+E37</f>
        <v>30827590</v>
      </c>
      <c r="F38" s="163"/>
      <c r="G38" s="166">
        <f>SUM(G29:G35)+G37</f>
        <v>-2721259.549999999</v>
      </c>
      <c r="H38" s="167"/>
      <c r="I38" s="168">
        <f>SUM(I29:I35)+I37</f>
        <v>65925585.73</v>
      </c>
      <c r="J38" s="164"/>
      <c r="K38" s="168">
        <f>SUM(K29:K35)+K37</f>
        <v>72474062</v>
      </c>
      <c r="L38" s="164"/>
      <c r="M38" s="168">
        <f>SUM(M29:M35)+M37</f>
        <v>-6548476.270000003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836049.55</v>
      </c>
      <c r="D40" s="163"/>
      <c r="E40" s="138">
        <v>892872</v>
      </c>
      <c r="F40" s="163"/>
      <c r="G40" s="138">
        <f aca="true" t="shared" si="4" ref="G40:G48">C40-E40</f>
        <v>-56822.44999999995</v>
      </c>
      <c r="H40" s="140"/>
      <c r="I40" s="141">
        <v>1806400.0899999999</v>
      </c>
      <c r="J40" s="164"/>
      <c r="K40" s="141">
        <v>1973749</v>
      </c>
      <c r="L40" s="164"/>
      <c r="M40" s="141">
        <f aca="true" t="shared" si="5" ref="M40:M48">I40-K40</f>
        <v>-167348.91000000015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3093761.6900000004</v>
      </c>
      <c r="D41" s="163"/>
      <c r="E41" s="138">
        <v>4272774</v>
      </c>
      <c r="F41" s="163"/>
      <c r="G41" s="138">
        <f t="shared" si="4"/>
        <v>-1179012.3099999996</v>
      </c>
      <c r="H41" s="140"/>
      <c r="I41" s="141">
        <v>6739697.66</v>
      </c>
      <c r="J41" s="164"/>
      <c r="K41" s="141">
        <v>9146023</v>
      </c>
      <c r="L41" s="164"/>
      <c r="M41" s="141">
        <f t="shared" si="5"/>
        <v>-2406325.34</v>
      </c>
      <c r="N41" s="111"/>
    </row>
    <row r="42" spans="1:14" ht="12.75" outlineLevel="1">
      <c r="A42" s="102" t="s">
        <v>129</v>
      </c>
      <c r="B42" s="129" t="s">
        <v>6</v>
      </c>
      <c r="C42" s="138">
        <v>559113.66</v>
      </c>
      <c r="D42" s="163"/>
      <c r="E42" s="138">
        <v>736846</v>
      </c>
      <c r="F42" s="163"/>
      <c r="G42" s="138">
        <f t="shared" si="4"/>
        <v>-177732.33999999997</v>
      </c>
      <c r="H42" s="140"/>
      <c r="I42" s="141">
        <v>1093165.39</v>
      </c>
      <c r="J42" s="164"/>
      <c r="K42" s="141">
        <v>1603415</v>
      </c>
      <c r="L42" s="164"/>
      <c r="M42" s="141">
        <f t="shared" si="5"/>
        <v>-510249.6100000001</v>
      </c>
      <c r="N42" s="111"/>
    </row>
    <row r="43" spans="1:14" ht="12.75" outlineLevel="1">
      <c r="A43" s="102" t="s">
        <v>130</v>
      </c>
      <c r="B43" s="129" t="s">
        <v>88</v>
      </c>
      <c r="C43" s="138">
        <v>271626.11000000004</v>
      </c>
      <c r="D43" s="163"/>
      <c r="E43" s="138">
        <v>394529</v>
      </c>
      <c r="F43" s="163"/>
      <c r="G43" s="138">
        <f t="shared" si="4"/>
        <v>-122902.88999999996</v>
      </c>
      <c r="H43" s="140"/>
      <c r="I43" s="141">
        <v>995945.3999999999</v>
      </c>
      <c r="J43" s="164"/>
      <c r="K43" s="141">
        <v>1273075</v>
      </c>
      <c r="L43" s="164"/>
      <c r="M43" s="141">
        <f t="shared" si="5"/>
        <v>-277129.6000000001</v>
      </c>
      <c r="N43" s="111"/>
    </row>
    <row r="44" spans="1:14" ht="12.75" outlineLevel="1">
      <c r="A44" s="102" t="s">
        <v>102</v>
      </c>
      <c r="B44" s="129" t="s">
        <v>7</v>
      </c>
      <c r="C44" s="138">
        <v>0</v>
      </c>
      <c r="D44" s="163"/>
      <c r="E44" s="138">
        <v>0</v>
      </c>
      <c r="F44" s="163"/>
      <c r="G44" s="138">
        <f t="shared" si="4"/>
        <v>0</v>
      </c>
      <c r="H44" s="140"/>
      <c r="I44" s="141">
        <v>0</v>
      </c>
      <c r="J44" s="164"/>
      <c r="K44" s="141">
        <v>10000</v>
      </c>
      <c r="L44" s="164"/>
      <c r="M44" s="141">
        <f t="shared" si="5"/>
        <v>-10000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112011.2</v>
      </c>
      <c r="D45" s="163"/>
      <c r="E45" s="138">
        <v>117596</v>
      </c>
      <c r="F45" s="163"/>
      <c r="G45" s="138">
        <f t="shared" si="4"/>
        <v>-5584.800000000003</v>
      </c>
      <c r="H45" s="140"/>
      <c r="I45" s="141">
        <v>236369.39</v>
      </c>
      <c r="J45" s="164"/>
      <c r="K45" s="141">
        <v>271700</v>
      </c>
      <c r="L45" s="164"/>
      <c r="M45" s="141">
        <f t="shared" si="5"/>
        <v>-35330.609999999986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23919.8</v>
      </c>
      <c r="D46" s="163"/>
      <c r="E46" s="138">
        <v>15092</v>
      </c>
      <c r="F46" s="163"/>
      <c r="G46" s="138">
        <f t="shared" si="4"/>
        <v>8827.8</v>
      </c>
      <c r="H46" s="140"/>
      <c r="I46" s="141">
        <v>30036.920000000002</v>
      </c>
      <c r="J46" s="164"/>
      <c r="K46" s="141">
        <v>30081</v>
      </c>
      <c r="L46" s="164"/>
      <c r="M46" s="141">
        <f t="shared" si="5"/>
        <v>-44.07999999999811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16840796.59</v>
      </c>
      <c r="D47" s="136"/>
      <c r="E47" s="135">
        <v>10508474</v>
      </c>
      <c r="F47" s="137"/>
      <c r="G47" s="135">
        <f t="shared" si="4"/>
        <v>6332322.59</v>
      </c>
      <c r="H47" s="135"/>
      <c r="I47" s="135">
        <v>36963637.11</v>
      </c>
      <c r="J47" s="135"/>
      <c r="K47" s="135">
        <v>25209649</v>
      </c>
      <c r="L47" s="135"/>
      <c r="M47" s="135">
        <f t="shared" si="5"/>
        <v>11753988.11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15717953.84</v>
      </c>
      <c r="D48" s="136"/>
      <c r="E48" s="135">
        <v>9108802</v>
      </c>
      <c r="F48" s="137"/>
      <c r="G48" s="135">
        <f t="shared" si="4"/>
        <v>6609151.84</v>
      </c>
      <c r="H48" s="135"/>
      <c r="I48" s="135">
        <v>34570420.3</v>
      </c>
      <c r="J48" s="135"/>
      <c r="K48" s="135">
        <v>22250307</v>
      </c>
      <c r="L48" s="135"/>
      <c r="M48" s="135">
        <f t="shared" si="5"/>
        <v>12320113.299999997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572342.1799999999</v>
      </c>
      <c r="D49" s="163"/>
      <c r="E49" s="138">
        <f>E47-E48-E50</f>
        <v>686241</v>
      </c>
      <c r="F49" s="163"/>
      <c r="G49" s="138">
        <f>G47-G48-G50</f>
        <v>-113898.82000000007</v>
      </c>
      <c r="H49" s="140"/>
      <c r="I49" s="141">
        <f>I47-I48-I50</f>
        <v>1109029.7800000024</v>
      </c>
      <c r="J49" s="164"/>
      <c r="K49" s="141">
        <f>K47-K48-K50</f>
        <v>1546153</v>
      </c>
      <c r="L49" s="164"/>
      <c r="M49" s="141">
        <f>M47-M48-M50</f>
        <v>-437123.21999999764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550500.5700000001</v>
      </c>
      <c r="D50" s="163"/>
      <c r="E50" s="138">
        <v>713431</v>
      </c>
      <c r="F50" s="163"/>
      <c r="G50" s="138">
        <f aca="true" t="shared" si="6" ref="G50:G60">C50-E50</f>
        <v>-162930.42999999993</v>
      </c>
      <c r="H50" s="140"/>
      <c r="I50" s="141">
        <v>1284187.03</v>
      </c>
      <c r="J50" s="164"/>
      <c r="K50" s="141">
        <v>1413189</v>
      </c>
      <c r="L50" s="164"/>
      <c r="M50" s="141">
        <f aca="true" t="shared" si="7" ref="M50:M60">I50-K50</f>
        <v>-129001.96999999997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149466.45</v>
      </c>
      <c r="D51" s="163"/>
      <c r="E51" s="138">
        <v>151209</v>
      </c>
      <c r="F51" s="163"/>
      <c r="G51" s="138">
        <f t="shared" si="6"/>
        <v>-1742.5499999999884</v>
      </c>
      <c r="H51" s="140"/>
      <c r="I51" s="141">
        <v>375148.2</v>
      </c>
      <c r="J51" s="164"/>
      <c r="K51" s="141">
        <v>450040</v>
      </c>
      <c r="L51" s="164"/>
      <c r="M51" s="141">
        <f t="shared" si="7"/>
        <v>-74891.79999999999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2074325.98</v>
      </c>
      <c r="D52" s="163"/>
      <c r="E52" s="138">
        <v>2126150</v>
      </c>
      <c r="F52" s="163"/>
      <c r="G52" s="138">
        <f t="shared" si="6"/>
        <v>-51824.02000000002</v>
      </c>
      <c r="H52" s="140"/>
      <c r="I52" s="141">
        <v>4099595.27</v>
      </c>
      <c r="J52" s="164"/>
      <c r="K52" s="141">
        <v>4371289</v>
      </c>
      <c r="L52" s="164"/>
      <c r="M52" s="141">
        <f t="shared" si="7"/>
        <v>-271693.73</v>
      </c>
      <c r="N52" s="111"/>
    </row>
    <row r="53" spans="1:14" ht="12.75" outlineLevel="1">
      <c r="A53" s="102" t="s">
        <v>54</v>
      </c>
      <c r="B53" s="129" t="s">
        <v>29</v>
      </c>
      <c r="C53" s="138">
        <v>146088.47</v>
      </c>
      <c r="D53" s="163"/>
      <c r="E53" s="138">
        <v>184819</v>
      </c>
      <c r="F53" s="163"/>
      <c r="G53" s="138">
        <f t="shared" si="6"/>
        <v>-38730.53</v>
      </c>
      <c r="H53" s="140"/>
      <c r="I53" s="141">
        <v>263285.41000000003</v>
      </c>
      <c r="J53" s="164"/>
      <c r="K53" s="141">
        <v>383306</v>
      </c>
      <c r="L53" s="164"/>
      <c r="M53" s="141">
        <f t="shared" si="7"/>
        <v>-120020.58999999997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833225.68</v>
      </c>
      <c r="D55" s="163"/>
      <c r="E55" s="138">
        <v>627911</v>
      </c>
      <c r="F55" s="163"/>
      <c r="G55" s="138">
        <f t="shared" si="6"/>
        <v>205314.68000000005</v>
      </c>
      <c r="H55" s="140"/>
      <c r="I55" s="141">
        <v>1237524.5</v>
      </c>
      <c r="J55" s="164"/>
      <c r="K55" s="141">
        <v>1495815</v>
      </c>
      <c r="L55" s="164"/>
      <c r="M55" s="141">
        <f t="shared" si="7"/>
        <v>-258290.5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12036.02</v>
      </c>
      <c r="D56" s="163"/>
      <c r="E56" s="138">
        <v>6993</v>
      </c>
      <c r="F56" s="163"/>
      <c r="G56" s="138">
        <f>C56-E56</f>
        <v>5043.02</v>
      </c>
      <c r="H56" s="140"/>
      <c r="I56" s="141">
        <v>18278.99</v>
      </c>
      <c r="J56" s="164"/>
      <c r="K56" s="141">
        <v>21366</v>
      </c>
      <c r="L56" s="164"/>
      <c r="M56" s="141">
        <f>I56-K56</f>
        <v>-3087.0099999999984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2972482.69</v>
      </c>
      <c r="D57" s="163"/>
      <c r="E57" s="138">
        <v>3292705</v>
      </c>
      <c r="F57" s="163"/>
      <c r="G57" s="138">
        <f>C57-E57</f>
        <v>-320222.31000000006</v>
      </c>
      <c r="H57" s="140"/>
      <c r="I57" s="141">
        <v>6508125.85</v>
      </c>
      <c r="J57" s="164"/>
      <c r="K57" s="141">
        <v>7034372</v>
      </c>
      <c r="L57" s="164"/>
      <c r="M57" s="141">
        <f>I57-K57</f>
        <v>-526246.1500000004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10015929.370000001</v>
      </c>
      <c r="D58" s="163"/>
      <c r="E58" s="138">
        <v>10099305</v>
      </c>
      <c r="F58" s="163"/>
      <c r="G58" s="138">
        <f>C58-E58</f>
        <v>-83375.62999999896</v>
      </c>
      <c r="H58" s="140"/>
      <c r="I58" s="141">
        <v>20117047.17</v>
      </c>
      <c r="J58" s="164"/>
      <c r="K58" s="141">
        <v>20197626</v>
      </c>
      <c r="L58" s="164"/>
      <c r="M58" s="141">
        <f>I58-K58</f>
        <v>-80578.82999999821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9281.07</v>
      </c>
      <c r="D59" s="163"/>
      <c r="E59" s="138">
        <v>9100</v>
      </c>
      <c r="F59" s="163"/>
      <c r="G59" s="138">
        <f t="shared" si="6"/>
        <v>181.0699999999997</v>
      </c>
      <c r="H59" s="140"/>
      <c r="I59" s="141">
        <v>18562.14</v>
      </c>
      <c r="J59" s="164"/>
      <c r="K59" s="141">
        <v>18200</v>
      </c>
      <c r="L59" s="164"/>
      <c r="M59" s="141">
        <f t="shared" si="7"/>
        <v>362.1399999999994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6582.2699999999995</v>
      </c>
      <c r="D60" s="163"/>
      <c r="E60" s="144">
        <v>14229</v>
      </c>
      <c r="F60" s="169"/>
      <c r="G60" s="144">
        <f t="shared" si="6"/>
        <v>-7646.7300000000005</v>
      </c>
      <c r="H60" s="170"/>
      <c r="I60" s="147">
        <v>35597.12</v>
      </c>
      <c r="J60" s="164"/>
      <c r="K60" s="147">
        <v>47644</v>
      </c>
      <c r="L60" s="171"/>
      <c r="M60" s="147">
        <f t="shared" si="7"/>
        <v>-12046.879999999997</v>
      </c>
      <c r="N60" s="111"/>
    </row>
    <row r="61" spans="2:14" s="172" customFormat="1" ht="12.75" outlineLevel="1">
      <c r="B61" s="149" t="s">
        <v>121</v>
      </c>
      <c r="C61" s="166">
        <f>SUM(C40:C46)+SUM(C49:C60)</f>
        <v>22238742.76</v>
      </c>
      <c r="D61" s="173"/>
      <c r="E61" s="166">
        <f>SUM(E40:E46)+SUM(E49:E60)</f>
        <v>24341802</v>
      </c>
      <c r="F61" s="174"/>
      <c r="G61" s="166">
        <f>SUM(G40:G46)+SUM(G49:G60)</f>
        <v>-2103059.2399999984</v>
      </c>
      <c r="H61" s="167"/>
      <c r="I61" s="168">
        <f>SUM(I40:I46)+SUM(I49:I60)</f>
        <v>45967996.31</v>
      </c>
      <c r="J61" s="175"/>
      <c r="K61" s="168">
        <f>SUM(K40:K46)+SUM(K49:K60)</f>
        <v>51287043</v>
      </c>
      <c r="L61" s="176"/>
      <c r="M61" s="168">
        <f>SUM(M40:M46)+SUM(M49:M60)</f>
        <v>-5319046.689999997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50345073.21000001</v>
      </c>
      <c r="D63" s="163"/>
      <c r="E63" s="177">
        <f>E38+E61</f>
        <v>55169392</v>
      </c>
      <c r="F63" s="163"/>
      <c r="G63" s="178">
        <f>G38+G61</f>
        <v>-4824318.789999997</v>
      </c>
      <c r="H63" s="179"/>
      <c r="I63" s="180">
        <f>I38+I61</f>
        <v>111893582.03999999</v>
      </c>
      <c r="J63" s="164"/>
      <c r="K63" s="180">
        <f>K38+K61</f>
        <v>123761105</v>
      </c>
      <c r="L63" s="164"/>
      <c r="M63" s="181">
        <f>M38+M61</f>
        <v>-11867522.96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341671.16000000003</v>
      </c>
      <c r="D67" s="163"/>
      <c r="E67" s="138">
        <v>778583</v>
      </c>
      <c r="F67" s="163"/>
      <c r="G67" s="138">
        <f aca="true" t="shared" si="8" ref="G67:G76">C67-E67</f>
        <v>-436911.83999999997</v>
      </c>
      <c r="H67" s="140"/>
      <c r="I67" s="141">
        <v>708986.6100000001</v>
      </c>
      <c r="J67" s="164"/>
      <c r="K67" s="141">
        <v>1588363</v>
      </c>
      <c r="L67" s="164"/>
      <c r="M67" s="141">
        <f aca="true" t="shared" si="9" ref="M67:M76">I67-K67</f>
        <v>-879376.3899999999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4877629.13</v>
      </c>
      <c r="D68" s="163"/>
      <c r="E68" s="138">
        <v>5066737</v>
      </c>
      <c r="F68" s="163"/>
      <c r="G68" s="138">
        <f t="shared" si="8"/>
        <v>-189107.8700000001</v>
      </c>
      <c r="H68" s="140"/>
      <c r="I68" s="141">
        <v>7992363.78</v>
      </c>
      <c r="J68" s="164"/>
      <c r="K68" s="141">
        <v>10247052</v>
      </c>
      <c r="L68" s="164"/>
      <c r="M68" s="141">
        <f t="shared" si="9"/>
        <v>-2254688.2199999997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315968.63</v>
      </c>
      <c r="D69" s="163"/>
      <c r="E69" s="138">
        <v>353507</v>
      </c>
      <c r="F69" s="163"/>
      <c r="G69" s="138">
        <f t="shared" si="8"/>
        <v>-37538.369999999995</v>
      </c>
      <c r="H69" s="140"/>
      <c r="I69" s="141">
        <v>481635.15</v>
      </c>
      <c r="J69" s="164"/>
      <c r="K69" s="141">
        <v>756877</v>
      </c>
      <c r="L69" s="164"/>
      <c r="M69" s="141">
        <f t="shared" si="9"/>
        <v>-275241.85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123881.54000000001</v>
      </c>
      <c r="D70" s="163"/>
      <c r="E70" s="138">
        <v>276561</v>
      </c>
      <c r="F70" s="163"/>
      <c r="G70" s="138">
        <f t="shared" si="8"/>
        <v>-152679.46</v>
      </c>
      <c r="H70" s="140"/>
      <c r="I70" s="141">
        <v>182693.09</v>
      </c>
      <c r="J70" s="164"/>
      <c r="K70" s="141">
        <v>663126</v>
      </c>
      <c r="L70" s="164"/>
      <c r="M70" s="141">
        <f t="shared" si="9"/>
        <v>-480432.91000000003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500.38</v>
      </c>
      <c r="D71" s="163"/>
      <c r="E71" s="138">
        <v>4664</v>
      </c>
      <c r="F71" s="163"/>
      <c r="G71" s="138">
        <f t="shared" si="8"/>
        <v>-4163.62</v>
      </c>
      <c r="H71" s="140"/>
      <c r="I71" s="141">
        <v>112.56</v>
      </c>
      <c r="J71" s="164"/>
      <c r="K71" s="141">
        <v>9470</v>
      </c>
      <c r="L71" s="164"/>
      <c r="M71" s="141">
        <f t="shared" si="9"/>
        <v>-9357.44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166998.84999999998</v>
      </c>
      <c r="D72" s="163"/>
      <c r="E72" s="138">
        <v>281720</v>
      </c>
      <c r="F72" s="163"/>
      <c r="G72" s="138">
        <f t="shared" si="8"/>
        <v>-114721.15000000002</v>
      </c>
      <c r="H72" s="140"/>
      <c r="I72" s="141">
        <v>249824.66999999998</v>
      </c>
      <c r="J72" s="164"/>
      <c r="K72" s="141">
        <v>471774</v>
      </c>
      <c r="L72" s="164"/>
      <c r="M72" s="141">
        <f t="shared" si="9"/>
        <v>-221949.33000000002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2139.9900000000002</v>
      </c>
      <c r="D73" s="163"/>
      <c r="E73" s="138">
        <v>6247</v>
      </c>
      <c r="F73" s="163"/>
      <c r="G73" s="138">
        <f t="shared" si="8"/>
        <v>-4107.01</v>
      </c>
      <c r="H73" s="140"/>
      <c r="I73" s="141">
        <v>5025.77</v>
      </c>
      <c r="J73" s="164"/>
      <c r="K73" s="141">
        <v>12946</v>
      </c>
      <c r="L73" s="164"/>
      <c r="M73" s="141">
        <f t="shared" si="9"/>
        <v>-7920.23</v>
      </c>
      <c r="N73" s="111"/>
    </row>
    <row r="74" spans="1:14" ht="12.75" outlineLevel="1">
      <c r="A74" s="102" t="s">
        <v>32</v>
      </c>
      <c r="B74" s="129" t="s">
        <v>28</v>
      </c>
      <c r="C74" s="138">
        <v>960271.21</v>
      </c>
      <c r="D74" s="163"/>
      <c r="E74" s="138">
        <v>900857</v>
      </c>
      <c r="F74" s="163"/>
      <c r="G74" s="138">
        <f t="shared" si="8"/>
        <v>59414.20999999996</v>
      </c>
      <c r="H74" s="140"/>
      <c r="I74" s="141">
        <v>1603950.52</v>
      </c>
      <c r="J74" s="164"/>
      <c r="K74" s="141">
        <v>1803758</v>
      </c>
      <c r="L74" s="164"/>
      <c r="M74" s="141">
        <f t="shared" si="9"/>
        <v>-199807.47999999998</v>
      </c>
      <c r="N74" s="111"/>
    </row>
    <row r="75" spans="1:14" ht="12.75" outlineLevel="1">
      <c r="A75" s="102" t="s">
        <v>33</v>
      </c>
      <c r="B75" s="129" t="s">
        <v>29</v>
      </c>
      <c r="C75" s="138">
        <v>130366.16</v>
      </c>
      <c r="D75" s="163"/>
      <c r="E75" s="138">
        <v>144671</v>
      </c>
      <c r="F75" s="163"/>
      <c r="G75" s="138">
        <f t="shared" si="8"/>
        <v>-14304.839999999997</v>
      </c>
      <c r="H75" s="140"/>
      <c r="I75" s="141">
        <v>284880.47000000003</v>
      </c>
      <c r="J75" s="164"/>
      <c r="K75" s="141">
        <v>292242</v>
      </c>
      <c r="L75" s="164"/>
      <c r="M75" s="141">
        <f t="shared" si="9"/>
        <v>-7361.52999999997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-110716</v>
      </c>
      <c r="D76" s="163"/>
      <c r="E76" s="144">
        <v>148236</v>
      </c>
      <c r="F76" s="182"/>
      <c r="G76" s="144">
        <f t="shared" si="8"/>
        <v>-258952</v>
      </c>
      <c r="H76" s="170"/>
      <c r="I76" s="147">
        <v>341439.94</v>
      </c>
      <c r="J76" s="164"/>
      <c r="K76" s="147">
        <v>279139</v>
      </c>
      <c r="L76" s="183"/>
      <c r="M76" s="147">
        <f t="shared" si="9"/>
        <v>62300.94</v>
      </c>
      <c r="N76" s="111"/>
    </row>
    <row r="77" spans="2:14" s="172" customFormat="1" ht="12.75" outlineLevel="1">
      <c r="B77" s="149" t="s">
        <v>31</v>
      </c>
      <c r="C77" s="178">
        <f>SUM(C67:C76)</f>
        <v>6808711.05</v>
      </c>
      <c r="D77" s="173"/>
      <c r="E77" s="178">
        <f>SUM(E67:E76)</f>
        <v>7961783</v>
      </c>
      <c r="F77" s="173"/>
      <c r="G77" s="178">
        <f>SUM(G67:G76)</f>
        <v>-1153071.9500000002</v>
      </c>
      <c r="H77" s="179"/>
      <c r="I77" s="181">
        <f>SUM(I67:I76)</f>
        <v>11850912.56</v>
      </c>
      <c r="J77" s="175"/>
      <c r="K77" s="181">
        <f>SUM(K67:K76)</f>
        <v>16124747</v>
      </c>
      <c r="L77" s="175"/>
      <c r="M77" s="181">
        <f>SUM(M67:M76)</f>
        <v>-4273834.4399999995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8900921.08</v>
      </c>
      <c r="D80" s="163"/>
      <c r="E80" s="130">
        <v>9372088</v>
      </c>
      <c r="F80" s="163"/>
      <c r="G80" s="130">
        <f>C80-E80</f>
        <v>-471166.9199999999</v>
      </c>
      <c r="H80" s="132"/>
      <c r="I80" s="133">
        <v>18696942.69</v>
      </c>
      <c r="J80" s="164"/>
      <c r="K80" s="133">
        <v>18762578</v>
      </c>
      <c r="L80" s="164"/>
      <c r="M80" s="133">
        <f>I80-K80</f>
        <v>-65635.30999999866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8005.53</v>
      </c>
      <c r="D83" s="163"/>
      <c r="E83" s="138">
        <v>0</v>
      </c>
      <c r="F83" s="163"/>
      <c r="G83" s="138">
        <f>C83-E83</f>
        <v>8005.53</v>
      </c>
      <c r="H83" s="184"/>
      <c r="I83" s="141">
        <v>16011.06</v>
      </c>
      <c r="J83" s="164"/>
      <c r="K83" s="141">
        <v>0</v>
      </c>
      <c r="L83" s="164"/>
      <c r="M83" s="141">
        <f>I83-K83</f>
        <v>16011.06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54557.880000000005</v>
      </c>
      <c r="D84" s="163"/>
      <c r="E84" s="144">
        <v>42497</v>
      </c>
      <c r="F84" s="169"/>
      <c r="G84" s="144">
        <f>C84-E84</f>
        <v>12060.880000000005</v>
      </c>
      <c r="H84" s="170"/>
      <c r="I84" s="147">
        <v>109115.76000000001</v>
      </c>
      <c r="J84" s="164"/>
      <c r="K84" s="147">
        <v>84998</v>
      </c>
      <c r="L84" s="171"/>
      <c r="M84" s="147">
        <f>I84-K84</f>
        <v>24117.76000000001</v>
      </c>
      <c r="N84" s="111"/>
    </row>
    <row r="85" spans="2:14" s="185" customFormat="1" ht="12.75" outlineLevel="1">
      <c r="B85" s="186" t="s">
        <v>40</v>
      </c>
      <c r="C85" s="187">
        <f>SUM(C80:C84)</f>
        <v>8963484.49</v>
      </c>
      <c r="D85" s="174"/>
      <c r="E85" s="187">
        <f>SUM(E80:E84)</f>
        <v>9414585</v>
      </c>
      <c r="F85" s="174"/>
      <c r="G85" s="187">
        <f>SUM(G80:G84)</f>
        <v>-451100.5099999999</v>
      </c>
      <c r="H85" s="153"/>
      <c r="I85" s="188">
        <f>SUM(I80:I84)</f>
        <v>18822069.51</v>
      </c>
      <c r="J85" s="176"/>
      <c r="K85" s="188">
        <f>SUM(K80:K84)</f>
        <v>18847576</v>
      </c>
      <c r="L85" s="176"/>
      <c r="M85" s="188">
        <f>SUM(M80:M84)</f>
        <v>-25506.489999998652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66117268.75000001</v>
      </c>
      <c r="D88" s="195"/>
      <c r="E88" s="187">
        <f>E63+E77+E85</f>
        <v>72545760</v>
      </c>
      <c r="F88" s="195"/>
      <c r="G88" s="187">
        <f>G63+G77+G85</f>
        <v>-6428491.249999997</v>
      </c>
      <c r="H88" s="153"/>
      <c r="I88" s="188">
        <f>I63+I77+I85</f>
        <v>142566564.10999998</v>
      </c>
      <c r="J88" s="196"/>
      <c r="K88" s="188">
        <f>K63+K77+K85</f>
        <v>158733428</v>
      </c>
      <c r="L88" s="196"/>
      <c r="M88" s="188">
        <f>M63+M77+M85</f>
        <v>-16166863.889999999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4583725.969999991</v>
      </c>
      <c r="D90" s="195"/>
      <c r="E90" s="187">
        <f>SUM(E26-E88)</f>
        <v>6440905</v>
      </c>
      <c r="F90" s="195"/>
      <c r="G90" s="187">
        <f>C90-E90</f>
        <v>-1857179.0300000086</v>
      </c>
      <c r="H90" s="153"/>
      <c r="I90" s="188">
        <f>SUM(I26-I88)</f>
        <v>17266028.640000015</v>
      </c>
      <c r="J90" s="196"/>
      <c r="K90" s="188">
        <f>SUM(K26-K88)</f>
        <v>17247387</v>
      </c>
      <c r="L90" s="196"/>
      <c r="M90" s="188">
        <f>I90-K90</f>
        <v>18641.640000015497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2256326.89</v>
      </c>
      <c r="D94" s="157"/>
      <c r="E94" s="130">
        <v>1832676</v>
      </c>
      <c r="F94" s="157"/>
      <c r="G94" s="130">
        <f>C94-E94</f>
        <v>423650.89000000013</v>
      </c>
      <c r="H94" s="132"/>
      <c r="I94" s="133">
        <v>4758874.6</v>
      </c>
      <c r="J94" s="160"/>
      <c r="K94" s="133">
        <v>3831259</v>
      </c>
      <c r="L94" s="160"/>
      <c r="M94" s="133">
        <f>I94-K94</f>
        <v>927615.5999999996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18339.53</v>
      </c>
      <c r="D96" s="157"/>
      <c r="E96" s="138">
        <v>-234169</v>
      </c>
      <c r="F96" s="157"/>
      <c r="G96" s="138">
        <f>C96-E96</f>
        <v>252508.53</v>
      </c>
      <c r="H96" s="184"/>
      <c r="I96" s="141">
        <v>-140636.06</v>
      </c>
      <c r="J96" s="160"/>
      <c r="K96" s="141">
        <v>-522224</v>
      </c>
      <c r="L96" s="160"/>
      <c r="M96" s="141">
        <f>I96-K96</f>
        <v>381587.94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346.43</v>
      </c>
      <c r="D97" s="157"/>
      <c r="E97" s="144">
        <v>6250</v>
      </c>
      <c r="F97" s="190"/>
      <c r="G97" s="144">
        <f>C97-E97</f>
        <v>-5903.57</v>
      </c>
      <c r="H97" s="170"/>
      <c r="I97" s="147">
        <v>188717.32</v>
      </c>
      <c r="J97" s="160"/>
      <c r="K97" s="147">
        <v>12500</v>
      </c>
      <c r="L97" s="192"/>
      <c r="M97" s="147">
        <f>I97-K97</f>
        <v>176217.32</v>
      </c>
      <c r="N97" s="111"/>
    </row>
    <row r="98" spans="2:14" s="172" customFormat="1" ht="12.75" outlineLevel="1">
      <c r="B98" s="149" t="s">
        <v>50</v>
      </c>
      <c r="C98" s="178">
        <f>SUM(C94:C97)</f>
        <v>2275012.85</v>
      </c>
      <c r="D98" s="197"/>
      <c r="E98" s="178">
        <f>SUM(E94:E97)</f>
        <v>1604757</v>
      </c>
      <c r="F98" s="195"/>
      <c r="G98" s="178">
        <f>SUM(G94:G97)</f>
        <v>670255.8500000002</v>
      </c>
      <c r="H98" s="179"/>
      <c r="I98" s="181">
        <f>SUM(I94:I97)</f>
        <v>4806955.86</v>
      </c>
      <c r="J98" s="198"/>
      <c r="K98" s="181">
        <f>SUM(K94:K97)</f>
        <v>3321535</v>
      </c>
      <c r="L98" s="196"/>
      <c r="M98" s="181">
        <f>SUM(M94:M97)</f>
        <v>1485420.8599999996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6858738.819999991</v>
      </c>
      <c r="D101" s="199"/>
      <c r="E101" s="150">
        <f>E90+E98</f>
        <v>8045662</v>
      </c>
      <c r="F101" s="200"/>
      <c r="G101" s="150">
        <f>C101-E101</f>
        <v>-1186923.180000009</v>
      </c>
      <c r="H101" s="153"/>
      <c r="I101" s="154">
        <f>I90+I98</f>
        <v>22072984.500000015</v>
      </c>
      <c r="J101" s="201"/>
      <c r="K101" s="154">
        <f>K90+K98</f>
        <v>20568922</v>
      </c>
      <c r="L101" s="202"/>
      <c r="M101" s="154">
        <f>I101-K101</f>
        <v>1504062.500000015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103" sqref="B103"/>
    </sheetView>
  </sheetViews>
  <sheetFormatPr defaultColWidth="9.140625" defaultRowHeight="12.75" outlineLevelRow="2" outlineLevelCol="1"/>
  <cols>
    <col min="1" max="1" width="11.14062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151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03/31/19</v>
      </c>
      <c r="E10" s="116" t="str">
        <f>TEXT(DATE,"mm/dd/yy")</f>
        <v>03/31/19</v>
      </c>
      <c r="F10" s="114"/>
      <c r="G10" s="117" t="s">
        <v>83</v>
      </c>
      <c r="H10" s="118"/>
      <c r="I10" s="116" t="str">
        <f>TEXT(DATE,"mm/dd/yy")</f>
        <v>03/31/19</v>
      </c>
      <c r="K10" s="116" t="str">
        <f>TEXT(DATE,"mm/dd/yy")</f>
        <v>03/31/19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142</v>
      </c>
      <c r="B13" s="129" t="s">
        <v>20</v>
      </c>
      <c r="C13" s="130">
        <v>67678895</v>
      </c>
      <c r="D13" s="123"/>
      <c r="E13" s="130">
        <v>65832642</v>
      </c>
      <c r="F13" s="131"/>
      <c r="G13" s="130">
        <f aca="true" t="shared" si="0" ref="G13:G26">(C13-E13)</f>
        <v>1846253</v>
      </c>
      <c r="H13" s="132"/>
      <c r="I13" s="133">
        <v>210598926</v>
      </c>
      <c r="J13" s="126"/>
      <c r="K13" s="133">
        <v>224667942</v>
      </c>
      <c r="L13" s="134"/>
      <c r="M13" s="133">
        <f aca="true" t="shared" si="1" ref="M13:M26">(I13-K13)</f>
        <v>-14069016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-4925447</v>
      </c>
      <c r="D14" s="136"/>
      <c r="E14" s="135">
        <v>-3919073</v>
      </c>
      <c r="F14" s="137"/>
      <c r="G14" s="135">
        <f t="shared" si="0"/>
        <v>-1006374</v>
      </c>
      <c r="H14" s="135"/>
      <c r="I14" s="135">
        <v>-14026265</v>
      </c>
      <c r="J14" s="135"/>
      <c r="K14" s="135">
        <v>-10025211</v>
      </c>
      <c r="L14" s="135"/>
      <c r="M14" s="135">
        <f t="shared" si="1"/>
        <v>-4001054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2832667</v>
      </c>
      <c r="D15" s="136"/>
      <c r="E15" s="135">
        <v>0</v>
      </c>
      <c r="F15" s="137"/>
      <c r="G15" s="135">
        <f t="shared" si="0"/>
        <v>2832667</v>
      </c>
      <c r="H15" s="135"/>
      <c r="I15" s="135">
        <v>4816604</v>
      </c>
      <c r="J15" s="135"/>
      <c r="K15" s="135">
        <v>0</v>
      </c>
      <c r="L15" s="135"/>
      <c r="M15" s="135">
        <f t="shared" si="1"/>
        <v>4816604</v>
      </c>
      <c r="N15" s="135"/>
    </row>
    <row r="16" spans="1:14" ht="12.75" outlineLevel="1" collapsed="1">
      <c r="A16" s="104"/>
      <c r="B16" s="129" t="s">
        <v>21</v>
      </c>
      <c r="C16" s="138">
        <f>C14+C15</f>
        <v>-2092780</v>
      </c>
      <c r="D16" s="123"/>
      <c r="E16" s="138">
        <f>E14+E15</f>
        <v>-3919073</v>
      </c>
      <c r="F16" s="139"/>
      <c r="G16" s="138">
        <f t="shared" si="0"/>
        <v>1826293</v>
      </c>
      <c r="H16" s="140"/>
      <c r="I16" s="141">
        <f>I14+I15</f>
        <v>-9209661</v>
      </c>
      <c r="J16" s="126"/>
      <c r="K16" s="141">
        <f>K14+K15</f>
        <v>-10025211</v>
      </c>
      <c r="L16" s="142"/>
      <c r="M16" s="141">
        <f t="shared" si="1"/>
        <v>815550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7608339</v>
      </c>
      <c r="D17" s="136"/>
      <c r="E17" s="135">
        <v>9483396</v>
      </c>
      <c r="F17" s="137"/>
      <c r="G17" s="135">
        <f t="shared" si="0"/>
        <v>-1875057</v>
      </c>
      <c r="H17" s="135"/>
      <c r="I17" s="135">
        <v>25748819</v>
      </c>
      <c r="J17" s="135"/>
      <c r="K17" s="135">
        <v>28231924</v>
      </c>
      <c r="L17" s="135"/>
      <c r="M17" s="135">
        <f t="shared" si="1"/>
        <v>-2483105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1382226</v>
      </c>
      <c r="D18" s="136"/>
      <c r="E18" s="135">
        <v>0</v>
      </c>
      <c r="F18" s="137"/>
      <c r="G18" s="135">
        <f t="shared" si="0"/>
        <v>1382226</v>
      </c>
      <c r="H18" s="135"/>
      <c r="I18" s="135">
        <v>1233106</v>
      </c>
      <c r="J18" s="135"/>
      <c r="K18" s="135">
        <v>0</v>
      </c>
      <c r="L18" s="135"/>
      <c r="M18" s="135">
        <f t="shared" si="1"/>
        <v>1233106</v>
      </c>
      <c r="N18" s="135"/>
    </row>
    <row r="19" spans="1:14" ht="12.75" outlineLevel="1" collapsed="1">
      <c r="A19" s="104"/>
      <c r="B19" s="129" t="s">
        <v>22</v>
      </c>
      <c r="C19" s="138">
        <f>C17+C18</f>
        <v>8990565</v>
      </c>
      <c r="D19" s="123"/>
      <c r="E19" s="138">
        <f>E17+E18</f>
        <v>9483396</v>
      </c>
      <c r="F19" s="139"/>
      <c r="G19" s="138">
        <f t="shared" si="0"/>
        <v>-492831</v>
      </c>
      <c r="H19" s="140"/>
      <c r="I19" s="141">
        <f>I17+I18</f>
        <v>26981925</v>
      </c>
      <c r="J19" s="126"/>
      <c r="K19" s="141">
        <f>K17+K18</f>
        <v>28231924</v>
      </c>
      <c r="L19" s="142"/>
      <c r="M19" s="141">
        <f t="shared" si="1"/>
        <v>-1249999</v>
      </c>
      <c r="N19" s="111"/>
    </row>
    <row r="20" spans="1:14" ht="12.75" outlineLevel="1">
      <c r="A20" s="104" t="s">
        <v>116</v>
      </c>
      <c r="B20" s="129" t="s">
        <v>23</v>
      </c>
      <c r="C20" s="138">
        <v>1462196.58</v>
      </c>
      <c r="D20" s="123"/>
      <c r="E20" s="138">
        <v>12568</v>
      </c>
      <c r="F20" s="139"/>
      <c r="G20" s="138">
        <f t="shared" si="0"/>
        <v>1449628.58</v>
      </c>
      <c r="H20" s="140"/>
      <c r="I20" s="141">
        <v>5469889.87</v>
      </c>
      <c r="J20" s="126"/>
      <c r="K20" s="141">
        <v>2545021</v>
      </c>
      <c r="L20" s="142"/>
      <c r="M20" s="141">
        <f t="shared" si="1"/>
        <v>2924868.87</v>
      </c>
      <c r="N20" s="111"/>
    </row>
    <row r="21" spans="1:14" ht="12.75" outlineLevel="1">
      <c r="A21" s="104" t="s">
        <v>117</v>
      </c>
      <c r="B21" s="129" t="s">
        <v>118</v>
      </c>
      <c r="C21" s="138">
        <v>-251078.17</v>
      </c>
      <c r="D21" s="123"/>
      <c r="E21" s="138">
        <v>-284665</v>
      </c>
      <c r="F21" s="139"/>
      <c r="G21" s="138">
        <f t="shared" si="0"/>
        <v>33586.82999999999</v>
      </c>
      <c r="H21" s="140"/>
      <c r="I21" s="141">
        <v>-733346.12</v>
      </c>
      <c r="J21" s="126"/>
      <c r="K21" s="141">
        <v>-826446</v>
      </c>
      <c r="L21" s="142"/>
      <c r="M21" s="141">
        <f t="shared" si="1"/>
        <v>93099.88</v>
      </c>
      <c r="N21" s="111"/>
    </row>
    <row r="22" spans="1:14" ht="12.75" outlineLevel="1">
      <c r="A22" s="104" t="s">
        <v>124</v>
      </c>
      <c r="B22" s="129" t="s">
        <v>122</v>
      </c>
      <c r="C22" s="138">
        <v>305285.62000000005</v>
      </c>
      <c r="D22" s="123"/>
      <c r="E22" s="138">
        <v>284996</v>
      </c>
      <c r="F22" s="139"/>
      <c r="G22" s="138">
        <f t="shared" si="0"/>
        <v>20289.620000000054</v>
      </c>
      <c r="H22" s="140"/>
      <c r="I22" s="141">
        <v>913708.6900000001</v>
      </c>
      <c r="J22" s="126"/>
      <c r="K22" s="141">
        <v>863485</v>
      </c>
      <c r="L22" s="142"/>
      <c r="M22" s="141">
        <f t="shared" si="1"/>
        <v>50223.69000000006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938568.5</v>
      </c>
      <c r="D24" s="123"/>
      <c r="E24" s="138">
        <v>853695</v>
      </c>
      <c r="F24" s="139"/>
      <c r="G24" s="138">
        <f t="shared" si="0"/>
        <v>84873.5</v>
      </c>
      <c r="H24" s="140"/>
      <c r="I24" s="141">
        <v>2717563.96</v>
      </c>
      <c r="J24" s="126"/>
      <c r="K24" s="141">
        <v>2561085</v>
      </c>
      <c r="L24" s="142"/>
      <c r="M24" s="141">
        <f t="shared" si="1"/>
        <v>156478.95999999996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65591.43</v>
      </c>
      <c r="D25" s="123"/>
      <c r="E25" s="144">
        <v>23287</v>
      </c>
      <c r="F25" s="145"/>
      <c r="G25" s="144">
        <f t="shared" si="0"/>
        <v>42304.42999999999</v>
      </c>
      <c r="H25" s="146"/>
      <c r="I25" s="147">
        <v>190830.31</v>
      </c>
      <c r="J25" s="126"/>
      <c r="K25" s="147">
        <v>249861</v>
      </c>
      <c r="L25" s="148"/>
      <c r="M25" s="147">
        <f t="shared" si="1"/>
        <v>-59030.69</v>
      </c>
      <c r="N25" s="111"/>
    </row>
    <row r="26" spans="2:14" ht="13.5" outlineLevel="1" thickBot="1">
      <c r="B26" s="149" t="s">
        <v>2</v>
      </c>
      <c r="C26" s="150">
        <f>SUM(C20:C25)+C19+C16+C13</f>
        <v>77097243.96000001</v>
      </c>
      <c r="D26" s="151"/>
      <c r="E26" s="150">
        <f>SUM(E20:E25)+E19+E16+E13</f>
        <v>72286846</v>
      </c>
      <c r="F26" s="152"/>
      <c r="G26" s="150">
        <f t="shared" si="0"/>
        <v>4810397.960000008</v>
      </c>
      <c r="H26" s="153"/>
      <c r="I26" s="154">
        <f>SUM(I20:I25)+I19+I16+I13</f>
        <v>236929836.71</v>
      </c>
      <c r="J26" s="149"/>
      <c r="K26" s="154">
        <f>SUM(K20:K25)+K19+K16+K13</f>
        <v>248267661</v>
      </c>
      <c r="L26" s="155"/>
      <c r="M26" s="154">
        <f t="shared" si="1"/>
        <v>-11337824.289999992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506432.22</v>
      </c>
      <c r="D29" s="163"/>
      <c r="E29" s="138">
        <v>577703</v>
      </c>
      <c r="F29" s="163"/>
      <c r="G29" s="138">
        <f aca="true" t="shared" si="2" ref="G29:G37">C29-E29</f>
        <v>-71270.78000000003</v>
      </c>
      <c r="H29" s="140"/>
      <c r="I29" s="141">
        <v>2433805.85</v>
      </c>
      <c r="J29" s="164"/>
      <c r="K29" s="141">
        <v>8657948</v>
      </c>
      <c r="L29" s="164"/>
      <c r="M29" s="141">
        <f aca="true" t="shared" si="3" ref="M29:M37">I29-K29</f>
        <v>-6224142.15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9621214.22</v>
      </c>
      <c r="D30" s="163"/>
      <c r="E30" s="138">
        <v>15151355</v>
      </c>
      <c r="F30" s="163"/>
      <c r="G30" s="138">
        <f t="shared" si="2"/>
        <v>-5530140.779999999</v>
      </c>
      <c r="H30" s="140"/>
      <c r="I30" s="141">
        <v>33414205.11</v>
      </c>
      <c r="J30" s="164"/>
      <c r="K30" s="141">
        <v>50315017</v>
      </c>
      <c r="L30" s="164"/>
      <c r="M30" s="141">
        <f t="shared" si="3"/>
        <v>-16900811.89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887588.2</v>
      </c>
      <c r="D31" s="163"/>
      <c r="E31" s="138">
        <v>1116677</v>
      </c>
      <c r="F31" s="163"/>
      <c r="G31" s="138">
        <f t="shared" si="2"/>
        <v>-229088.80000000005</v>
      </c>
      <c r="H31" s="140"/>
      <c r="I31" s="141">
        <v>4263073.13</v>
      </c>
      <c r="J31" s="164"/>
      <c r="K31" s="141">
        <v>4582840</v>
      </c>
      <c r="L31" s="164"/>
      <c r="M31" s="141">
        <f t="shared" si="3"/>
        <v>-319766.8700000001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44501.33</v>
      </c>
      <c r="D32" s="163"/>
      <c r="E32" s="138">
        <v>41333</v>
      </c>
      <c r="F32" s="163"/>
      <c r="G32" s="138">
        <f t="shared" si="2"/>
        <v>3168.3300000000017</v>
      </c>
      <c r="H32" s="140"/>
      <c r="I32" s="141">
        <v>804684.62</v>
      </c>
      <c r="J32" s="164"/>
      <c r="K32" s="141">
        <v>1362753</v>
      </c>
      <c r="L32" s="164"/>
      <c r="M32" s="141">
        <f t="shared" si="3"/>
        <v>-558068.38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0</v>
      </c>
      <c r="D33" s="163"/>
      <c r="E33" s="138">
        <v>534</v>
      </c>
      <c r="F33" s="163"/>
      <c r="G33" s="138">
        <f t="shared" si="2"/>
        <v>-534</v>
      </c>
      <c r="H33" s="140"/>
      <c r="I33" s="141">
        <v>-215.85</v>
      </c>
      <c r="J33" s="164"/>
      <c r="K33" s="141">
        <v>1334</v>
      </c>
      <c r="L33" s="164"/>
      <c r="M33" s="141">
        <f t="shared" si="3"/>
        <v>-1549.85</v>
      </c>
      <c r="N33" s="111"/>
    </row>
    <row r="34" spans="1:14" ht="12.75" outlineLevel="1">
      <c r="A34" s="102" t="s">
        <v>101</v>
      </c>
      <c r="B34" s="129" t="s">
        <v>12</v>
      </c>
      <c r="C34" s="138">
        <v>76850.2</v>
      </c>
      <c r="D34" s="163"/>
      <c r="E34" s="138">
        <v>73623</v>
      </c>
      <c r="F34" s="163"/>
      <c r="G34" s="138">
        <f t="shared" si="2"/>
        <v>3227.199999999997</v>
      </c>
      <c r="H34" s="140"/>
      <c r="I34" s="141">
        <v>207079.92</v>
      </c>
      <c r="J34" s="164"/>
      <c r="K34" s="141">
        <v>214034</v>
      </c>
      <c r="L34" s="164"/>
      <c r="M34" s="141">
        <f t="shared" si="3"/>
        <v>-6954.079999999987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605151.5099999998</v>
      </c>
      <c r="D35" s="163"/>
      <c r="E35" s="138">
        <f>E36-SUM(E29:E34)</f>
        <v>912699</v>
      </c>
      <c r="F35" s="163"/>
      <c r="G35" s="138">
        <f t="shared" si="2"/>
        <v>-307547.4900000002</v>
      </c>
      <c r="H35" s="140"/>
      <c r="I35" s="141">
        <f>I36-SUM(I29:I34)</f>
        <v>1974270.3299999982</v>
      </c>
      <c r="J35" s="164"/>
      <c r="K35" s="141">
        <f>K36-SUM(K29:K34)</f>
        <v>2963753</v>
      </c>
      <c r="L35" s="164"/>
      <c r="M35" s="141">
        <f t="shared" si="3"/>
        <v>-989482.6700000018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11741737.68</v>
      </c>
      <c r="D36" s="136"/>
      <c r="E36" s="135">
        <v>17873924</v>
      </c>
      <c r="F36" s="137"/>
      <c r="G36" s="135">
        <f t="shared" si="2"/>
        <v>-6132186.32</v>
      </c>
      <c r="H36" s="135"/>
      <c r="I36" s="135">
        <v>43096903.11</v>
      </c>
      <c r="J36" s="135"/>
      <c r="K36" s="135">
        <v>68097679</v>
      </c>
      <c r="L36" s="135"/>
      <c r="M36" s="135">
        <f t="shared" si="3"/>
        <v>-25000775.89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19529746.37</v>
      </c>
      <c r="D37" s="163"/>
      <c r="E37" s="144">
        <v>11452967</v>
      </c>
      <c r="F37" s="163"/>
      <c r="G37" s="144">
        <f t="shared" si="2"/>
        <v>8076779.370000001</v>
      </c>
      <c r="H37" s="146"/>
      <c r="I37" s="147">
        <v>54100166.67</v>
      </c>
      <c r="J37" s="164"/>
      <c r="K37" s="147">
        <v>33703274</v>
      </c>
      <c r="L37" s="164"/>
      <c r="M37" s="147">
        <f t="shared" si="3"/>
        <v>20396892.67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31271484.05</v>
      </c>
      <c r="D38" s="163"/>
      <c r="E38" s="166">
        <f>SUM(E29:E35)+E37</f>
        <v>29326891</v>
      </c>
      <c r="F38" s="163"/>
      <c r="G38" s="166">
        <f>SUM(G29:G35)+G37</f>
        <v>1944593.0500000017</v>
      </c>
      <c r="H38" s="167"/>
      <c r="I38" s="168">
        <f>SUM(I29:I35)+I37</f>
        <v>97197069.78</v>
      </c>
      <c r="J38" s="164"/>
      <c r="K38" s="168">
        <f>SUM(K29:K35)+K37</f>
        <v>101800953</v>
      </c>
      <c r="L38" s="164"/>
      <c r="M38" s="168">
        <f>SUM(M29:M35)+M37</f>
        <v>-4603883.219999999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852099.92</v>
      </c>
      <c r="D40" s="163"/>
      <c r="E40" s="138">
        <v>864505</v>
      </c>
      <c r="F40" s="163"/>
      <c r="G40" s="138">
        <f aca="true" t="shared" si="4" ref="G40:G48">C40-E40</f>
        <v>-12405.079999999958</v>
      </c>
      <c r="H40" s="140"/>
      <c r="I40" s="141">
        <v>2658500.0100000002</v>
      </c>
      <c r="J40" s="164"/>
      <c r="K40" s="141">
        <v>2838254</v>
      </c>
      <c r="L40" s="164"/>
      <c r="M40" s="141">
        <f aca="true" t="shared" si="5" ref="M40:M48">I40-K40</f>
        <v>-179753.98999999976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3369337.9699999997</v>
      </c>
      <c r="D41" s="163"/>
      <c r="E41" s="138">
        <v>4084209</v>
      </c>
      <c r="F41" s="163"/>
      <c r="G41" s="138">
        <f t="shared" si="4"/>
        <v>-714871.0300000003</v>
      </c>
      <c r="H41" s="140"/>
      <c r="I41" s="141">
        <v>10109035.63</v>
      </c>
      <c r="J41" s="164"/>
      <c r="K41" s="141">
        <v>13230232</v>
      </c>
      <c r="L41" s="164"/>
      <c r="M41" s="141">
        <f t="shared" si="5"/>
        <v>-3121196.369999999</v>
      </c>
      <c r="N41" s="111"/>
    </row>
    <row r="42" spans="1:14" ht="12.75" outlineLevel="1">
      <c r="A42" s="102" t="s">
        <v>129</v>
      </c>
      <c r="B42" s="129" t="s">
        <v>6</v>
      </c>
      <c r="C42" s="138">
        <v>665046.11</v>
      </c>
      <c r="D42" s="163"/>
      <c r="E42" s="138">
        <v>785115</v>
      </c>
      <c r="F42" s="163"/>
      <c r="G42" s="138">
        <f t="shared" si="4"/>
        <v>-120068.89000000001</v>
      </c>
      <c r="H42" s="140"/>
      <c r="I42" s="141">
        <v>1758211.5000000002</v>
      </c>
      <c r="J42" s="164"/>
      <c r="K42" s="141">
        <v>2388530</v>
      </c>
      <c r="L42" s="164"/>
      <c r="M42" s="141">
        <f t="shared" si="5"/>
        <v>-630318.4999999998</v>
      </c>
      <c r="N42" s="111"/>
    </row>
    <row r="43" spans="1:14" ht="12.75" outlineLevel="1">
      <c r="A43" s="102" t="s">
        <v>130</v>
      </c>
      <c r="B43" s="129" t="s">
        <v>88</v>
      </c>
      <c r="C43" s="138">
        <v>276483.14999999997</v>
      </c>
      <c r="D43" s="163"/>
      <c r="E43" s="138">
        <v>408761</v>
      </c>
      <c r="F43" s="163"/>
      <c r="G43" s="138">
        <f t="shared" si="4"/>
        <v>-132277.85000000003</v>
      </c>
      <c r="H43" s="140"/>
      <c r="I43" s="141">
        <v>1272428.5499999998</v>
      </c>
      <c r="J43" s="164"/>
      <c r="K43" s="141">
        <v>1681836</v>
      </c>
      <c r="L43" s="164"/>
      <c r="M43" s="141">
        <f t="shared" si="5"/>
        <v>-409407.4500000002</v>
      </c>
      <c r="N43" s="111"/>
    </row>
    <row r="44" spans="1:14" ht="12.75" outlineLevel="1">
      <c r="A44" s="102" t="s">
        <v>102</v>
      </c>
      <c r="B44" s="129" t="s">
        <v>7</v>
      </c>
      <c r="C44" s="138">
        <v>0</v>
      </c>
      <c r="D44" s="163"/>
      <c r="E44" s="138">
        <v>0</v>
      </c>
      <c r="F44" s="163"/>
      <c r="G44" s="138">
        <f t="shared" si="4"/>
        <v>0</v>
      </c>
      <c r="H44" s="140"/>
      <c r="I44" s="141">
        <v>0</v>
      </c>
      <c r="J44" s="164"/>
      <c r="K44" s="141">
        <v>10000</v>
      </c>
      <c r="L44" s="164"/>
      <c r="M44" s="141">
        <f t="shared" si="5"/>
        <v>-10000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109891.12</v>
      </c>
      <c r="D45" s="163"/>
      <c r="E45" s="138">
        <v>116322</v>
      </c>
      <c r="F45" s="163"/>
      <c r="G45" s="138">
        <f t="shared" si="4"/>
        <v>-6430.880000000005</v>
      </c>
      <c r="H45" s="140"/>
      <c r="I45" s="141">
        <v>346260.51</v>
      </c>
      <c r="J45" s="164"/>
      <c r="K45" s="141">
        <v>388022</v>
      </c>
      <c r="L45" s="164"/>
      <c r="M45" s="141">
        <f t="shared" si="5"/>
        <v>-41761.48999999999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4144.18</v>
      </c>
      <c r="D46" s="163"/>
      <c r="E46" s="138">
        <v>21197</v>
      </c>
      <c r="F46" s="163"/>
      <c r="G46" s="138">
        <f t="shared" si="4"/>
        <v>-17052.82</v>
      </c>
      <c r="H46" s="140"/>
      <c r="I46" s="141">
        <v>34181.1</v>
      </c>
      <c r="J46" s="164"/>
      <c r="K46" s="141">
        <v>51278</v>
      </c>
      <c r="L46" s="164"/>
      <c r="M46" s="141">
        <f t="shared" si="5"/>
        <v>-17096.9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20861346.77</v>
      </c>
      <c r="D47" s="136"/>
      <c r="E47" s="135">
        <v>12785886</v>
      </c>
      <c r="F47" s="137"/>
      <c r="G47" s="135">
        <f t="shared" si="4"/>
        <v>8075460.77</v>
      </c>
      <c r="H47" s="135"/>
      <c r="I47" s="135">
        <v>57824983.88</v>
      </c>
      <c r="J47" s="135"/>
      <c r="K47" s="135">
        <v>37995535</v>
      </c>
      <c r="L47" s="135"/>
      <c r="M47" s="135">
        <f t="shared" si="5"/>
        <v>19829448.880000003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19529746.37</v>
      </c>
      <c r="D48" s="136"/>
      <c r="E48" s="135">
        <v>11452967</v>
      </c>
      <c r="F48" s="137"/>
      <c r="G48" s="135">
        <f t="shared" si="4"/>
        <v>8076779.370000001</v>
      </c>
      <c r="H48" s="135"/>
      <c r="I48" s="135">
        <v>54100166.67</v>
      </c>
      <c r="J48" s="135"/>
      <c r="K48" s="135">
        <v>33703274</v>
      </c>
      <c r="L48" s="135"/>
      <c r="M48" s="135">
        <f t="shared" si="5"/>
        <v>20396892.67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730977.9099999985</v>
      </c>
      <c r="D49" s="163"/>
      <c r="E49" s="138">
        <f>E47-E48-E50</f>
        <v>730522</v>
      </c>
      <c r="F49" s="163"/>
      <c r="G49" s="138">
        <f>G47-G48-G50</f>
        <v>455.9099999985192</v>
      </c>
      <c r="H49" s="140"/>
      <c r="I49" s="141">
        <f>I47-I48-I50</f>
        <v>1840007.6900000009</v>
      </c>
      <c r="J49" s="164"/>
      <c r="K49" s="141">
        <f>K47-K48-K50</f>
        <v>2276675</v>
      </c>
      <c r="L49" s="164"/>
      <c r="M49" s="141">
        <f>M47-M48-M50</f>
        <v>-436667.3099999991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600622.49</v>
      </c>
      <c r="D50" s="163"/>
      <c r="E50" s="138">
        <v>602397</v>
      </c>
      <c r="F50" s="163"/>
      <c r="G50" s="138">
        <f aca="true" t="shared" si="6" ref="G50:G60">C50-E50</f>
        <v>-1774.5100000000093</v>
      </c>
      <c r="H50" s="140"/>
      <c r="I50" s="141">
        <v>1884809.52</v>
      </c>
      <c r="J50" s="164"/>
      <c r="K50" s="141">
        <v>2015586</v>
      </c>
      <c r="L50" s="164"/>
      <c r="M50" s="141">
        <f aca="true" t="shared" si="7" ref="M50:M60">I50-K50</f>
        <v>-130776.47999999998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357524.11</v>
      </c>
      <c r="D51" s="163"/>
      <c r="E51" s="138">
        <v>72762</v>
      </c>
      <c r="F51" s="163"/>
      <c r="G51" s="138">
        <f t="shared" si="6"/>
        <v>284762.11</v>
      </c>
      <c r="H51" s="140"/>
      <c r="I51" s="141">
        <v>732672.31</v>
      </c>
      <c r="J51" s="164"/>
      <c r="K51" s="141">
        <v>522802</v>
      </c>
      <c r="L51" s="164"/>
      <c r="M51" s="141">
        <f t="shared" si="7"/>
        <v>209870.31000000006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1848355.46</v>
      </c>
      <c r="D52" s="163"/>
      <c r="E52" s="138">
        <v>2224895</v>
      </c>
      <c r="F52" s="163"/>
      <c r="G52" s="138">
        <f t="shared" si="6"/>
        <v>-376539.54000000004</v>
      </c>
      <c r="H52" s="140"/>
      <c r="I52" s="141">
        <v>5947950.73</v>
      </c>
      <c r="J52" s="164"/>
      <c r="K52" s="141">
        <v>6596184</v>
      </c>
      <c r="L52" s="164"/>
      <c r="M52" s="141">
        <f t="shared" si="7"/>
        <v>-648233.2699999996</v>
      </c>
      <c r="N52" s="111"/>
    </row>
    <row r="53" spans="1:14" ht="12.75" outlineLevel="1">
      <c r="A53" s="102" t="s">
        <v>54</v>
      </c>
      <c r="B53" s="129" t="s">
        <v>29</v>
      </c>
      <c r="C53" s="138">
        <v>160714.24</v>
      </c>
      <c r="D53" s="163"/>
      <c r="E53" s="138">
        <v>199921</v>
      </c>
      <c r="F53" s="163"/>
      <c r="G53" s="138">
        <f t="shared" si="6"/>
        <v>-39206.76000000001</v>
      </c>
      <c r="H53" s="140"/>
      <c r="I53" s="141">
        <v>423999.65</v>
      </c>
      <c r="J53" s="164"/>
      <c r="K53" s="141">
        <v>583227</v>
      </c>
      <c r="L53" s="164"/>
      <c r="M53" s="141">
        <f t="shared" si="7"/>
        <v>-159227.34999999998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1034200.56</v>
      </c>
      <c r="D55" s="163"/>
      <c r="E55" s="138">
        <v>649989</v>
      </c>
      <c r="F55" s="163"/>
      <c r="G55" s="138">
        <f t="shared" si="6"/>
        <v>384211.56000000006</v>
      </c>
      <c r="H55" s="140"/>
      <c r="I55" s="141">
        <v>2271725.06</v>
      </c>
      <c r="J55" s="164"/>
      <c r="K55" s="141">
        <v>2145804</v>
      </c>
      <c r="L55" s="164"/>
      <c r="M55" s="141">
        <f t="shared" si="7"/>
        <v>125921.06000000006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2441.44</v>
      </c>
      <c r="D56" s="163"/>
      <c r="E56" s="138">
        <v>7571</v>
      </c>
      <c r="F56" s="163"/>
      <c r="G56" s="138">
        <f>C56-E56</f>
        <v>-5129.5599999999995</v>
      </c>
      <c r="H56" s="140"/>
      <c r="I56" s="141">
        <v>20720.43</v>
      </c>
      <c r="J56" s="164"/>
      <c r="K56" s="141">
        <v>28937</v>
      </c>
      <c r="L56" s="164"/>
      <c r="M56" s="141">
        <f>I56-K56</f>
        <v>-8216.57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3148578.4</v>
      </c>
      <c r="D57" s="163"/>
      <c r="E57" s="138">
        <v>3314851</v>
      </c>
      <c r="F57" s="163"/>
      <c r="G57" s="138">
        <f>C57-E57</f>
        <v>-166272.6000000001</v>
      </c>
      <c r="H57" s="140"/>
      <c r="I57" s="141">
        <v>9656704.25</v>
      </c>
      <c r="J57" s="164"/>
      <c r="K57" s="141">
        <v>10349223</v>
      </c>
      <c r="L57" s="164"/>
      <c r="M57" s="141">
        <f>I57-K57</f>
        <v>-692518.75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10140327.129999999</v>
      </c>
      <c r="D58" s="163"/>
      <c r="E58" s="138">
        <v>10117081</v>
      </c>
      <c r="F58" s="163"/>
      <c r="G58" s="138">
        <f>C58-E58</f>
        <v>23246.129999998957</v>
      </c>
      <c r="H58" s="140"/>
      <c r="I58" s="141">
        <v>30257374.3</v>
      </c>
      <c r="J58" s="164"/>
      <c r="K58" s="141">
        <v>30314707</v>
      </c>
      <c r="L58" s="164"/>
      <c r="M58" s="141">
        <f>I58-K58</f>
        <v>-57332.699999999255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8494.08</v>
      </c>
      <c r="D59" s="163"/>
      <c r="E59" s="138">
        <v>10300</v>
      </c>
      <c r="F59" s="163"/>
      <c r="G59" s="138">
        <f t="shared" si="6"/>
        <v>-1805.92</v>
      </c>
      <c r="H59" s="140"/>
      <c r="I59" s="141">
        <v>27056.22</v>
      </c>
      <c r="J59" s="164"/>
      <c r="K59" s="141">
        <v>28500</v>
      </c>
      <c r="L59" s="164"/>
      <c r="M59" s="141">
        <f t="shared" si="7"/>
        <v>-1443.7799999999988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9773.17</v>
      </c>
      <c r="D60" s="163"/>
      <c r="E60" s="144">
        <v>9532</v>
      </c>
      <c r="F60" s="169"/>
      <c r="G60" s="144">
        <f t="shared" si="6"/>
        <v>241.17000000000007</v>
      </c>
      <c r="H60" s="170"/>
      <c r="I60" s="147">
        <v>45370.29000000001</v>
      </c>
      <c r="J60" s="164"/>
      <c r="K60" s="147">
        <v>57176</v>
      </c>
      <c r="L60" s="171"/>
      <c r="M60" s="147">
        <f t="shared" si="7"/>
        <v>-11805.709999999992</v>
      </c>
      <c r="N60" s="111"/>
    </row>
    <row r="61" spans="2:14" s="172" customFormat="1" ht="12.75" outlineLevel="1">
      <c r="B61" s="149" t="s">
        <v>121</v>
      </c>
      <c r="C61" s="166">
        <f>SUM(C40:C46)+SUM(C49:C60)</f>
        <v>23319011.439999994</v>
      </c>
      <c r="D61" s="173"/>
      <c r="E61" s="166">
        <f>SUM(E40:E46)+SUM(E49:E60)</f>
        <v>24219930</v>
      </c>
      <c r="F61" s="174"/>
      <c r="G61" s="166">
        <f>SUM(G40:G46)+SUM(G49:G60)</f>
        <v>-900918.5600000028</v>
      </c>
      <c r="H61" s="167"/>
      <c r="I61" s="168">
        <f>SUM(I40:I46)+SUM(I49:I60)</f>
        <v>69287007.75</v>
      </c>
      <c r="J61" s="175"/>
      <c r="K61" s="168">
        <f>SUM(K40:K46)+SUM(K49:K60)</f>
        <v>75506973</v>
      </c>
      <c r="L61" s="176"/>
      <c r="M61" s="168">
        <f>SUM(M40:M46)+SUM(M49:M60)</f>
        <v>-6219965.249999997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54590495.489999995</v>
      </c>
      <c r="D63" s="163"/>
      <c r="E63" s="177">
        <f>E38+E61</f>
        <v>53546821</v>
      </c>
      <c r="F63" s="163"/>
      <c r="G63" s="178">
        <f>G38+G61</f>
        <v>1043674.4899999988</v>
      </c>
      <c r="H63" s="179"/>
      <c r="I63" s="180">
        <f>I38+I61</f>
        <v>166484077.53</v>
      </c>
      <c r="J63" s="164"/>
      <c r="K63" s="180">
        <f>K38+K61</f>
        <v>177307926</v>
      </c>
      <c r="L63" s="164"/>
      <c r="M63" s="181">
        <f>M38+M61</f>
        <v>-10823848.469999995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493922.06999999995</v>
      </c>
      <c r="D67" s="163"/>
      <c r="E67" s="138">
        <v>1051440</v>
      </c>
      <c r="F67" s="163"/>
      <c r="G67" s="138">
        <f aca="true" t="shared" si="8" ref="G67:G76">C67-E67</f>
        <v>-557517.93</v>
      </c>
      <c r="H67" s="140"/>
      <c r="I67" s="141">
        <v>1202908.68</v>
      </c>
      <c r="J67" s="164"/>
      <c r="K67" s="141">
        <v>2639803</v>
      </c>
      <c r="L67" s="164"/>
      <c r="M67" s="141">
        <f aca="true" t="shared" si="9" ref="M67:M76">I67-K67</f>
        <v>-1436894.32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8386590.760000001</v>
      </c>
      <c r="D68" s="163"/>
      <c r="E68" s="138">
        <v>5080202</v>
      </c>
      <c r="F68" s="163"/>
      <c r="G68" s="138">
        <f t="shared" si="8"/>
        <v>3306388.7600000007</v>
      </c>
      <c r="H68" s="140"/>
      <c r="I68" s="141">
        <v>16378954.54</v>
      </c>
      <c r="J68" s="164"/>
      <c r="K68" s="141">
        <v>15327254</v>
      </c>
      <c r="L68" s="164"/>
      <c r="M68" s="141">
        <f t="shared" si="9"/>
        <v>1051700.539999999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233916.19</v>
      </c>
      <c r="D69" s="163"/>
      <c r="E69" s="138">
        <v>385301</v>
      </c>
      <c r="F69" s="163"/>
      <c r="G69" s="138">
        <f t="shared" si="8"/>
        <v>-151384.81</v>
      </c>
      <c r="H69" s="140"/>
      <c r="I69" s="141">
        <v>715551.3400000001</v>
      </c>
      <c r="J69" s="164"/>
      <c r="K69" s="141">
        <v>1142178</v>
      </c>
      <c r="L69" s="164"/>
      <c r="M69" s="141">
        <f t="shared" si="9"/>
        <v>-426626.6599999999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100243.19</v>
      </c>
      <c r="D70" s="163"/>
      <c r="E70" s="138">
        <v>277377</v>
      </c>
      <c r="F70" s="163"/>
      <c r="G70" s="138">
        <f t="shared" si="8"/>
        <v>-177133.81</v>
      </c>
      <c r="H70" s="140"/>
      <c r="I70" s="141">
        <v>282936.28</v>
      </c>
      <c r="J70" s="164"/>
      <c r="K70" s="141">
        <v>940503</v>
      </c>
      <c r="L70" s="164"/>
      <c r="M70" s="141">
        <f t="shared" si="9"/>
        <v>-657566.72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959.48</v>
      </c>
      <c r="D71" s="163"/>
      <c r="E71" s="138">
        <v>4688</v>
      </c>
      <c r="F71" s="163"/>
      <c r="G71" s="138">
        <f t="shared" si="8"/>
        <v>-3728.52</v>
      </c>
      <c r="H71" s="140"/>
      <c r="I71" s="141">
        <v>1072.04</v>
      </c>
      <c r="J71" s="164"/>
      <c r="K71" s="141">
        <v>14158</v>
      </c>
      <c r="L71" s="164"/>
      <c r="M71" s="141">
        <f t="shared" si="9"/>
        <v>-13085.96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111359.91</v>
      </c>
      <c r="D72" s="163"/>
      <c r="E72" s="138">
        <v>121521</v>
      </c>
      <c r="F72" s="163"/>
      <c r="G72" s="138">
        <f t="shared" si="8"/>
        <v>-10161.089999999997</v>
      </c>
      <c r="H72" s="140"/>
      <c r="I72" s="141">
        <v>361184.58</v>
      </c>
      <c r="J72" s="164"/>
      <c r="K72" s="141">
        <v>593295</v>
      </c>
      <c r="L72" s="164"/>
      <c r="M72" s="141">
        <f t="shared" si="9"/>
        <v>-232110.41999999998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10933.050000000001</v>
      </c>
      <c r="D73" s="163"/>
      <c r="E73" s="138">
        <v>6321</v>
      </c>
      <c r="F73" s="163"/>
      <c r="G73" s="138">
        <f t="shared" si="8"/>
        <v>4612.050000000001</v>
      </c>
      <c r="H73" s="140"/>
      <c r="I73" s="141">
        <v>15958.82</v>
      </c>
      <c r="J73" s="164"/>
      <c r="K73" s="141">
        <v>19267</v>
      </c>
      <c r="L73" s="164"/>
      <c r="M73" s="141">
        <f t="shared" si="9"/>
        <v>-3308.1800000000003</v>
      </c>
      <c r="N73" s="111"/>
    </row>
    <row r="74" spans="1:14" ht="12.75" outlineLevel="1">
      <c r="A74" s="102" t="s">
        <v>32</v>
      </c>
      <c r="B74" s="129" t="s">
        <v>28</v>
      </c>
      <c r="C74" s="138">
        <v>859074.54</v>
      </c>
      <c r="D74" s="163"/>
      <c r="E74" s="138">
        <v>932089</v>
      </c>
      <c r="F74" s="163"/>
      <c r="G74" s="138">
        <f t="shared" si="8"/>
        <v>-73014.45999999996</v>
      </c>
      <c r="H74" s="140"/>
      <c r="I74" s="141">
        <v>2463025.06</v>
      </c>
      <c r="J74" s="164"/>
      <c r="K74" s="141">
        <v>2735847</v>
      </c>
      <c r="L74" s="164"/>
      <c r="M74" s="141">
        <f t="shared" si="9"/>
        <v>-272821.93999999994</v>
      </c>
      <c r="N74" s="111"/>
    </row>
    <row r="75" spans="1:14" ht="12.75" outlineLevel="1">
      <c r="A75" s="102" t="s">
        <v>33</v>
      </c>
      <c r="B75" s="129" t="s">
        <v>29</v>
      </c>
      <c r="C75" s="138">
        <v>192249.04</v>
      </c>
      <c r="D75" s="163"/>
      <c r="E75" s="138">
        <v>152364</v>
      </c>
      <c r="F75" s="163"/>
      <c r="G75" s="138">
        <f t="shared" si="8"/>
        <v>39885.04000000001</v>
      </c>
      <c r="H75" s="140"/>
      <c r="I75" s="141">
        <v>477129.51</v>
      </c>
      <c r="J75" s="164"/>
      <c r="K75" s="141">
        <v>444606</v>
      </c>
      <c r="L75" s="164"/>
      <c r="M75" s="141">
        <f t="shared" si="9"/>
        <v>32523.51000000001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266430.18</v>
      </c>
      <c r="D76" s="163"/>
      <c r="E76" s="144">
        <v>178926</v>
      </c>
      <c r="F76" s="182"/>
      <c r="G76" s="144">
        <f t="shared" si="8"/>
        <v>87504.18</v>
      </c>
      <c r="H76" s="170"/>
      <c r="I76" s="147">
        <v>607870.12</v>
      </c>
      <c r="J76" s="164"/>
      <c r="K76" s="147">
        <v>458065</v>
      </c>
      <c r="L76" s="183"/>
      <c r="M76" s="147">
        <f t="shared" si="9"/>
        <v>149805.12</v>
      </c>
      <c r="N76" s="111"/>
    </row>
    <row r="77" spans="2:14" s="172" customFormat="1" ht="12.75" outlineLevel="1">
      <c r="B77" s="149" t="s">
        <v>31</v>
      </c>
      <c r="C77" s="178">
        <f>SUM(C67:C76)</f>
        <v>10655678.41</v>
      </c>
      <c r="D77" s="173"/>
      <c r="E77" s="178">
        <f>SUM(E67:E76)</f>
        <v>8190229</v>
      </c>
      <c r="F77" s="173"/>
      <c r="G77" s="178">
        <f>SUM(G67:G76)</f>
        <v>2465449.4100000006</v>
      </c>
      <c r="H77" s="179"/>
      <c r="I77" s="181">
        <f>SUM(I67:I76)</f>
        <v>22506590.97</v>
      </c>
      <c r="J77" s="175"/>
      <c r="K77" s="181">
        <f>SUM(K67:K76)</f>
        <v>24314976</v>
      </c>
      <c r="L77" s="175"/>
      <c r="M77" s="181">
        <f>SUM(M67:M76)</f>
        <v>-1808385.0300000007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9704932.64</v>
      </c>
      <c r="D80" s="163"/>
      <c r="E80" s="130">
        <v>9368503</v>
      </c>
      <c r="F80" s="163"/>
      <c r="G80" s="130">
        <f>C80-E80</f>
        <v>336429.6400000006</v>
      </c>
      <c r="H80" s="132"/>
      <c r="I80" s="133">
        <v>28401875.33</v>
      </c>
      <c r="J80" s="164"/>
      <c r="K80" s="133">
        <v>28131081</v>
      </c>
      <c r="L80" s="164"/>
      <c r="M80" s="133">
        <f>I80-K80</f>
        <v>270794.3299999982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8005.53</v>
      </c>
      <c r="D83" s="163"/>
      <c r="E83" s="138">
        <v>0</v>
      </c>
      <c r="F83" s="163"/>
      <c r="G83" s="138">
        <f>C83-E83</f>
        <v>8005.53</v>
      </c>
      <c r="H83" s="184"/>
      <c r="I83" s="141">
        <v>24016.59</v>
      </c>
      <c r="J83" s="164"/>
      <c r="K83" s="141">
        <v>0</v>
      </c>
      <c r="L83" s="164"/>
      <c r="M83" s="141">
        <f>I83-K83</f>
        <v>24016.59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54557.880000000005</v>
      </c>
      <c r="D84" s="163"/>
      <c r="E84" s="144">
        <v>42498</v>
      </c>
      <c r="F84" s="169"/>
      <c r="G84" s="144">
        <f>C84-E84</f>
        <v>12059.880000000005</v>
      </c>
      <c r="H84" s="170"/>
      <c r="I84" s="147">
        <v>163673.64</v>
      </c>
      <c r="J84" s="164"/>
      <c r="K84" s="147">
        <v>127496</v>
      </c>
      <c r="L84" s="171"/>
      <c r="M84" s="147">
        <f>I84-K84</f>
        <v>36177.640000000014</v>
      </c>
      <c r="N84" s="111"/>
    </row>
    <row r="85" spans="2:14" s="185" customFormat="1" ht="12.75" outlineLevel="1">
      <c r="B85" s="186" t="s">
        <v>40</v>
      </c>
      <c r="C85" s="187">
        <f>SUM(C80:C84)</f>
        <v>9767496.05</v>
      </c>
      <c r="D85" s="174"/>
      <c r="E85" s="187">
        <f>SUM(E80:E84)</f>
        <v>9411001</v>
      </c>
      <c r="F85" s="174"/>
      <c r="G85" s="187">
        <f>SUM(G80:G84)</f>
        <v>356495.0500000006</v>
      </c>
      <c r="H85" s="153"/>
      <c r="I85" s="188">
        <f>SUM(I80:I84)</f>
        <v>28589565.56</v>
      </c>
      <c r="J85" s="176"/>
      <c r="K85" s="188">
        <f>SUM(K80:K84)</f>
        <v>28258577</v>
      </c>
      <c r="L85" s="176"/>
      <c r="M85" s="188">
        <f>SUM(M80:M84)</f>
        <v>330988.55999999825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75013669.94999999</v>
      </c>
      <c r="D88" s="195"/>
      <c r="E88" s="187">
        <f>E63+E77+E85</f>
        <v>71148051</v>
      </c>
      <c r="F88" s="195"/>
      <c r="G88" s="187">
        <f>G63+G77+G85</f>
        <v>3865618.95</v>
      </c>
      <c r="H88" s="153"/>
      <c r="I88" s="188">
        <f>I63+I77+I85</f>
        <v>217580234.06</v>
      </c>
      <c r="J88" s="196"/>
      <c r="K88" s="188">
        <f>K63+K77+K85</f>
        <v>229881479</v>
      </c>
      <c r="L88" s="196"/>
      <c r="M88" s="188">
        <f>M63+M77+M85</f>
        <v>-12301244.939999998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2083574.0100000203</v>
      </c>
      <c r="D90" s="195"/>
      <c r="E90" s="187">
        <f>SUM(E26-E88)</f>
        <v>1138795</v>
      </c>
      <c r="F90" s="195"/>
      <c r="G90" s="187">
        <f>C90-E90</f>
        <v>944779.0100000203</v>
      </c>
      <c r="H90" s="153"/>
      <c r="I90" s="188">
        <f>SUM(I26-I88)</f>
        <v>19349602.650000006</v>
      </c>
      <c r="J90" s="196"/>
      <c r="K90" s="188">
        <f>SUM(K26-K88)</f>
        <v>18386182</v>
      </c>
      <c r="L90" s="196"/>
      <c r="M90" s="188">
        <f>I90-K90</f>
        <v>963420.650000006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2504312.1</v>
      </c>
      <c r="D94" s="157"/>
      <c r="E94" s="130">
        <v>1998502</v>
      </c>
      <c r="F94" s="157"/>
      <c r="G94" s="130">
        <f>C94-E94</f>
        <v>505810.1000000001</v>
      </c>
      <c r="H94" s="132"/>
      <c r="I94" s="133">
        <v>7263186.7</v>
      </c>
      <c r="J94" s="160"/>
      <c r="K94" s="133">
        <v>5829761</v>
      </c>
      <c r="L94" s="160"/>
      <c r="M94" s="133">
        <f>I94-K94</f>
        <v>1433425.7000000002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-378961.7</v>
      </c>
      <c r="D96" s="157"/>
      <c r="E96" s="138">
        <v>-406560</v>
      </c>
      <c r="F96" s="157"/>
      <c r="G96" s="138">
        <f>C96-E96</f>
        <v>27598.29999999999</v>
      </c>
      <c r="H96" s="184"/>
      <c r="I96" s="141">
        <v>-519597.76</v>
      </c>
      <c r="J96" s="160"/>
      <c r="K96" s="141">
        <v>-928784</v>
      </c>
      <c r="L96" s="160"/>
      <c r="M96" s="141">
        <f>I96-K96</f>
        <v>409186.24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0</v>
      </c>
      <c r="D97" s="157"/>
      <c r="E97" s="144">
        <v>6250</v>
      </c>
      <c r="F97" s="190"/>
      <c r="G97" s="144">
        <f>C97-E97</f>
        <v>-6250</v>
      </c>
      <c r="H97" s="170"/>
      <c r="I97" s="147">
        <v>188717.32</v>
      </c>
      <c r="J97" s="160"/>
      <c r="K97" s="147">
        <v>18750</v>
      </c>
      <c r="L97" s="192"/>
      <c r="M97" s="147">
        <f>I97-K97</f>
        <v>169967.32</v>
      </c>
      <c r="N97" s="111"/>
    </row>
    <row r="98" spans="2:14" s="172" customFormat="1" ht="12.75" outlineLevel="1">
      <c r="B98" s="149" t="s">
        <v>50</v>
      </c>
      <c r="C98" s="178">
        <f>SUM(C94:C97)</f>
        <v>2125350.4</v>
      </c>
      <c r="D98" s="197"/>
      <c r="E98" s="178">
        <f>SUM(E94:E97)</f>
        <v>1598192</v>
      </c>
      <c r="F98" s="195"/>
      <c r="G98" s="178">
        <f>SUM(G94:G97)</f>
        <v>527158.4000000001</v>
      </c>
      <c r="H98" s="179"/>
      <c r="I98" s="181">
        <f>SUM(I94:I97)</f>
        <v>6932306.260000001</v>
      </c>
      <c r="J98" s="198"/>
      <c r="K98" s="181">
        <f>SUM(K94:K97)</f>
        <v>4919727</v>
      </c>
      <c r="L98" s="196"/>
      <c r="M98" s="181">
        <f>SUM(M94:M97)</f>
        <v>2012579.2600000002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4208924.410000021</v>
      </c>
      <c r="D101" s="199"/>
      <c r="E101" s="150">
        <f>E90+E98</f>
        <v>2736987</v>
      </c>
      <c r="F101" s="200"/>
      <c r="G101" s="150">
        <f>C101-E101</f>
        <v>1471937.4100000206</v>
      </c>
      <c r="H101" s="153"/>
      <c r="I101" s="154">
        <f>I90+I98</f>
        <v>26281908.910000008</v>
      </c>
      <c r="J101" s="201"/>
      <c r="K101" s="154">
        <f>K90+K98</f>
        <v>23305909</v>
      </c>
      <c r="L101" s="202"/>
      <c r="M101" s="154">
        <f>I101-K101</f>
        <v>2975999.9100000076</v>
      </c>
      <c r="N101" s="111"/>
    </row>
    <row r="102" ht="13.5" thickTop="1"/>
  </sheetData>
  <sheetProtection/>
  <mergeCells count="8">
    <mergeCell ref="C65:G65"/>
    <mergeCell ref="I65:M65"/>
    <mergeCell ref="B2:N2"/>
    <mergeCell ref="B3:N3"/>
    <mergeCell ref="B4:N4"/>
    <mergeCell ref="C6:M6"/>
    <mergeCell ref="C11:G11"/>
    <mergeCell ref="I11:M11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8" sqref="B8"/>
    </sheetView>
  </sheetViews>
  <sheetFormatPr defaultColWidth="9.140625" defaultRowHeight="12.75" outlineLevelRow="2" outlineLevelCol="1"/>
  <cols>
    <col min="1" max="1" width="11.14062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152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04/30/19</v>
      </c>
      <c r="E10" s="116" t="str">
        <f>TEXT(DATE,"mm/dd/yy")</f>
        <v>04/30/19</v>
      </c>
      <c r="F10" s="114"/>
      <c r="G10" s="117" t="s">
        <v>83</v>
      </c>
      <c r="H10" s="118"/>
      <c r="I10" s="116" t="str">
        <f>TEXT(DATE,"mm/dd/yy")</f>
        <v>04/30/19</v>
      </c>
      <c r="K10" s="116" t="str">
        <f>TEXT(DATE,"mm/dd/yy")</f>
        <v>04/30/19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142</v>
      </c>
      <c r="B13" s="129" t="s">
        <v>20</v>
      </c>
      <c r="C13" s="130">
        <v>51511975</v>
      </c>
      <c r="D13" s="123"/>
      <c r="E13" s="130">
        <v>53475073</v>
      </c>
      <c r="F13" s="131"/>
      <c r="G13" s="130">
        <f aca="true" t="shared" si="0" ref="G13:G26">(C13-E13)</f>
        <v>-1963098</v>
      </c>
      <c r="H13" s="132"/>
      <c r="I13" s="133">
        <v>262110901</v>
      </c>
      <c r="J13" s="126"/>
      <c r="K13" s="133">
        <v>278143015</v>
      </c>
      <c r="L13" s="134"/>
      <c r="M13" s="133">
        <f aca="true" t="shared" si="1" ref="M13:M26">(I13-K13)</f>
        <v>-16032114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-1434532</v>
      </c>
      <c r="D14" s="136"/>
      <c r="E14" s="135">
        <v>-4614898</v>
      </c>
      <c r="F14" s="137"/>
      <c r="G14" s="135">
        <f t="shared" si="0"/>
        <v>3180366</v>
      </c>
      <c r="H14" s="135"/>
      <c r="I14" s="135">
        <v>-15460797</v>
      </c>
      <c r="J14" s="135"/>
      <c r="K14" s="135">
        <v>-14640109</v>
      </c>
      <c r="L14" s="135"/>
      <c r="M14" s="135">
        <f t="shared" si="1"/>
        <v>-820688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-1367585</v>
      </c>
      <c r="D15" s="136"/>
      <c r="E15" s="135">
        <v>0</v>
      </c>
      <c r="F15" s="137"/>
      <c r="G15" s="135">
        <f t="shared" si="0"/>
        <v>-1367585</v>
      </c>
      <c r="H15" s="135"/>
      <c r="I15" s="135">
        <v>3449019</v>
      </c>
      <c r="J15" s="135"/>
      <c r="K15" s="135">
        <v>0</v>
      </c>
      <c r="L15" s="135"/>
      <c r="M15" s="135">
        <f t="shared" si="1"/>
        <v>3449019</v>
      </c>
      <c r="N15" s="135"/>
    </row>
    <row r="16" spans="1:14" ht="12.75" outlineLevel="1" collapsed="1">
      <c r="A16" s="104"/>
      <c r="B16" s="129" t="s">
        <v>21</v>
      </c>
      <c r="C16" s="138">
        <f>C14+C15</f>
        <v>-2802117</v>
      </c>
      <c r="D16" s="123"/>
      <c r="E16" s="138">
        <f>E14+E15</f>
        <v>-4614898</v>
      </c>
      <c r="F16" s="139"/>
      <c r="G16" s="138">
        <f t="shared" si="0"/>
        <v>1812781</v>
      </c>
      <c r="H16" s="140"/>
      <c r="I16" s="141">
        <f>I14+I15</f>
        <v>-12011778</v>
      </c>
      <c r="J16" s="126"/>
      <c r="K16" s="141">
        <f>K14+K15</f>
        <v>-14640109</v>
      </c>
      <c r="L16" s="142"/>
      <c r="M16" s="141">
        <f t="shared" si="1"/>
        <v>2628331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7646362</v>
      </c>
      <c r="D17" s="136"/>
      <c r="E17" s="135">
        <v>9454161</v>
      </c>
      <c r="F17" s="137"/>
      <c r="G17" s="135">
        <f t="shared" si="0"/>
        <v>-1807799</v>
      </c>
      <c r="H17" s="135"/>
      <c r="I17" s="135">
        <v>33395181</v>
      </c>
      <c r="J17" s="135"/>
      <c r="K17" s="135">
        <v>37686085</v>
      </c>
      <c r="L17" s="135"/>
      <c r="M17" s="135">
        <f t="shared" si="1"/>
        <v>-4290904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1461667</v>
      </c>
      <c r="D18" s="136"/>
      <c r="E18" s="135">
        <v>0</v>
      </c>
      <c r="F18" s="137"/>
      <c r="G18" s="135">
        <f t="shared" si="0"/>
        <v>1461667</v>
      </c>
      <c r="H18" s="135"/>
      <c r="I18" s="135">
        <v>2694773</v>
      </c>
      <c r="J18" s="135"/>
      <c r="K18" s="135">
        <v>0</v>
      </c>
      <c r="L18" s="135"/>
      <c r="M18" s="135">
        <f t="shared" si="1"/>
        <v>2694773</v>
      </c>
      <c r="N18" s="135"/>
    </row>
    <row r="19" spans="1:14" ht="12.75" outlineLevel="1" collapsed="1">
      <c r="A19" s="104"/>
      <c r="B19" s="129" t="s">
        <v>22</v>
      </c>
      <c r="C19" s="138">
        <f>C17+C18</f>
        <v>9108029</v>
      </c>
      <c r="D19" s="123"/>
      <c r="E19" s="138">
        <f>E17+E18</f>
        <v>9454161</v>
      </c>
      <c r="F19" s="139"/>
      <c r="G19" s="138">
        <f t="shared" si="0"/>
        <v>-346132</v>
      </c>
      <c r="H19" s="140"/>
      <c r="I19" s="141">
        <f>I17+I18</f>
        <v>36089954</v>
      </c>
      <c r="J19" s="126"/>
      <c r="K19" s="141">
        <f>K17+K18</f>
        <v>37686085</v>
      </c>
      <c r="L19" s="142"/>
      <c r="M19" s="141">
        <f t="shared" si="1"/>
        <v>-1596131</v>
      </c>
      <c r="N19" s="111"/>
    </row>
    <row r="20" spans="1:14" ht="12.75" outlineLevel="1">
      <c r="A20" s="104" t="s">
        <v>116</v>
      </c>
      <c r="B20" s="129" t="s">
        <v>23</v>
      </c>
      <c r="C20" s="138">
        <v>709897.01</v>
      </c>
      <c r="D20" s="123"/>
      <c r="E20" s="138">
        <v>381701</v>
      </c>
      <c r="F20" s="139"/>
      <c r="G20" s="138">
        <f t="shared" si="0"/>
        <v>328196.01</v>
      </c>
      <c r="H20" s="140"/>
      <c r="I20" s="141">
        <v>6179786.88</v>
      </c>
      <c r="J20" s="126"/>
      <c r="K20" s="141">
        <v>2926722</v>
      </c>
      <c r="L20" s="142"/>
      <c r="M20" s="141">
        <f t="shared" si="1"/>
        <v>3253064.88</v>
      </c>
      <c r="N20" s="111"/>
    </row>
    <row r="21" spans="1:14" ht="12.75" outlineLevel="1">
      <c r="A21" s="104" t="s">
        <v>117</v>
      </c>
      <c r="B21" s="129" t="s">
        <v>118</v>
      </c>
      <c r="C21" s="138">
        <v>-244411.29</v>
      </c>
      <c r="D21" s="123"/>
      <c r="E21" s="138">
        <v>-275482</v>
      </c>
      <c r="F21" s="139"/>
      <c r="G21" s="138">
        <f t="shared" si="0"/>
        <v>31070.709999999992</v>
      </c>
      <c r="H21" s="140"/>
      <c r="I21" s="141">
        <v>-977757.41</v>
      </c>
      <c r="J21" s="126"/>
      <c r="K21" s="141">
        <v>-1101928</v>
      </c>
      <c r="L21" s="142"/>
      <c r="M21" s="141">
        <f t="shared" si="1"/>
        <v>124170.58999999997</v>
      </c>
      <c r="N21" s="111"/>
    </row>
    <row r="22" spans="1:14" ht="12.75" outlineLevel="1">
      <c r="A22" s="104" t="s">
        <v>124</v>
      </c>
      <c r="B22" s="129" t="s">
        <v>122</v>
      </c>
      <c r="C22" s="138">
        <v>301573.37999999995</v>
      </c>
      <c r="D22" s="123"/>
      <c r="E22" s="138">
        <v>281148</v>
      </c>
      <c r="F22" s="139"/>
      <c r="G22" s="138">
        <f t="shared" si="0"/>
        <v>20425.379999999946</v>
      </c>
      <c r="H22" s="140"/>
      <c r="I22" s="141">
        <v>1215282.0699999998</v>
      </c>
      <c r="J22" s="126"/>
      <c r="K22" s="141">
        <v>1144633</v>
      </c>
      <c r="L22" s="142"/>
      <c r="M22" s="141">
        <f t="shared" si="1"/>
        <v>70649.06999999983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909653.06</v>
      </c>
      <c r="D24" s="123"/>
      <c r="E24" s="138">
        <v>853697</v>
      </c>
      <c r="F24" s="139"/>
      <c r="G24" s="138">
        <f t="shared" si="0"/>
        <v>55956.060000000056</v>
      </c>
      <c r="H24" s="140"/>
      <c r="I24" s="141">
        <v>3627217.02</v>
      </c>
      <c r="J24" s="126"/>
      <c r="K24" s="141">
        <v>3414782</v>
      </c>
      <c r="L24" s="142"/>
      <c r="M24" s="141">
        <f t="shared" si="1"/>
        <v>212435.02000000002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88150.93</v>
      </c>
      <c r="D25" s="123"/>
      <c r="E25" s="144">
        <v>23287</v>
      </c>
      <c r="F25" s="145"/>
      <c r="G25" s="144">
        <f t="shared" si="0"/>
        <v>64863.92999999999</v>
      </c>
      <c r="H25" s="146"/>
      <c r="I25" s="147">
        <v>278981.24</v>
      </c>
      <c r="J25" s="126"/>
      <c r="K25" s="147">
        <v>273148</v>
      </c>
      <c r="L25" s="148"/>
      <c r="M25" s="147">
        <f t="shared" si="1"/>
        <v>5833.239999999991</v>
      </c>
      <c r="N25" s="111"/>
    </row>
    <row r="26" spans="2:14" ht="13.5" outlineLevel="1" thickBot="1">
      <c r="B26" s="149" t="s">
        <v>2</v>
      </c>
      <c r="C26" s="150">
        <f>SUM(C20:C25)+C19+C16+C13</f>
        <v>59582750.09</v>
      </c>
      <c r="D26" s="151"/>
      <c r="E26" s="150">
        <f>SUM(E20:E25)+E19+E16+E13</f>
        <v>59578687</v>
      </c>
      <c r="F26" s="152"/>
      <c r="G26" s="150">
        <f t="shared" si="0"/>
        <v>4063.0900000035763</v>
      </c>
      <c r="H26" s="153"/>
      <c r="I26" s="154">
        <f>SUM(I20:I25)+I19+I16+I13</f>
        <v>296512586.8</v>
      </c>
      <c r="J26" s="149"/>
      <c r="K26" s="154">
        <f>SUM(K20:K25)+K19+K16+K13</f>
        <v>307846348</v>
      </c>
      <c r="L26" s="155"/>
      <c r="M26" s="154">
        <f t="shared" si="1"/>
        <v>-11333761.199999988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2642.18</v>
      </c>
      <c r="D29" s="163"/>
      <c r="E29" s="138">
        <v>0</v>
      </c>
      <c r="F29" s="163"/>
      <c r="G29" s="138">
        <f aca="true" t="shared" si="2" ref="G29:G37">C29-E29</f>
        <v>2642.18</v>
      </c>
      <c r="H29" s="140"/>
      <c r="I29" s="141">
        <v>2436448.0300000003</v>
      </c>
      <c r="J29" s="164"/>
      <c r="K29" s="141">
        <v>8657948</v>
      </c>
      <c r="L29" s="164"/>
      <c r="M29" s="141">
        <f aca="true" t="shared" si="3" ref="M29:M37">I29-K29</f>
        <v>-6221499.97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7083540.55</v>
      </c>
      <c r="D30" s="163"/>
      <c r="E30" s="138">
        <v>14389124</v>
      </c>
      <c r="F30" s="163"/>
      <c r="G30" s="138">
        <f t="shared" si="2"/>
        <v>-7305583.45</v>
      </c>
      <c r="H30" s="140"/>
      <c r="I30" s="141">
        <v>40497745.660000004</v>
      </c>
      <c r="J30" s="164"/>
      <c r="K30" s="141">
        <v>64704141</v>
      </c>
      <c r="L30" s="164"/>
      <c r="M30" s="141">
        <f t="shared" si="3"/>
        <v>-24206395.339999996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355670.84</v>
      </c>
      <c r="D31" s="163"/>
      <c r="E31" s="138">
        <v>1194776</v>
      </c>
      <c r="F31" s="163"/>
      <c r="G31" s="138">
        <f t="shared" si="2"/>
        <v>-839105.1599999999</v>
      </c>
      <c r="H31" s="140"/>
      <c r="I31" s="141">
        <v>4618743.970000001</v>
      </c>
      <c r="J31" s="164"/>
      <c r="K31" s="141">
        <v>5777616</v>
      </c>
      <c r="L31" s="164"/>
      <c r="M31" s="141">
        <f t="shared" si="3"/>
        <v>-1158872.0299999993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40749.17</v>
      </c>
      <c r="D32" s="163"/>
      <c r="E32" s="138">
        <v>263316</v>
      </c>
      <c r="F32" s="163"/>
      <c r="G32" s="138">
        <f t="shared" si="2"/>
        <v>-222566.83000000002</v>
      </c>
      <c r="H32" s="140"/>
      <c r="I32" s="141">
        <v>845433.79</v>
      </c>
      <c r="J32" s="164"/>
      <c r="K32" s="141">
        <v>1626069</v>
      </c>
      <c r="L32" s="164"/>
      <c r="M32" s="141">
        <f t="shared" si="3"/>
        <v>-780635.21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-470.94</v>
      </c>
      <c r="D33" s="163"/>
      <c r="E33" s="138">
        <v>534</v>
      </c>
      <c r="F33" s="163"/>
      <c r="G33" s="138">
        <f t="shared" si="2"/>
        <v>-1004.94</v>
      </c>
      <c r="H33" s="140"/>
      <c r="I33" s="141">
        <v>-686.79</v>
      </c>
      <c r="J33" s="164"/>
      <c r="K33" s="141">
        <v>1868</v>
      </c>
      <c r="L33" s="164"/>
      <c r="M33" s="141">
        <f t="shared" si="3"/>
        <v>-2554.79</v>
      </c>
      <c r="N33" s="111"/>
    </row>
    <row r="34" spans="1:14" ht="12.75" outlineLevel="1">
      <c r="A34" s="102" t="s">
        <v>101</v>
      </c>
      <c r="B34" s="129" t="s">
        <v>12</v>
      </c>
      <c r="C34" s="138">
        <v>61203.630000000005</v>
      </c>
      <c r="D34" s="163"/>
      <c r="E34" s="138">
        <v>71320</v>
      </c>
      <c r="F34" s="163"/>
      <c r="G34" s="138">
        <f t="shared" si="2"/>
        <v>-10116.369999999995</v>
      </c>
      <c r="H34" s="140"/>
      <c r="I34" s="141">
        <v>268283.55</v>
      </c>
      <c r="J34" s="164"/>
      <c r="K34" s="141">
        <v>285354</v>
      </c>
      <c r="L34" s="164"/>
      <c r="M34" s="141">
        <f t="shared" si="3"/>
        <v>-17070.45000000001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473994.74000000115</v>
      </c>
      <c r="D35" s="163"/>
      <c r="E35" s="138">
        <f>E36-SUM(E29:E34)</f>
        <v>863946</v>
      </c>
      <c r="F35" s="163"/>
      <c r="G35" s="138">
        <f t="shared" si="2"/>
        <v>-389951.25999999885</v>
      </c>
      <c r="H35" s="140"/>
      <c r="I35" s="141">
        <f>I36-SUM(I29:I34)</f>
        <v>2448265.0700000077</v>
      </c>
      <c r="J35" s="164"/>
      <c r="K35" s="141">
        <f>K36-SUM(K29:K34)</f>
        <v>3827699</v>
      </c>
      <c r="L35" s="164"/>
      <c r="M35" s="141">
        <f t="shared" si="3"/>
        <v>-1379433.9299999923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8017330.17</v>
      </c>
      <c r="D36" s="136"/>
      <c r="E36" s="135">
        <v>16783016</v>
      </c>
      <c r="F36" s="137"/>
      <c r="G36" s="135">
        <f t="shared" si="2"/>
        <v>-8765685.83</v>
      </c>
      <c r="H36" s="135"/>
      <c r="I36" s="135">
        <v>51114233.28000001</v>
      </c>
      <c r="J36" s="135"/>
      <c r="K36" s="135">
        <v>84880695</v>
      </c>
      <c r="L36" s="135"/>
      <c r="M36" s="135">
        <f t="shared" si="3"/>
        <v>-33766461.71999999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15058226.4</v>
      </c>
      <c r="D37" s="163"/>
      <c r="E37" s="144">
        <v>5275198</v>
      </c>
      <c r="F37" s="163"/>
      <c r="G37" s="144">
        <f t="shared" si="2"/>
        <v>9783028.4</v>
      </c>
      <c r="H37" s="146"/>
      <c r="I37" s="147">
        <v>69158393.07</v>
      </c>
      <c r="J37" s="164"/>
      <c r="K37" s="147">
        <v>38978472</v>
      </c>
      <c r="L37" s="164"/>
      <c r="M37" s="147">
        <f t="shared" si="3"/>
        <v>30179921.069999993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23075556.57</v>
      </c>
      <c r="D38" s="163"/>
      <c r="E38" s="166">
        <f>SUM(E29:E35)+E37</f>
        <v>22058214</v>
      </c>
      <c r="F38" s="163"/>
      <c r="G38" s="166">
        <f>SUM(G29:G35)+G37</f>
        <v>1017342.5700000003</v>
      </c>
      <c r="H38" s="167"/>
      <c r="I38" s="168">
        <f>SUM(I29:I35)+I37</f>
        <v>120272626.35</v>
      </c>
      <c r="J38" s="164"/>
      <c r="K38" s="168">
        <f>SUM(K29:K35)+K37</f>
        <v>123859167</v>
      </c>
      <c r="L38" s="164"/>
      <c r="M38" s="168">
        <f>SUM(M29:M35)+M37</f>
        <v>-3586540.649999991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842466.3200000001</v>
      </c>
      <c r="D40" s="163"/>
      <c r="E40" s="138">
        <v>776166</v>
      </c>
      <c r="F40" s="163"/>
      <c r="G40" s="138">
        <f aca="true" t="shared" si="4" ref="G40:G48">C40-E40</f>
        <v>66300.32000000007</v>
      </c>
      <c r="H40" s="140"/>
      <c r="I40" s="141">
        <v>3500966.33</v>
      </c>
      <c r="J40" s="164"/>
      <c r="K40" s="141">
        <v>3614420</v>
      </c>
      <c r="L40" s="164"/>
      <c r="M40" s="141">
        <f aca="true" t="shared" si="5" ref="M40:M48">I40-K40</f>
        <v>-113453.66999999993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3468106.3400000003</v>
      </c>
      <c r="D41" s="163"/>
      <c r="E41" s="138">
        <v>3913631</v>
      </c>
      <c r="F41" s="163"/>
      <c r="G41" s="138">
        <f t="shared" si="4"/>
        <v>-445524.6599999997</v>
      </c>
      <c r="H41" s="140"/>
      <c r="I41" s="141">
        <v>13577141.969999999</v>
      </c>
      <c r="J41" s="164"/>
      <c r="K41" s="141">
        <v>17143863</v>
      </c>
      <c r="L41" s="164"/>
      <c r="M41" s="141">
        <f t="shared" si="5"/>
        <v>-3566721.030000001</v>
      </c>
      <c r="N41" s="111"/>
    </row>
    <row r="42" spans="1:14" ht="12.75" outlineLevel="1">
      <c r="A42" s="102" t="s">
        <v>129</v>
      </c>
      <c r="B42" s="129" t="s">
        <v>6</v>
      </c>
      <c r="C42" s="138">
        <v>670832.33</v>
      </c>
      <c r="D42" s="163"/>
      <c r="E42" s="138">
        <v>783565</v>
      </c>
      <c r="F42" s="163"/>
      <c r="G42" s="138">
        <f t="shared" si="4"/>
        <v>-112732.67000000004</v>
      </c>
      <c r="H42" s="140"/>
      <c r="I42" s="141">
        <v>2429043.83</v>
      </c>
      <c r="J42" s="164"/>
      <c r="K42" s="141">
        <v>3172095</v>
      </c>
      <c r="L42" s="164"/>
      <c r="M42" s="141">
        <f t="shared" si="5"/>
        <v>-743051.1699999999</v>
      </c>
      <c r="N42" s="111"/>
    </row>
    <row r="43" spans="1:14" ht="12.75" outlineLevel="1">
      <c r="A43" s="102" t="s">
        <v>130</v>
      </c>
      <c r="B43" s="129" t="s">
        <v>88</v>
      </c>
      <c r="C43" s="138">
        <v>327646.97</v>
      </c>
      <c r="D43" s="163"/>
      <c r="E43" s="138">
        <v>401967</v>
      </c>
      <c r="F43" s="163"/>
      <c r="G43" s="138">
        <f t="shared" si="4"/>
        <v>-74320.03000000003</v>
      </c>
      <c r="H43" s="140"/>
      <c r="I43" s="141">
        <v>1600075.5199999998</v>
      </c>
      <c r="J43" s="164"/>
      <c r="K43" s="141">
        <v>2083803</v>
      </c>
      <c r="L43" s="164"/>
      <c r="M43" s="141">
        <f t="shared" si="5"/>
        <v>-483727.4800000002</v>
      </c>
      <c r="N43" s="111"/>
    </row>
    <row r="44" spans="1:14" ht="12.75" outlineLevel="1">
      <c r="A44" s="102" t="s">
        <v>102</v>
      </c>
      <c r="B44" s="129" t="s">
        <v>7</v>
      </c>
      <c r="C44" s="138">
        <v>0</v>
      </c>
      <c r="D44" s="163"/>
      <c r="E44" s="138">
        <v>0</v>
      </c>
      <c r="F44" s="163"/>
      <c r="G44" s="138">
        <f t="shared" si="4"/>
        <v>0</v>
      </c>
      <c r="H44" s="140"/>
      <c r="I44" s="141">
        <v>0</v>
      </c>
      <c r="J44" s="164"/>
      <c r="K44" s="141">
        <v>10000</v>
      </c>
      <c r="L44" s="164"/>
      <c r="M44" s="141">
        <f t="shared" si="5"/>
        <v>-10000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125277.06000000001</v>
      </c>
      <c r="D45" s="163"/>
      <c r="E45" s="138">
        <v>115865</v>
      </c>
      <c r="F45" s="163"/>
      <c r="G45" s="138">
        <f t="shared" si="4"/>
        <v>9412.060000000012</v>
      </c>
      <c r="H45" s="140"/>
      <c r="I45" s="141">
        <v>471537.57000000007</v>
      </c>
      <c r="J45" s="164"/>
      <c r="K45" s="141">
        <v>503887</v>
      </c>
      <c r="L45" s="164"/>
      <c r="M45" s="141">
        <f t="shared" si="5"/>
        <v>-32349.429999999935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4149.95</v>
      </c>
      <c r="D46" s="163"/>
      <c r="E46" s="138">
        <v>23123</v>
      </c>
      <c r="F46" s="163"/>
      <c r="G46" s="138">
        <f t="shared" si="4"/>
        <v>-18973.05</v>
      </c>
      <c r="H46" s="140"/>
      <c r="I46" s="141">
        <v>38331.05</v>
      </c>
      <c r="J46" s="164"/>
      <c r="K46" s="141">
        <v>74401</v>
      </c>
      <c r="L46" s="164"/>
      <c r="M46" s="141">
        <f t="shared" si="5"/>
        <v>-36069.95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16136357.99</v>
      </c>
      <c r="D47" s="136"/>
      <c r="E47" s="135">
        <v>6532910</v>
      </c>
      <c r="F47" s="137"/>
      <c r="G47" s="135">
        <f t="shared" si="4"/>
        <v>9603447.99</v>
      </c>
      <c r="H47" s="135"/>
      <c r="I47" s="135">
        <v>73961341.86999999</v>
      </c>
      <c r="J47" s="135"/>
      <c r="K47" s="135">
        <v>44528445</v>
      </c>
      <c r="L47" s="135"/>
      <c r="M47" s="135">
        <f t="shared" si="5"/>
        <v>29432896.86999999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15058226.4</v>
      </c>
      <c r="D48" s="136"/>
      <c r="E48" s="135">
        <v>5275198</v>
      </c>
      <c r="F48" s="137"/>
      <c r="G48" s="135">
        <f t="shared" si="4"/>
        <v>9783028.4</v>
      </c>
      <c r="H48" s="135"/>
      <c r="I48" s="135">
        <v>69158393.07</v>
      </c>
      <c r="J48" s="135"/>
      <c r="K48" s="135">
        <v>38978472</v>
      </c>
      <c r="L48" s="135"/>
      <c r="M48" s="135">
        <f t="shared" si="5"/>
        <v>30179921.069999993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580761.1499999999</v>
      </c>
      <c r="D49" s="163"/>
      <c r="E49" s="138">
        <f>E47-E48-E50</f>
        <v>746017</v>
      </c>
      <c r="F49" s="163"/>
      <c r="G49" s="138">
        <f>G47-G48-G50</f>
        <v>-165255.85000000015</v>
      </c>
      <c r="H49" s="140"/>
      <c r="I49" s="141">
        <f>I47-I48-I50</f>
        <v>2420768.839999997</v>
      </c>
      <c r="J49" s="164"/>
      <c r="K49" s="141">
        <f>K47-K48-K50</f>
        <v>3022692</v>
      </c>
      <c r="L49" s="164"/>
      <c r="M49" s="141">
        <f>M47-M48-M50</f>
        <v>-601923.160000003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497370.44</v>
      </c>
      <c r="D50" s="163"/>
      <c r="E50" s="138">
        <v>511695</v>
      </c>
      <c r="F50" s="163"/>
      <c r="G50" s="138">
        <f aca="true" t="shared" si="6" ref="G50:G60">C50-E50</f>
        <v>-14324.559999999998</v>
      </c>
      <c r="H50" s="140"/>
      <c r="I50" s="141">
        <v>2382179.96</v>
      </c>
      <c r="J50" s="164"/>
      <c r="K50" s="141">
        <v>2527281</v>
      </c>
      <c r="L50" s="164"/>
      <c r="M50" s="141">
        <f aca="true" t="shared" si="7" ref="M50:M60">I50-K50</f>
        <v>-145101.04000000004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-17837.59</v>
      </c>
      <c r="D51" s="163"/>
      <c r="E51" s="138">
        <v>-299399</v>
      </c>
      <c r="F51" s="163"/>
      <c r="G51" s="138">
        <f t="shared" si="6"/>
        <v>281561.41</v>
      </c>
      <c r="H51" s="140"/>
      <c r="I51" s="141">
        <v>714834.72</v>
      </c>
      <c r="J51" s="164"/>
      <c r="K51" s="141">
        <v>223403</v>
      </c>
      <c r="L51" s="164"/>
      <c r="M51" s="141">
        <f t="shared" si="7"/>
        <v>491431.72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1999433.69</v>
      </c>
      <c r="D52" s="163"/>
      <c r="E52" s="138">
        <v>2266506</v>
      </c>
      <c r="F52" s="163"/>
      <c r="G52" s="138">
        <f t="shared" si="6"/>
        <v>-267072.31000000006</v>
      </c>
      <c r="H52" s="140"/>
      <c r="I52" s="141">
        <v>7947384.42</v>
      </c>
      <c r="J52" s="164"/>
      <c r="K52" s="141">
        <v>8862690</v>
      </c>
      <c r="L52" s="164"/>
      <c r="M52" s="141">
        <f t="shared" si="7"/>
        <v>-915305.5800000001</v>
      </c>
      <c r="N52" s="111"/>
    </row>
    <row r="53" spans="1:14" ht="12.75" outlineLevel="1">
      <c r="A53" s="102" t="s">
        <v>54</v>
      </c>
      <c r="B53" s="129" t="s">
        <v>29</v>
      </c>
      <c r="C53" s="138">
        <v>145764.69</v>
      </c>
      <c r="D53" s="163"/>
      <c r="E53" s="138">
        <v>188214</v>
      </c>
      <c r="F53" s="163"/>
      <c r="G53" s="138">
        <f t="shared" si="6"/>
        <v>-42449.31</v>
      </c>
      <c r="H53" s="140"/>
      <c r="I53" s="141">
        <v>569764.34</v>
      </c>
      <c r="J53" s="164"/>
      <c r="K53" s="141">
        <v>771441</v>
      </c>
      <c r="L53" s="164"/>
      <c r="M53" s="141">
        <f t="shared" si="7"/>
        <v>-201676.66000000003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311792.5</v>
      </c>
      <c r="D55" s="163"/>
      <c r="E55" s="138">
        <v>629339</v>
      </c>
      <c r="F55" s="163"/>
      <c r="G55" s="138">
        <f t="shared" si="6"/>
        <v>-317546.5</v>
      </c>
      <c r="H55" s="140"/>
      <c r="I55" s="141">
        <v>2583517.56</v>
      </c>
      <c r="J55" s="164"/>
      <c r="K55" s="141">
        <v>2775143</v>
      </c>
      <c r="L55" s="164"/>
      <c r="M55" s="141">
        <f t="shared" si="7"/>
        <v>-191625.43999999994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2615.16</v>
      </c>
      <c r="D56" s="163"/>
      <c r="E56" s="138">
        <v>7465</v>
      </c>
      <c r="F56" s="163"/>
      <c r="G56" s="138">
        <f>C56-E56</f>
        <v>-4849.84</v>
      </c>
      <c r="H56" s="140"/>
      <c r="I56" s="141">
        <v>23335.59</v>
      </c>
      <c r="J56" s="164"/>
      <c r="K56" s="141">
        <v>36402</v>
      </c>
      <c r="L56" s="164"/>
      <c r="M56" s="141">
        <f>I56-K56</f>
        <v>-13066.41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3310029.72</v>
      </c>
      <c r="D57" s="163"/>
      <c r="E57" s="138">
        <v>3191868</v>
      </c>
      <c r="F57" s="163"/>
      <c r="G57" s="138">
        <f>C57-E57</f>
        <v>118161.7200000002</v>
      </c>
      <c r="H57" s="140"/>
      <c r="I57" s="141">
        <v>12966733.97</v>
      </c>
      <c r="J57" s="164"/>
      <c r="K57" s="141">
        <v>13541091</v>
      </c>
      <c r="L57" s="164"/>
      <c r="M57" s="141">
        <f>I57-K57</f>
        <v>-574357.0299999993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10130403.959999999</v>
      </c>
      <c r="D58" s="163"/>
      <c r="E58" s="138">
        <v>10121483</v>
      </c>
      <c r="F58" s="163"/>
      <c r="G58" s="138">
        <f>C58-E58</f>
        <v>8920.959999999031</v>
      </c>
      <c r="H58" s="140"/>
      <c r="I58" s="141">
        <v>40387778.260000005</v>
      </c>
      <c r="J58" s="164"/>
      <c r="K58" s="141">
        <v>40436190</v>
      </c>
      <c r="L58" s="164"/>
      <c r="M58" s="141">
        <f>I58-K58</f>
        <v>-48411.739999994636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10481.07</v>
      </c>
      <c r="D59" s="163"/>
      <c r="E59" s="138">
        <v>9100</v>
      </c>
      <c r="F59" s="163"/>
      <c r="G59" s="138">
        <f t="shared" si="6"/>
        <v>1381.0699999999997</v>
      </c>
      <c r="H59" s="140"/>
      <c r="I59" s="141">
        <v>37537.29</v>
      </c>
      <c r="J59" s="164"/>
      <c r="K59" s="141">
        <v>37600</v>
      </c>
      <c r="L59" s="164"/>
      <c r="M59" s="141">
        <f t="shared" si="7"/>
        <v>-62.70999999999913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14122.130000000001</v>
      </c>
      <c r="D60" s="163"/>
      <c r="E60" s="144">
        <v>20032</v>
      </c>
      <c r="F60" s="169"/>
      <c r="G60" s="144">
        <f t="shared" si="6"/>
        <v>-5909.869999999999</v>
      </c>
      <c r="H60" s="170"/>
      <c r="I60" s="147">
        <v>59492.420000000006</v>
      </c>
      <c r="J60" s="164"/>
      <c r="K60" s="147">
        <v>77208</v>
      </c>
      <c r="L60" s="171"/>
      <c r="M60" s="147">
        <f t="shared" si="7"/>
        <v>-17715.579999999994</v>
      </c>
      <c r="N60" s="111"/>
    </row>
    <row r="61" spans="2:14" s="172" customFormat="1" ht="12.75" outlineLevel="1">
      <c r="B61" s="149" t="s">
        <v>121</v>
      </c>
      <c r="C61" s="166">
        <f>SUM(C40:C46)+SUM(C49:C60)</f>
        <v>22423415.889999997</v>
      </c>
      <c r="D61" s="173"/>
      <c r="E61" s="166">
        <f>SUM(E40:E46)+SUM(E49:E60)</f>
        <v>23406637</v>
      </c>
      <c r="F61" s="174"/>
      <c r="G61" s="166">
        <f>SUM(G40:G46)+SUM(G49:G60)</f>
        <v>-983221.1100000006</v>
      </c>
      <c r="H61" s="167"/>
      <c r="I61" s="168">
        <f>SUM(I40:I46)+SUM(I49:I60)</f>
        <v>91710423.64</v>
      </c>
      <c r="J61" s="175"/>
      <c r="K61" s="168">
        <f>SUM(K40:K46)+SUM(K49:K60)</f>
        <v>98913610</v>
      </c>
      <c r="L61" s="176"/>
      <c r="M61" s="168">
        <f>SUM(M40:M46)+SUM(M49:M60)</f>
        <v>-7203186.3599999985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45498972.45999999</v>
      </c>
      <c r="D63" s="163"/>
      <c r="E63" s="177">
        <f>E38+E61</f>
        <v>45464851</v>
      </c>
      <c r="F63" s="163"/>
      <c r="G63" s="178">
        <f>G38+G61</f>
        <v>34121.45999999973</v>
      </c>
      <c r="H63" s="179"/>
      <c r="I63" s="180">
        <f>I38+I61</f>
        <v>211983049.99</v>
      </c>
      <c r="J63" s="164"/>
      <c r="K63" s="180">
        <f>K38+K61</f>
        <v>222772777</v>
      </c>
      <c r="L63" s="164"/>
      <c r="M63" s="181">
        <f>M38+M61</f>
        <v>-10789727.00999999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347669.22000000003</v>
      </c>
      <c r="D67" s="163"/>
      <c r="E67" s="138">
        <v>1300381</v>
      </c>
      <c r="F67" s="163"/>
      <c r="G67" s="138">
        <f aca="true" t="shared" si="8" ref="G67:G76">C67-E67</f>
        <v>-952711.78</v>
      </c>
      <c r="H67" s="140"/>
      <c r="I67" s="141">
        <v>1550577.9000000001</v>
      </c>
      <c r="J67" s="164"/>
      <c r="K67" s="141">
        <v>3940184</v>
      </c>
      <c r="L67" s="164"/>
      <c r="M67" s="141">
        <f aca="true" t="shared" si="9" ref="M67:M76">I67-K67</f>
        <v>-2389606.0999999996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7718212.030000001</v>
      </c>
      <c r="D68" s="163"/>
      <c r="E68" s="138">
        <v>8199175</v>
      </c>
      <c r="F68" s="163"/>
      <c r="G68" s="138">
        <f t="shared" si="8"/>
        <v>-480962.9699999988</v>
      </c>
      <c r="H68" s="140"/>
      <c r="I68" s="141">
        <v>24097166.57</v>
      </c>
      <c r="J68" s="164"/>
      <c r="K68" s="141">
        <v>23526429</v>
      </c>
      <c r="L68" s="164"/>
      <c r="M68" s="141">
        <f t="shared" si="9"/>
        <v>570737.5700000003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472887.94</v>
      </c>
      <c r="D69" s="163"/>
      <c r="E69" s="138">
        <v>460104</v>
      </c>
      <c r="F69" s="163"/>
      <c r="G69" s="138">
        <f t="shared" si="8"/>
        <v>12783.940000000002</v>
      </c>
      <c r="H69" s="140"/>
      <c r="I69" s="141">
        <v>1188439.2799999998</v>
      </c>
      <c r="J69" s="164"/>
      <c r="K69" s="141">
        <v>1602282</v>
      </c>
      <c r="L69" s="164"/>
      <c r="M69" s="141">
        <f t="shared" si="9"/>
        <v>-413842.7200000002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580112.57</v>
      </c>
      <c r="D70" s="163"/>
      <c r="E70" s="138">
        <v>291882</v>
      </c>
      <c r="F70" s="163"/>
      <c r="G70" s="138">
        <f t="shared" si="8"/>
        <v>288230.56999999995</v>
      </c>
      <c r="H70" s="140"/>
      <c r="I70" s="141">
        <v>863048.8500000001</v>
      </c>
      <c r="J70" s="164"/>
      <c r="K70" s="141">
        <v>1232385</v>
      </c>
      <c r="L70" s="164"/>
      <c r="M70" s="141">
        <f t="shared" si="9"/>
        <v>-369336.1499999999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1550.94</v>
      </c>
      <c r="D71" s="163"/>
      <c r="E71" s="138">
        <v>87174</v>
      </c>
      <c r="F71" s="163"/>
      <c r="G71" s="138">
        <f t="shared" si="8"/>
        <v>-85623.06</v>
      </c>
      <c r="H71" s="140"/>
      <c r="I71" s="141">
        <v>2622.9800000000005</v>
      </c>
      <c r="J71" s="164"/>
      <c r="K71" s="141">
        <v>101332</v>
      </c>
      <c r="L71" s="164"/>
      <c r="M71" s="141">
        <f t="shared" si="9"/>
        <v>-98709.02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248115.5</v>
      </c>
      <c r="D72" s="163"/>
      <c r="E72" s="138">
        <v>237315</v>
      </c>
      <c r="F72" s="163"/>
      <c r="G72" s="138">
        <f t="shared" si="8"/>
        <v>10800.5</v>
      </c>
      <c r="H72" s="140"/>
      <c r="I72" s="141">
        <v>609300.0800000001</v>
      </c>
      <c r="J72" s="164"/>
      <c r="K72" s="141">
        <v>830610</v>
      </c>
      <c r="L72" s="164"/>
      <c r="M72" s="141">
        <f t="shared" si="9"/>
        <v>-221309.91999999993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-807.91</v>
      </c>
      <c r="D73" s="163"/>
      <c r="E73" s="138">
        <v>7275</v>
      </c>
      <c r="F73" s="163"/>
      <c r="G73" s="138">
        <f t="shared" si="8"/>
        <v>-8082.91</v>
      </c>
      <c r="H73" s="140"/>
      <c r="I73" s="141">
        <v>15150.91</v>
      </c>
      <c r="J73" s="164"/>
      <c r="K73" s="141">
        <v>26542</v>
      </c>
      <c r="L73" s="164"/>
      <c r="M73" s="141">
        <f t="shared" si="9"/>
        <v>-11391.09</v>
      </c>
      <c r="N73" s="111"/>
    </row>
    <row r="74" spans="1:14" ht="12.75" outlineLevel="1">
      <c r="A74" s="102" t="s">
        <v>32</v>
      </c>
      <c r="B74" s="129" t="s">
        <v>28</v>
      </c>
      <c r="C74" s="138">
        <v>593251.43</v>
      </c>
      <c r="D74" s="163"/>
      <c r="E74" s="138">
        <v>906262</v>
      </c>
      <c r="F74" s="163"/>
      <c r="G74" s="138">
        <f t="shared" si="8"/>
        <v>-313010.56999999995</v>
      </c>
      <c r="H74" s="140"/>
      <c r="I74" s="141">
        <v>3056276.49</v>
      </c>
      <c r="J74" s="164"/>
      <c r="K74" s="141">
        <v>3642109</v>
      </c>
      <c r="L74" s="164"/>
      <c r="M74" s="141">
        <f t="shared" si="9"/>
        <v>-585832.5099999998</v>
      </c>
      <c r="N74" s="111"/>
    </row>
    <row r="75" spans="1:14" ht="12.75" outlineLevel="1">
      <c r="A75" s="102" t="s">
        <v>33</v>
      </c>
      <c r="B75" s="129" t="s">
        <v>29</v>
      </c>
      <c r="C75" s="138">
        <v>139150.02</v>
      </c>
      <c r="D75" s="163"/>
      <c r="E75" s="138">
        <v>144824</v>
      </c>
      <c r="F75" s="163"/>
      <c r="G75" s="138">
        <f t="shared" si="8"/>
        <v>-5673.9800000000105</v>
      </c>
      <c r="H75" s="140"/>
      <c r="I75" s="141">
        <v>616279.53</v>
      </c>
      <c r="J75" s="164"/>
      <c r="K75" s="141">
        <v>589430</v>
      </c>
      <c r="L75" s="164"/>
      <c r="M75" s="141">
        <f t="shared" si="9"/>
        <v>26849.530000000028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143612.62</v>
      </c>
      <c r="D76" s="163"/>
      <c r="E76" s="144">
        <v>258503</v>
      </c>
      <c r="F76" s="182"/>
      <c r="G76" s="144">
        <f t="shared" si="8"/>
        <v>-114890.38</v>
      </c>
      <c r="H76" s="170"/>
      <c r="I76" s="147">
        <v>751482.74</v>
      </c>
      <c r="J76" s="164"/>
      <c r="K76" s="147">
        <v>716568</v>
      </c>
      <c r="L76" s="183"/>
      <c r="M76" s="147">
        <f t="shared" si="9"/>
        <v>34914.73999999999</v>
      </c>
      <c r="N76" s="111"/>
    </row>
    <row r="77" spans="2:14" s="172" customFormat="1" ht="12.75" outlineLevel="1">
      <c r="B77" s="149" t="s">
        <v>31</v>
      </c>
      <c r="C77" s="178">
        <f>SUM(C67:C76)</f>
        <v>10243754.36</v>
      </c>
      <c r="D77" s="173"/>
      <c r="E77" s="178">
        <f>SUM(E67:E76)</f>
        <v>11892895</v>
      </c>
      <c r="F77" s="173"/>
      <c r="G77" s="178">
        <f>SUM(G67:G76)</f>
        <v>-1649140.6399999987</v>
      </c>
      <c r="H77" s="179"/>
      <c r="I77" s="181">
        <f>SUM(I67:I76)</f>
        <v>32750345.330000002</v>
      </c>
      <c r="J77" s="175"/>
      <c r="K77" s="181">
        <f>SUM(K67:K76)</f>
        <v>36207871</v>
      </c>
      <c r="L77" s="175"/>
      <c r="M77" s="181">
        <f>SUM(M67:M76)</f>
        <v>-3457525.669999999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9697139.16</v>
      </c>
      <c r="D80" s="163"/>
      <c r="E80" s="130">
        <v>9362172</v>
      </c>
      <c r="F80" s="163"/>
      <c r="G80" s="130">
        <f>C80-E80</f>
        <v>334967.16000000015</v>
      </c>
      <c r="H80" s="132"/>
      <c r="I80" s="133">
        <v>38099014.49</v>
      </c>
      <c r="J80" s="164"/>
      <c r="K80" s="133">
        <v>37493253</v>
      </c>
      <c r="L80" s="164"/>
      <c r="M80" s="133">
        <f>I80-K80</f>
        <v>605761.4900000021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8005.53</v>
      </c>
      <c r="D83" s="163"/>
      <c r="E83" s="138">
        <v>0</v>
      </c>
      <c r="F83" s="163"/>
      <c r="G83" s="138">
        <f>C83-E83</f>
        <v>8005.53</v>
      </c>
      <c r="H83" s="184"/>
      <c r="I83" s="141">
        <v>32022.12</v>
      </c>
      <c r="J83" s="164"/>
      <c r="K83" s="141">
        <v>0</v>
      </c>
      <c r="L83" s="164"/>
      <c r="M83" s="141">
        <f>I83-K83</f>
        <v>32022.12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57400.090000000004</v>
      </c>
      <c r="D84" s="163"/>
      <c r="E84" s="144">
        <v>42497</v>
      </c>
      <c r="F84" s="169"/>
      <c r="G84" s="144">
        <f>C84-E84</f>
        <v>14903.090000000004</v>
      </c>
      <c r="H84" s="170"/>
      <c r="I84" s="147">
        <v>221073.73</v>
      </c>
      <c r="J84" s="164"/>
      <c r="K84" s="147">
        <v>169993</v>
      </c>
      <c r="L84" s="171"/>
      <c r="M84" s="147">
        <f>I84-K84</f>
        <v>51080.73000000001</v>
      </c>
      <c r="N84" s="111"/>
    </row>
    <row r="85" spans="2:14" s="185" customFormat="1" ht="12.75" outlineLevel="1">
      <c r="B85" s="186" t="s">
        <v>40</v>
      </c>
      <c r="C85" s="187">
        <f>SUM(C80:C84)</f>
        <v>9762544.78</v>
      </c>
      <c r="D85" s="174"/>
      <c r="E85" s="187">
        <f>SUM(E80:E84)</f>
        <v>9404669</v>
      </c>
      <c r="F85" s="174"/>
      <c r="G85" s="187">
        <f>SUM(G80:G84)</f>
        <v>357875.7800000002</v>
      </c>
      <c r="H85" s="153"/>
      <c r="I85" s="188">
        <f>SUM(I80:I84)</f>
        <v>38352110.339999996</v>
      </c>
      <c r="J85" s="176"/>
      <c r="K85" s="188">
        <f>SUM(K80:K84)</f>
        <v>37663246</v>
      </c>
      <c r="L85" s="176"/>
      <c r="M85" s="188">
        <f>SUM(M80:M84)</f>
        <v>688864.3400000021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65505271.599999994</v>
      </c>
      <c r="D88" s="195"/>
      <c r="E88" s="187">
        <f>E63+E77+E85</f>
        <v>66762415</v>
      </c>
      <c r="F88" s="195"/>
      <c r="G88" s="187">
        <f>G63+G77+G85</f>
        <v>-1257143.3999999987</v>
      </c>
      <c r="H88" s="153"/>
      <c r="I88" s="188">
        <f>I63+I77+I85</f>
        <v>283085505.66</v>
      </c>
      <c r="J88" s="196"/>
      <c r="K88" s="188">
        <f>K63+K77+K85</f>
        <v>296643894</v>
      </c>
      <c r="L88" s="196"/>
      <c r="M88" s="188">
        <f>M63+M77+M85</f>
        <v>-13558388.339999987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-5922521.50999999</v>
      </c>
      <c r="D90" s="195"/>
      <c r="E90" s="187">
        <f>SUM(E26-E88)</f>
        <v>-7183728</v>
      </c>
      <c r="F90" s="195"/>
      <c r="G90" s="187">
        <f>C90-E90</f>
        <v>1261206.4900000095</v>
      </c>
      <c r="H90" s="153"/>
      <c r="I90" s="188">
        <f>SUM(I26-I88)</f>
        <v>13427081.139999986</v>
      </c>
      <c r="J90" s="196"/>
      <c r="K90" s="188">
        <f>SUM(K26-K88)</f>
        <v>11202454</v>
      </c>
      <c r="L90" s="196"/>
      <c r="M90" s="188">
        <f>I90-K90</f>
        <v>2224627.1399999857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2555458.61</v>
      </c>
      <c r="D94" s="157"/>
      <c r="E94" s="130">
        <v>1774224</v>
      </c>
      <c r="F94" s="157"/>
      <c r="G94" s="130">
        <f>C94-E94</f>
        <v>781234.6099999999</v>
      </c>
      <c r="H94" s="132"/>
      <c r="I94" s="133">
        <v>9818645.31</v>
      </c>
      <c r="J94" s="160"/>
      <c r="K94" s="133">
        <v>7603985</v>
      </c>
      <c r="L94" s="160"/>
      <c r="M94" s="133">
        <f>I94-K94</f>
        <v>2214660.3100000005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-142058.87</v>
      </c>
      <c r="D96" s="157"/>
      <c r="E96" s="138">
        <v>-305152</v>
      </c>
      <c r="F96" s="157"/>
      <c r="G96" s="138">
        <f>C96-E96</f>
        <v>163093.13</v>
      </c>
      <c r="H96" s="184"/>
      <c r="I96" s="141">
        <v>-661656.63</v>
      </c>
      <c r="J96" s="160"/>
      <c r="K96" s="141">
        <v>-1233936</v>
      </c>
      <c r="L96" s="160"/>
      <c r="M96" s="141">
        <f>I96-K96</f>
        <v>572279.37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203454.24</v>
      </c>
      <c r="D97" s="157"/>
      <c r="E97" s="144">
        <v>6250</v>
      </c>
      <c r="F97" s="190"/>
      <c r="G97" s="144">
        <f>C97-E97</f>
        <v>197204.24</v>
      </c>
      <c r="H97" s="170"/>
      <c r="I97" s="147">
        <v>392171.56</v>
      </c>
      <c r="J97" s="160"/>
      <c r="K97" s="147">
        <v>25000</v>
      </c>
      <c r="L97" s="192"/>
      <c r="M97" s="147">
        <f>I97-K97</f>
        <v>367171.56</v>
      </c>
      <c r="N97" s="111"/>
    </row>
    <row r="98" spans="2:14" s="172" customFormat="1" ht="12.75" outlineLevel="1">
      <c r="B98" s="149" t="s">
        <v>50</v>
      </c>
      <c r="C98" s="178">
        <f>SUM(C94:C97)</f>
        <v>2616853.9799999995</v>
      </c>
      <c r="D98" s="197"/>
      <c r="E98" s="178">
        <f>SUM(E94:E97)</f>
        <v>1475322</v>
      </c>
      <c r="F98" s="195"/>
      <c r="G98" s="178">
        <f>SUM(G94:G97)</f>
        <v>1141531.98</v>
      </c>
      <c r="H98" s="179"/>
      <c r="I98" s="181">
        <f>SUM(I94:I97)</f>
        <v>9549160.24</v>
      </c>
      <c r="J98" s="198"/>
      <c r="K98" s="181">
        <f>SUM(K94:K97)</f>
        <v>6395049</v>
      </c>
      <c r="L98" s="196"/>
      <c r="M98" s="181">
        <f>SUM(M94:M97)</f>
        <v>3154111.2400000007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-3305667.529999991</v>
      </c>
      <c r="D101" s="199"/>
      <c r="E101" s="150">
        <f>E90+E98</f>
        <v>-5708406</v>
      </c>
      <c r="F101" s="200"/>
      <c r="G101" s="150">
        <f>C101-E101</f>
        <v>2402738.470000009</v>
      </c>
      <c r="H101" s="153"/>
      <c r="I101" s="154">
        <f>I90+I98</f>
        <v>22976241.379999988</v>
      </c>
      <c r="J101" s="201"/>
      <c r="K101" s="154">
        <f>K90+K98</f>
        <v>17597503</v>
      </c>
      <c r="L101" s="202"/>
      <c r="M101" s="154">
        <f>I101-K101</f>
        <v>5378738.379999988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9" sqref="B9"/>
    </sheetView>
  </sheetViews>
  <sheetFormatPr defaultColWidth="9.140625" defaultRowHeight="12.75" outlineLevelRow="2" outlineLevelCol="1"/>
  <cols>
    <col min="1" max="1" width="11.14062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153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05/31/19</v>
      </c>
      <c r="E10" s="116" t="str">
        <f>TEXT(DATE,"mm/dd/yy")</f>
        <v>05/31/19</v>
      </c>
      <c r="F10" s="114"/>
      <c r="G10" s="117" t="s">
        <v>83</v>
      </c>
      <c r="H10" s="118"/>
      <c r="I10" s="116" t="str">
        <f>TEXT(DATE,"mm/dd/yy")</f>
        <v>05/31/19</v>
      </c>
      <c r="K10" s="116" t="str">
        <f>TEXT(DATE,"mm/dd/yy")</f>
        <v>05/31/19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142</v>
      </c>
      <c r="B13" s="129" t="s">
        <v>20</v>
      </c>
      <c r="C13" s="130">
        <v>55364006</v>
      </c>
      <c r="D13" s="123"/>
      <c r="E13" s="130">
        <v>55223402</v>
      </c>
      <c r="F13" s="131"/>
      <c r="G13" s="130">
        <f aca="true" t="shared" si="0" ref="G13:G26">(C13-E13)</f>
        <v>140604</v>
      </c>
      <c r="H13" s="132"/>
      <c r="I13" s="133">
        <v>317474907</v>
      </c>
      <c r="J13" s="126"/>
      <c r="K13" s="133">
        <v>333366417</v>
      </c>
      <c r="L13" s="134"/>
      <c r="M13" s="133">
        <f aca="true" t="shared" si="1" ref="M13:M26">(I13-K13)</f>
        <v>-15891510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-3523392</v>
      </c>
      <c r="D14" s="136"/>
      <c r="E14" s="135">
        <v>-3430768</v>
      </c>
      <c r="F14" s="137"/>
      <c r="G14" s="135">
        <f t="shared" si="0"/>
        <v>-92624</v>
      </c>
      <c r="H14" s="135"/>
      <c r="I14" s="135">
        <v>-18984189</v>
      </c>
      <c r="J14" s="135"/>
      <c r="K14" s="135">
        <v>-18070877</v>
      </c>
      <c r="L14" s="135"/>
      <c r="M14" s="135">
        <f t="shared" si="1"/>
        <v>-913312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-42871</v>
      </c>
      <c r="D15" s="136"/>
      <c r="E15" s="135">
        <v>0</v>
      </c>
      <c r="F15" s="137"/>
      <c r="G15" s="135">
        <f t="shared" si="0"/>
        <v>-42871</v>
      </c>
      <c r="H15" s="135"/>
      <c r="I15" s="135">
        <v>3406148</v>
      </c>
      <c r="J15" s="135"/>
      <c r="K15" s="135">
        <v>0</v>
      </c>
      <c r="L15" s="135"/>
      <c r="M15" s="135">
        <f t="shared" si="1"/>
        <v>3406148</v>
      </c>
      <c r="N15" s="135"/>
    </row>
    <row r="16" spans="1:14" ht="12.75" outlineLevel="1" collapsed="1">
      <c r="A16" s="104"/>
      <c r="B16" s="129" t="s">
        <v>21</v>
      </c>
      <c r="C16" s="138">
        <f>C14+C15</f>
        <v>-3566263</v>
      </c>
      <c r="D16" s="123"/>
      <c r="E16" s="138">
        <f>E14+E15</f>
        <v>-3430768</v>
      </c>
      <c r="F16" s="139"/>
      <c r="G16" s="138">
        <f t="shared" si="0"/>
        <v>-135495</v>
      </c>
      <c r="H16" s="140"/>
      <c r="I16" s="141">
        <f>I14+I15</f>
        <v>-15578041</v>
      </c>
      <c r="J16" s="126"/>
      <c r="K16" s="141">
        <f>K14+K15</f>
        <v>-18070877</v>
      </c>
      <c r="L16" s="142"/>
      <c r="M16" s="141">
        <f t="shared" si="1"/>
        <v>2492836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8199266</v>
      </c>
      <c r="D17" s="136"/>
      <c r="E17" s="135">
        <v>9434113</v>
      </c>
      <c r="F17" s="137"/>
      <c r="G17" s="135">
        <f t="shared" si="0"/>
        <v>-1234847</v>
      </c>
      <c r="H17" s="135"/>
      <c r="I17" s="135">
        <v>41594447</v>
      </c>
      <c r="J17" s="135"/>
      <c r="K17" s="135">
        <v>47120198</v>
      </c>
      <c r="L17" s="135"/>
      <c r="M17" s="135">
        <f t="shared" si="1"/>
        <v>-5525751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1575940</v>
      </c>
      <c r="D18" s="136"/>
      <c r="E18" s="135">
        <v>0</v>
      </c>
      <c r="F18" s="137"/>
      <c r="G18" s="135">
        <f t="shared" si="0"/>
        <v>1575940</v>
      </c>
      <c r="H18" s="135"/>
      <c r="I18" s="135">
        <v>4270713</v>
      </c>
      <c r="J18" s="135"/>
      <c r="K18" s="135">
        <v>0</v>
      </c>
      <c r="L18" s="135"/>
      <c r="M18" s="135">
        <f t="shared" si="1"/>
        <v>4270713</v>
      </c>
      <c r="N18" s="135"/>
    </row>
    <row r="19" spans="1:14" ht="12.75" outlineLevel="1" collapsed="1">
      <c r="A19" s="104"/>
      <c r="B19" s="129" t="s">
        <v>22</v>
      </c>
      <c r="C19" s="138">
        <f>C17+C18</f>
        <v>9775206</v>
      </c>
      <c r="D19" s="123"/>
      <c r="E19" s="138">
        <f>E17+E18</f>
        <v>9434113</v>
      </c>
      <c r="F19" s="139"/>
      <c r="G19" s="138">
        <f t="shared" si="0"/>
        <v>341093</v>
      </c>
      <c r="H19" s="140"/>
      <c r="I19" s="141">
        <f>I17+I18</f>
        <v>45865160</v>
      </c>
      <c r="J19" s="126"/>
      <c r="K19" s="141">
        <f>K17+K18</f>
        <v>47120198</v>
      </c>
      <c r="L19" s="142"/>
      <c r="M19" s="141">
        <f t="shared" si="1"/>
        <v>-1255038</v>
      </c>
      <c r="N19" s="111"/>
    </row>
    <row r="20" spans="1:14" ht="12.75" outlineLevel="1">
      <c r="A20" s="104" t="s">
        <v>116</v>
      </c>
      <c r="B20" s="129" t="s">
        <v>23</v>
      </c>
      <c r="C20" s="138">
        <v>777376.88</v>
      </c>
      <c r="D20" s="123"/>
      <c r="E20" s="138">
        <v>329448</v>
      </c>
      <c r="F20" s="139"/>
      <c r="G20" s="138">
        <f t="shared" si="0"/>
        <v>447928.88</v>
      </c>
      <c r="H20" s="140"/>
      <c r="I20" s="141">
        <v>6957163.76</v>
      </c>
      <c r="J20" s="126"/>
      <c r="K20" s="141">
        <v>3256170</v>
      </c>
      <c r="L20" s="142"/>
      <c r="M20" s="141">
        <f t="shared" si="1"/>
        <v>3700993.76</v>
      </c>
      <c r="N20" s="111"/>
    </row>
    <row r="21" spans="1:14" ht="12.75" outlineLevel="1">
      <c r="A21" s="104" t="s">
        <v>117</v>
      </c>
      <c r="B21" s="129" t="s">
        <v>118</v>
      </c>
      <c r="C21" s="138">
        <v>-252577.24000000002</v>
      </c>
      <c r="D21" s="123"/>
      <c r="E21" s="138">
        <v>-284665</v>
      </c>
      <c r="F21" s="139"/>
      <c r="G21" s="138">
        <f t="shared" si="0"/>
        <v>32087.75999999998</v>
      </c>
      <c r="H21" s="140"/>
      <c r="I21" s="141">
        <v>-1230334.65</v>
      </c>
      <c r="J21" s="126"/>
      <c r="K21" s="141">
        <v>-1386593</v>
      </c>
      <c r="L21" s="142"/>
      <c r="M21" s="141">
        <f t="shared" si="1"/>
        <v>156258.3500000001</v>
      </c>
      <c r="N21" s="111"/>
    </row>
    <row r="22" spans="1:14" ht="12.75" outlineLevel="1">
      <c r="A22" s="104" t="s">
        <v>124</v>
      </c>
      <c r="B22" s="129" t="s">
        <v>122</v>
      </c>
      <c r="C22" s="138">
        <v>301803.49000000005</v>
      </c>
      <c r="D22" s="123"/>
      <c r="E22" s="138">
        <v>282085</v>
      </c>
      <c r="F22" s="139"/>
      <c r="G22" s="138">
        <f t="shared" si="0"/>
        <v>19718.49000000005</v>
      </c>
      <c r="H22" s="140"/>
      <c r="I22" s="141">
        <v>1517085.5600000003</v>
      </c>
      <c r="J22" s="126"/>
      <c r="K22" s="141">
        <v>1426718</v>
      </c>
      <c r="L22" s="142"/>
      <c r="M22" s="141">
        <f t="shared" si="1"/>
        <v>90367.56000000029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49004</v>
      </c>
      <c r="D24" s="123"/>
      <c r="E24" s="138">
        <v>48743</v>
      </c>
      <c r="F24" s="139"/>
      <c r="G24" s="138">
        <f t="shared" si="0"/>
        <v>261</v>
      </c>
      <c r="H24" s="140"/>
      <c r="I24" s="141">
        <v>3676221.02</v>
      </c>
      <c r="J24" s="126"/>
      <c r="K24" s="141">
        <v>3463525</v>
      </c>
      <c r="L24" s="142"/>
      <c r="M24" s="141">
        <f t="shared" si="1"/>
        <v>212696.02000000002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87675.05</v>
      </c>
      <c r="D25" s="123"/>
      <c r="E25" s="144">
        <v>23287</v>
      </c>
      <c r="F25" s="145"/>
      <c r="G25" s="144">
        <f t="shared" si="0"/>
        <v>64388.05</v>
      </c>
      <c r="H25" s="146"/>
      <c r="I25" s="147">
        <v>366656.29000000004</v>
      </c>
      <c r="J25" s="126"/>
      <c r="K25" s="147">
        <v>296435</v>
      </c>
      <c r="L25" s="148"/>
      <c r="M25" s="147">
        <f t="shared" si="1"/>
        <v>70221.29000000004</v>
      </c>
      <c r="N25" s="111"/>
    </row>
    <row r="26" spans="2:14" ht="13.5" outlineLevel="1" thickBot="1">
      <c r="B26" s="149" t="s">
        <v>2</v>
      </c>
      <c r="C26" s="150">
        <f>SUM(C20:C25)+C19+C16+C13</f>
        <v>62536231.18</v>
      </c>
      <c r="D26" s="151"/>
      <c r="E26" s="150">
        <f>SUM(E20:E25)+E19+E16+E13</f>
        <v>61625645</v>
      </c>
      <c r="F26" s="152"/>
      <c r="G26" s="150">
        <f t="shared" si="0"/>
        <v>910586.1799999997</v>
      </c>
      <c r="H26" s="153"/>
      <c r="I26" s="154">
        <f>SUM(I20:I25)+I19+I16+I13</f>
        <v>359048817.98</v>
      </c>
      <c r="J26" s="149"/>
      <c r="K26" s="154">
        <f>SUM(K20:K25)+K19+K16+K13</f>
        <v>369471993</v>
      </c>
      <c r="L26" s="155"/>
      <c r="M26" s="154">
        <f t="shared" si="1"/>
        <v>-10423175.01999998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0</v>
      </c>
      <c r="D29" s="163"/>
      <c r="E29" s="138">
        <v>0</v>
      </c>
      <c r="F29" s="163"/>
      <c r="G29" s="138">
        <f aca="true" t="shared" si="2" ref="G29:G37">C29-E29</f>
        <v>0</v>
      </c>
      <c r="H29" s="140"/>
      <c r="I29" s="141">
        <v>2436448.0300000003</v>
      </c>
      <c r="J29" s="164"/>
      <c r="K29" s="141">
        <v>8657948</v>
      </c>
      <c r="L29" s="164"/>
      <c r="M29" s="141">
        <f aca="true" t="shared" si="3" ref="M29:M37">I29-K29</f>
        <v>-6221499.97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7696293.92</v>
      </c>
      <c r="D30" s="163"/>
      <c r="E30" s="138">
        <v>10761609</v>
      </c>
      <c r="F30" s="163"/>
      <c r="G30" s="138">
        <f t="shared" si="2"/>
        <v>-3065315.08</v>
      </c>
      <c r="H30" s="140"/>
      <c r="I30" s="141">
        <v>48194039.58000001</v>
      </c>
      <c r="J30" s="164"/>
      <c r="K30" s="141">
        <v>75465750</v>
      </c>
      <c r="L30" s="164"/>
      <c r="M30" s="141">
        <f t="shared" si="3"/>
        <v>-27271710.419999987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142786.64</v>
      </c>
      <c r="D31" s="163"/>
      <c r="E31" s="138">
        <v>1384564</v>
      </c>
      <c r="F31" s="163"/>
      <c r="G31" s="138">
        <f t="shared" si="2"/>
        <v>-1241777.3599999999</v>
      </c>
      <c r="H31" s="140"/>
      <c r="I31" s="141">
        <v>4761530.61</v>
      </c>
      <c r="J31" s="164"/>
      <c r="K31" s="141">
        <v>7162180</v>
      </c>
      <c r="L31" s="164"/>
      <c r="M31" s="141">
        <f t="shared" si="3"/>
        <v>-2400649.3899999997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5714.81</v>
      </c>
      <c r="D32" s="163"/>
      <c r="E32" s="138">
        <v>826599</v>
      </c>
      <c r="F32" s="163"/>
      <c r="G32" s="138">
        <f t="shared" si="2"/>
        <v>-820884.19</v>
      </c>
      <c r="H32" s="140"/>
      <c r="I32" s="141">
        <v>851148.6</v>
      </c>
      <c r="J32" s="164"/>
      <c r="K32" s="141">
        <v>2452668</v>
      </c>
      <c r="L32" s="164"/>
      <c r="M32" s="141">
        <f t="shared" si="3"/>
        <v>-1601519.4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2375.56</v>
      </c>
      <c r="D33" s="163"/>
      <c r="E33" s="138">
        <v>534</v>
      </c>
      <c r="F33" s="163"/>
      <c r="G33" s="138">
        <f t="shared" si="2"/>
        <v>1841.56</v>
      </c>
      <c r="H33" s="140"/>
      <c r="I33" s="141">
        <v>1688.77</v>
      </c>
      <c r="J33" s="164"/>
      <c r="K33" s="141">
        <v>2402</v>
      </c>
      <c r="L33" s="164"/>
      <c r="M33" s="141">
        <f t="shared" si="3"/>
        <v>-713.23</v>
      </c>
      <c r="N33" s="111"/>
    </row>
    <row r="34" spans="1:14" ht="12.75" outlineLevel="1">
      <c r="A34" s="102" t="s">
        <v>101</v>
      </c>
      <c r="B34" s="129" t="s">
        <v>12</v>
      </c>
      <c r="C34" s="138">
        <v>64182.55</v>
      </c>
      <c r="D34" s="163"/>
      <c r="E34" s="138">
        <v>73500</v>
      </c>
      <c r="F34" s="163"/>
      <c r="G34" s="138">
        <f t="shared" si="2"/>
        <v>-9317.449999999997</v>
      </c>
      <c r="H34" s="140"/>
      <c r="I34" s="141">
        <v>332466.10000000003</v>
      </c>
      <c r="J34" s="164"/>
      <c r="K34" s="141">
        <v>358854</v>
      </c>
      <c r="L34" s="164"/>
      <c r="M34" s="141">
        <f t="shared" si="3"/>
        <v>-26387.899999999965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798610.6899999995</v>
      </c>
      <c r="D35" s="163"/>
      <c r="E35" s="138">
        <f>E36-SUM(E29:E34)</f>
        <v>787518</v>
      </c>
      <c r="F35" s="163"/>
      <c r="G35" s="138">
        <f t="shared" si="2"/>
        <v>11092.689999999478</v>
      </c>
      <c r="H35" s="140"/>
      <c r="I35" s="141">
        <f>I36-SUM(I29:I34)</f>
        <v>3246875.7599999905</v>
      </c>
      <c r="J35" s="164"/>
      <c r="K35" s="141">
        <f>K36-SUM(K29:K34)</f>
        <v>4615217</v>
      </c>
      <c r="L35" s="164"/>
      <c r="M35" s="141">
        <f t="shared" si="3"/>
        <v>-1368341.2400000095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8709964.169999998</v>
      </c>
      <c r="D36" s="136"/>
      <c r="E36" s="135">
        <v>13834324</v>
      </c>
      <c r="F36" s="137"/>
      <c r="G36" s="135">
        <f t="shared" si="2"/>
        <v>-5124359.830000002</v>
      </c>
      <c r="H36" s="135"/>
      <c r="I36" s="135">
        <v>59824197.45000001</v>
      </c>
      <c r="J36" s="135"/>
      <c r="K36" s="135">
        <v>98715019</v>
      </c>
      <c r="L36" s="135"/>
      <c r="M36" s="135">
        <f t="shared" si="3"/>
        <v>-38890821.54999999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15582994.06</v>
      </c>
      <c r="D37" s="163"/>
      <c r="E37" s="144">
        <v>10468075</v>
      </c>
      <c r="F37" s="163"/>
      <c r="G37" s="144">
        <f t="shared" si="2"/>
        <v>5114919.0600000005</v>
      </c>
      <c r="H37" s="146"/>
      <c r="I37" s="147">
        <v>84741387.13</v>
      </c>
      <c r="J37" s="164"/>
      <c r="K37" s="147">
        <v>49446547</v>
      </c>
      <c r="L37" s="164"/>
      <c r="M37" s="147">
        <f t="shared" si="3"/>
        <v>35294840.129999995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24292958.229999997</v>
      </c>
      <c r="D38" s="163"/>
      <c r="E38" s="166">
        <f>SUM(E29:E35)+E37</f>
        <v>24302399</v>
      </c>
      <c r="F38" s="163"/>
      <c r="G38" s="166">
        <f>SUM(G29:G35)+G37</f>
        <v>-9440.769999999553</v>
      </c>
      <c r="H38" s="167"/>
      <c r="I38" s="168">
        <f>SUM(I29:I35)+I37</f>
        <v>144565584.58</v>
      </c>
      <c r="J38" s="164"/>
      <c r="K38" s="168">
        <f>SUM(K29:K35)+K37</f>
        <v>148161566</v>
      </c>
      <c r="L38" s="164"/>
      <c r="M38" s="168">
        <f>SUM(M29:M35)+M37</f>
        <v>-3595981.4199999943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833949.72</v>
      </c>
      <c r="D40" s="163"/>
      <c r="E40" s="138">
        <v>635359</v>
      </c>
      <c r="F40" s="163"/>
      <c r="G40" s="138">
        <f aca="true" t="shared" si="4" ref="G40:G48">C40-E40</f>
        <v>198590.71999999997</v>
      </c>
      <c r="H40" s="140"/>
      <c r="I40" s="141">
        <v>4334916.05</v>
      </c>
      <c r="J40" s="164"/>
      <c r="K40" s="141">
        <v>4249779</v>
      </c>
      <c r="L40" s="164"/>
      <c r="M40" s="141">
        <f aca="true" t="shared" si="5" ref="M40:M48">I40-K40</f>
        <v>85137.04999999981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3450698.56</v>
      </c>
      <c r="D41" s="163"/>
      <c r="E41" s="138">
        <v>3769483</v>
      </c>
      <c r="F41" s="163"/>
      <c r="G41" s="138">
        <f t="shared" si="4"/>
        <v>-318784.43999999994</v>
      </c>
      <c r="H41" s="140"/>
      <c r="I41" s="141">
        <v>17027840.53</v>
      </c>
      <c r="J41" s="164"/>
      <c r="K41" s="141">
        <v>20913346</v>
      </c>
      <c r="L41" s="164"/>
      <c r="M41" s="141">
        <f t="shared" si="5"/>
        <v>-3885505.469999999</v>
      </c>
      <c r="N41" s="111"/>
    </row>
    <row r="42" spans="1:14" ht="12.75" outlineLevel="1">
      <c r="A42" s="102" t="s">
        <v>129</v>
      </c>
      <c r="B42" s="129" t="s">
        <v>6</v>
      </c>
      <c r="C42" s="138">
        <v>642142.24</v>
      </c>
      <c r="D42" s="163"/>
      <c r="E42" s="138">
        <v>797019</v>
      </c>
      <c r="F42" s="163"/>
      <c r="G42" s="138">
        <f t="shared" si="4"/>
        <v>-154876.76</v>
      </c>
      <c r="H42" s="140"/>
      <c r="I42" s="141">
        <v>3071186.07</v>
      </c>
      <c r="J42" s="164"/>
      <c r="K42" s="141">
        <v>3969114</v>
      </c>
      <c r="L42" s="164"/>
      <c r="M42" s="141">
        <f t="shared" si="5"/>
        <v>-897927.9300000002</v>
      </c>
      <c r="N42" s="111"/>
    </row>
    <row r="43" spans="1:14" ht="12.75" outlineLevel="1">
      <c r="A43" s="102" t="s">
        <v>130</v>
      </c>
      <c r="B43" s="129" t="s">
        <v>88</v>
      </c>
      <c r="C43" s="138">
        <v>290843.32999999996</v>
      </c>
      <c r="D43" s="163"/>
      <c r="E43" s="138">
        <v>381793</v>
      </c>
      <c r="F43" s="163"/>
      <c r="G43" s="138">
        <f t="shared" si="4"/>
        <v>-90949.67000000004</v>
      </c>
      <c r="H43" s="140"/>
      <c r="I43" s="141">
        <v>1890918.8499999996</v>
      </c>
      <c r="J43" s="164"/>
      <c r="K43" s="141">
        <v>2465596</v>
      </c>
      <c r="L43" s="164"/>
      <c r="M43" s="141">
        <f t="shared" si="5"/>
        <v>-574677.1500000004</v>
      </c>
      <c r="N43" s="111"/>
    </row>
    <row r="44" spans="1:14" ht="12.75" outlineLevel="1">
      <c r="A44" s="102" t="s">
        <v>102</v>
      </c>
      <c r="B44" s="129" t="s">
        <v>7</v>
      </c>
      <c r="C44" s="138">
        <v>0</v>
      </c>
      <c r="D44" s="163"/>
      <c r="E44" s="138">
        <v>0</v>
      </c>
      <c r="F44" s="163"/>
      <c r="G44" s="138">
        <f t="shared" si="4"/>
        <v>0</v>
      </c>
      <c r="H44" s="140"/>
      <c r="I44" s="141">
        <v>0</v>
      </c>
      <c r="J44" s="164"/>
      <c r="K44" s="141">
        <v>10000</v>
      </c>
      <c r="L44" s="164"/>
      <c r="M44" s="141">
        <f t="shared" si="5"/>
        <v>-10000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128014.73999999999</v>
      </c>
      <c r="D45" s="163"/>
      <c r="E45" s="138">
        <v>109859</v>
      </c>
      <c r="F45" s="163"/>
      <c r="G45" s="138">
        <f t="shared" si="4"/>
        <v>18155.73999999999</v>
      </c>
      <c r="H45" s="140"/>
      <c r="I45" s="141">
        <v>599552.3099999999</v>
      </c>
      <c r="J45" s="164"/>
      <c r="K45" s="141">
        <v>613746</v>
      </c>
      <c r="L45" s="164"/>
      <c r="M45" s="141">
        <f t="shared" si="5"/>
        <v>-14193.69000000006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4157.18</v>
      </c>
      <c r="D46" s="163"/>
      <c r="E46" s="138">
        <v>17022</v>
      </c>
      <c r="F46" s="163"/>
      <c r="G46" s="138">
        <f t="shared" si="4"/>
        <v>-12864.82</v>
      </c>
      <c r="H46" s="140"/>
      <c r="I46" s="141">
        <v>42488.23</v>
      </c>
      <c r="J46" s="164"/>
      <c r="K46" s="141">
        <v>91423</v>
      </c>
      <c r="L46" s="164"/>
      <c r="M46" s="141">
        <f t="shared" si="5"/>
        <v>-48934.77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16909258.46</v>
      </c>
      <c r="D47" s="136"/>
      <c r="E47" s="135">
        <v>11697468</v>
      </c>
      <c r="F47" s="137"/>
      <c r="G47" s="135">
        <f t="shared" si="4"/>
        <v>5211790.460000001</v>
      </c>
      <c r="H47" s="135"/>
      <c r="I47" s="135">
        <v>90870600.33</v>
      </c>
      <c r="J47" s="135"/>
      <c r="K47" s="135">
        <v>56225913</v>
      </c>
      <c r="L47" s="135"/>
      <c r="M47" s="135">
        <f t="shared" si="5"/>
        <v>34644687.33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15582994.06</v>
      </c>
      <c r="D48" s="136"/>
      <c r="E48" s="135">
        <v>10468075</v>
      </c>
      <c r="F48" s="137"/>
      <c r="G48" s="135">
        <f t="shared" si="4"/>
        <v>5114919.0600000005</v>
      </c>
      <c r="H48" s="135"/>
      <c r="I48" s="135">
        <v>84741387.13</v>
      </c>
      <c r="J48" s="135"/>
      <c r="K48" s="135">
        <v>49446547</v>
      </c>
      <c r="L48" s="135"/>
      <c r="M48" s="135">
        <f t="shared" si="5"/>
        <v>35294840.129999995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801037.3000000004</v>
      </c>
      <c r="D49" s="163"/>
      <c r="E49" s="138">
        <f>E47-E48-E50</f>
        <v>682822</v>
      </c>
      <c r="F49" s="163"/>
      <c r="G49" s="138">
        <f>G47-G48-G50</f>
        <v>118215.3000000004</v>
      </c>
      <c r="H49" s="140"/>
      <c r="I49" s="141">
        <f>I47-I48-I50</f>
        <v>3221806.140000003</v>
      </c>
      <c r="J49" s="164"/>
      <c r="K49" s="141">
        <f>K47-K48-K50</f>
        <v>3705514</v>
      </c>
      <c r="L49" s="164"/>
      <c r="M49" s="141">
        <f>M47-M48-M50</f>
        <v>-483707.8599999971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525227.1</v>
      </c>
      <c r="D50" s="163"/>
      <c r="E50" s="138">
        <v>546571</v>
      </c>
      <c r="F50" s="163"/>
      <c r="G50" s="138">
        <f aca="true" t="shared" si="6" ref="G50:G60">C50-E50</f>
        <v>-21343.900000000023</v>
      </c>
      <c r="H50" s="140"/>
      <c r="I50" s="141">
        <v>2907407.06</v>
      </c>
      <c r="J50" s="164"/>
      <c r="K50" s="141">
        <v>3073852</v>
      </c>
      <c r="L50" s="164"/>
      <c r="M50" s="141">
        <f aca="true" t="shared" si="7" ref="M50:M60">I50-K50</f>
        <v>-166444.93999999994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77056.63</v>
      </c>
      <c r="D51" s="163"/>
      <c r="E51" s="138">
        <v>-311624</v>
      </c>
      <c r="F51" s="163"/>
      <c r="G51" s="138">
        <f t="shared" si="6"/>
        <v>388680.63</v>
      </c>
      <c r="H51" s="140"/>
      <c r="I51" s="141">
        <v>791891.35</v>
      </c>
      <c r="J51" s="164"/>
      <c r="K51" s="141">
        <v>-88221</v>
      </c>
      <c r="L51" s="164"/>
      <c r="M51" s="141">
        <f t="shared" si="7"/>
        <v>880112.35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2227091.8099999996</v>
      </c>
      <c r="D52" s="163"/>
      <c r="E52" s="138">
        <v>2196472</v>
      </c>
      <c r="F52" s="163"/>
      <c r="G52" s="138">
        <f t="shared" si="6"/>
        <v>30619.80999999959</v>
      </c>
      <c r="H52" s="140"/>
      <c r="I52" s="141">
        <v>10174476.23</v>
      </c>
      <c r="J52" s="164"/>
      <c r="K52" s="141">
        <v>11059162</v>
      </c>
      <c r="L52" s="164"/>
      <c r="M52" s="141">
        <f t="shared" si="7"/>
        <v>-884685.7699999996</v>
      </c>
      <c r="N52" s="111"/>
    </row>
    <row r="53" spans="1:14" ht="12.75" outlineLevel="1">
      <c r="A53" s="102" t="s">
        <v>54</v>
      </c>
      <c r="B53" s="129" t="s">
        <v>29</v>
      </c>
      <c r="C53" s="138">
        <v>136071.55</v>
      </c>
      <c r="D53" s="163"/>
      <c r="E53" s="138">
        <v>211594</v>
      </c>
      <c r="F53" s="163"/>
      <c r="G53" s="138">
        <f t="shared" si="6"/>
        <v>-75522.45000000001</v>
      </c>
      <c r="H53" s="140"/>
      <c r="I53" s="141">
        <v>705835.89</v>
      </c>
      <c r="J53" s="164"/>
      <c r="K53" s="141">
        <v>983035</v>
      </c>
      <c r="L53" s="164"/>
      <c r="M53" s="141">
        <f t="shared" si="7"/>
        <v>-277199.11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670216.26</v>
      </c>
      <c r="D55" s="163"/>
      <c r="E55" s="138">
        <v>717406</v>
      </c>
      <c r="F55" s="163"/>
      <c r="G55" s="138">
        <f t="shared" si="6"/>
        <v>-47189.73999999999</v>
      </c>
      <c r="H55" s="140"/>
      <c r="I55" s="141">
        <v>3253733.82</v>
      </c>
      <c r="J55" s="164"/>
      <c r="K55" s="141">
        <v>3492549</v>
      </c>
      <c r="L55" s="164"/>
      <c r="M55" s="141">
        <f t="shared" si="7"/>
        <v>-238815.18000000017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2597.01</v>
      </c>
      <c r="D56" s="163"/>
      <c r="E56" s="138">
        <v>7273</v>
      </c>
      <c r="F56" s="163"/>
      <c r="G56" s="138">
        <f>C56-E56</f>
        <v>-4675.99</v>
      </c>
      <c r="H56" s="140"/>
      <c r="I56" s="141">
        <v>25932.600000000002</v>
      </c>
      <c r="J56" s="164"/>
      <c r="K56" s="141">
        <v>43675</v>
      </c>
      <c r="L56" s="164"/>
      <c r="M56" s="141">
        <f>I56-K56</f>
        <v>-17742.399999999998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3072669.3</v>
      </c>
      <c r="D57" s="163"/>
      <c r="E57" s="138">
        <v>3203731</v>
      </c>
      <c r="F57" s="163"/>
      <c r="G57" s="138">
        <f>C57-E57</f>
        <v>-131061.70000000019</v>
      </c>
      <c r="H57" s="140"/>
      <c r="I57" s="141">
        <v>16039403.27</v>
      </c>
      <c r="J57" s="164"/>
      <c r="K57" s="141">
        <v>16744822</v>
      </c>
      <c r="L57" s="164"/>
      <c r="M57" s="141">
        <f>I57-K57</f>
        <v>-705418.7300000004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10119512.14</v>
      </c>
      <c r="D58" s="163"/>
      <c r="E58" s="138">
        <v>10122891</v>
      </c>
      <c r="F58" s="163"/>
      <c r="G58" s="138">
        <f>C58-E58</f>
        <v>-3378.859999999404</v>
      </c>
      <c r="H58" s="140"/>
      <c r="I58" s="141">
        <v>50507290.4</v>
      </c>
      <c r="J58" s="164"/>
      <c r="K58" s="141">
        <v>50559081</v>
      </c>
      <c r="L58" s="164"/>
      <c r="M58" s="141">
        <f>I58-K58</f>
        <v>-51790.60000000149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25107.07</v>
      </c>
      <c r="D59" s="163"/>
      <c r="E59" s="138">
        <v>9100</v>
      </c>
      <c r="F59" s="163"/>
      <c r="G59" s="138">
        <f t="shared" si="6"/>
        <v>16007.07</v>
      </c>
      <c r="H59" s="140"/>
      <c r="I59" s="141">
        <v>62644.36</v>
      </c>
      <c r="J59" s="164"/>
      <c r="K59" s="141">
        <v>46700</v>
      </c>
      <c r="L59" s="164"/>
      <c r="M59" s="141">
        <f t="shared" si="7"/>
        <v>15944.36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19618.730000000003</v>
      </c>
      <c r="D60" s="163"/>
      <c r="E60" s="144">
        <v>9858</v>
      </c>
      <c r="F60" s="169"/>
      <c r="G60" s="144">
        <f t="shared" si="6"/>
        <v>9760.730000000003</v>
      </c>
      <c r="H60" s="170"/>
      <c r="I60" s="147">
        <v>79111.15000000001</v>
      </c>
      <c r="J60" s="164"/>
      <c r="K60" s="147">
        <v>87066</v>
      </c>
      <c r="L60" s="171"/>
      <c r="M60" s="147">
        <f t="shared" si="7"/>
        <v>-7954.849999999991</v>
      </c>
      <c r="N60" s="111"/>
    </row>
    <row r="61" spans="2:14" s="172" customFormat="1" ht="12.75" outlineLevel="1">
      <c r="B61" s="149" t="s">
        <v>121</v>
      </c>
      <c r="C61" s="166">
        <f>SUM(C40:C46)+SUM(C49:C60)</f>
        <v>23026010.67</v>
      </c>
      <c r="D61" s="173"/>
      <c r="E61" s="166">
        <f>SUM(E40:E46)+SUM(E49:E60)</f>
        <v>23106629</v>
      </c>
      <c r="F61" s="174"/>
      <c r="G61" s="166">
        <f>SUM(G40:G46)+SUM(G49:G60)</f>
        <v>-80618.32999999967</v>
      </c>
      <c r="H61" s="167"/>
      <c r="I61" s="168">
        <f>SUM(I40:I46)+SUM(I49:I60)</f>
        <v>114736434.31</v>
      </c>
      <c r="J61" s="175"/>
      <c r="K61" s="168">
        <f>SUM(K40:K46)+SUM(K49:K60)</f>
        <v>122020239</v>
      </c>
      <c r="L61" s="176"/>
      <c r="M61" s="168">
        <f>SUM(M40:M46)+SUM(M49:M60)</f>
        <v>-7283804.689999999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47318968.9</v>
      </c>
      <c r="D63" s="163"/>
      <c r="E63" s="177">
        <f>E38+E61</f>
        <v>47409028</v>
      </c>
      <c r="F63" s="163"/>
      <c r="G63" s="178">
        <f>G38+G61</f>
        <v>-90059.09999999922</v>
      </c>
      <c r="H63" s="179"/>
      <c r="I63" s="180">
        <f>I38+I61</f>
        <v>259302018.89000002</v>
      </c>
      <c r="J63" s="164"/>
      <c r="K63" s="180">
        <f>K38+K61</f>
        <v>270181805</v>
      </c>
      <c r="L63" s="164"/>
      <c r="M63" s="181">
        <f>M38+M61</f>
        <v>-10879786.109999992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458789.83</v>
      </c>
      <c r="D67" s="163"/>
      <c r="E67" s="138">
        <v>2177188</v>
      </c>
      <c r="F67" s="163"/>
      <c r="G67" s="138">
        <f aca="true" t="shared" si="8" ref="G67:G76">C67-E67</f>
        <v>-1718398.17</v>
      </c>
      <c r="H67" s="140"/>
      <c r="I67" s="141">
        <v>2009367.73</v>
      </c>
      <c r="J67" s="164"/>
      <c r="K67" s="141">
        <v>6117372</v>
      </c>
      <c r="L67" s="164"/>
      <c r="M67" s="141">
        <f aca="true" t="shared" si="9" ref="M67:M76">I67-K67</f>
        <v>-4108004.27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10571060.08</v>
      </c>
      <c r="D68" s="163"/>
      <c r="E68" s="138">
        <v>8193889</v>
      </c>
      <c r="F68" s="163"/>
      <c r="G68" s="138">
        <f t="shared" si="8"/>
        <v>2377171.08</v>
      </c>
      <c r="H68" s="140"/>
      <c r="I68" s="141">
        <v>34668226.65</v>
      </c>
      <c r="J68" s="164"/>
      <c r="K68" s="141">
        <v>31720318</v>
      </c>
      <c r="L68" s="164"/>
      <c r="M68" s="141">
        <f t="shared" si="9"/>
        <v>2947908.6499999985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379033.31</v>
      </c>
      <c r="D69" s="163"/>
      <c r="E69" s="138">
        <v>593515</v>
      </c>
      <c r="F69" s="163"/>
      <c r="G69" s="138">
        <f t="shared" si="8"/>
        <v>-214481.69</v>
      </c>
      <c r="H69" s="140"/>
      <c r="I69" s="141">
        <v>1567472.5899999999</v>
      </c>
      <c r="J69" s="164"/>
      <c r="K69" s="141">
        <v>2195797</v>
      </c>
      <c r="L69" s="164"/>
      <c r="M69" s="141">
        <f t="shared" si="9"/>
        <v>-628324.4100000001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-83278.36</v>
      </c>
      <c r="D70" s="163"/>
      <c r="E70" s="138">
        <v>274792</v>
      </c>
      <c r="F70" s="163"/>
      <c r="G70" s="138">
        <f t="shared" si="8"/>
        <v>-358070.36</v>
      </c>
      <c r="H70" s="140"/>
      <c r="I70" s="141">
        <v>779770.4899999999</v>
      </c>
      <c r="J70" s="164"/>
      <c r="K70" s="141">
        <v>1507177</v>
      </c>
      <c r="L70" s="164"/>
      <c r="M70" s="141">
        <f t="shared" si="9"/>
        <v>-727406.5100000001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2091.23</v>
      </c>
      <c r="D71" s="163"/>
      <c r="E71" s="138">
        <v>87164</v>
      </c>
      <c r="F71" s="163"/>
      <c r="G71" s="138">
        <f t="shared" si="8"/>
        <v>-85072.77</v>
      </c>
      <c r="H71" s="140"/>
      <c r="I71" s="141">
        <v>4714.21</v>
      </c>
      <c r="J71" s="164"/>
      <c r="K71" s="141">
        <v>188496</v>
      </c>
      <c r="L71" s="164"/>
      <c r="M71" s="141">
        <f t="shared" si="9"/>
        <v>-183781.79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208977.31999999998</v>
      </c>
      <c r="D72" s="163"/>
      <c r="E72" s="138">
        <v>104870</v>
      </c>
      <c r="F72" s="163"/>
      <c r="G72" s="138">
        <f t="shared" si="8"/>
        <v>104107.31999999998</v>
      </c>
      <c r="H72" s="140"/>
      <c r="I72" s="141">
        <v>818277.3999999999</v>
      </c>
      <c r="J72" s="164"/>
      <c r="K72" s="141">
        <v>935480</v>
      </c>
      <c r="L72" s="164"/>
      <c r="M72" s="141">
        <f t="shared" si="9"/>
        <v>-117202.6000000001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671.63</v>
      </c>
      <c r="D73" s="163"/>
      <c r="E73" s="138">
        <v>7244</v>
      </c>
      <c r="F73" s="163"/>
      <c r="G73" s="138">
        <f t="shared" si="8"/>
        <v>-6572.37</v>
      </c>
      <c r="H73" s="140"/>
      <c r="I73" s="141">
        <v>15822.54</v>
      </c>
      <c r="J73" s="164"/>
      <c r="K73" s="141">
        <v>33786</v>
      </c>
      <c r="L73" s="164"/>
      <c r="M73" s="141">
        <f t="shared" si="9"/>
        <v>-17963.46</v>
      </c>
      <c r="N73" s="111"/>
    </row>
    <row r="74" spans="1:14" ht="12.75" outlineLevel="1">
      <c r="A74" s="102" t="s">
        <v>32</v>
      </c>
      <c r="B74" s="129" t="s">
        <v>28</v>
      </c>
      <c r="C74" s="138">
        <v>686296.71</v>
      </c>
      <c r="D74" s="163"/>
      <c r="E74" s="138">
        <v>906781</v>
      </c>
      <c r="F74" s="163"/>
      <c r="G74" s="138">
        <f t="shared" si="8"/>
        <v>-220484.29000000004</v>
      </c>
      <c r="H74" s="140"/>
      <c r="I74" s="141">
        <v>3742573.2</v>
      </c>
      <c r="J74" s="164"/>
      <c r="K74" s="141">
        <v>4548890</v>
      </c>
      <c r="L74" s="164"/>
      <c r="M74" s="141">
        <f t="shared" si="9"/>
        <v>-806316.7999999998</v>
      </c>
      <c r="N74" s="111"/>
    </row>
    <row r="75" spans="1:14" ht="12.75" outlineLevel="1">
      <c r="A75" s="102" t="s">
        <v>33</v>
      </c>
      <c r="B75" s="129" t="s">
        <v>29</v>
      </c>
      <c r="C75" s="138">
        <v>356081.27</v>
      </c>
      <c r="D75" s="163"/>
      <c r="E75" s="138">
        <v>146993</v>
      </c>
      <c r="F75" s="163"/>
      <c r="G75" s="138">
        <f t="shared" si="8"/>
        <v>209088.27000000002</v>
      </c>
      <c r="H75" s="140"/>
      <c r="I75" s="141">
        <v>972360.8</v>
      </c>
      <c r="J75" s="164"/>
      <c r="K75" s="141">
        <v>736423</v>
      </c>
      <c r="L75" s="164"/>
      <c r="M75" s="141">
        <f t="shared" si="9"/>
        <v>235937.80000000005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180374.16</v>
      </c>
      <c r="D76" s="163"/>
      <c r="E76" s="144">
        <v>210044</v>
      </c>
      <c r="F76" s="182"/>
      <c r="G76" s="144">
        <f t="shared" si="8"/>
        <v>-29669.839999999997</v>
      </c>
      <c r="H76" s="170"/>
      <c r="I76" s="147">
        <v>931856.9</v>
      </c>
      <c r="J76" s="164"/>
      <c r="K76" s="147">
        <v>926612</v>
      </c>
      <c r="L76" s="183"/>
      <c r="M76" s="147">
        <f t="shared" si="9"/>
        <v>5244.900000000023</v>
      </c>
      <c r="N76" s="111"/>
    </row>
    <row r="77" spans="2:14" s="172" customFormat="1" ht="12.75" outlineLevel="1">
      <c r="B77" s="149" t="s">
        <v>31</v>
      </c>
      <c r="C77" s="178">
        <f>SUM(C67:C76)</f>
        <v>12760097.180000003</v>
      </c>
      <c r="D77" s="173"/>
      <c r="E77" s="178">
        <f>SUM(E67:E76)</f>
        <v>12702480</v>
      </c>
      <c r="F77" s="173"/>
      <c r="G77" s="178">
        <f>SUM(G67:G76)</f>
        <v>57617.180000000124</v>
      </c>
      <c r="H77" s="179"/>
      <c r="I77" s="181">
        <f>SUM(I67:I76)</f>
        <v>45510442.51</v>
      </c>
      <c r="J77" s="175"/>
      <c r="K77" s="181">
        <f>SUM(K67:K76)</f>
        <v>48910351</v>
      </c>
      <c r="L77" s="175"/>
      <c r="M77" s="181">
        <f>SUM(M67:M76)</f>
        <v>-3399908.4900000016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10008575.1</v>
      </c>
      <c r="D80" s="163"/>
      <c r="E80" s="130">
        <v>9362471</v>
      </c>
      <c r="F80" s="163"/>
      <c r="G80" s="130">
        <f>C80-E80</f>
        <v>646104.0999999996</v>
      </c>
      <c r="H80" s="132"/>
      <c r="I80" s="133">
        <v>48107589.59</v>
      </c>
      <c r="J80" s="164"/>
      <c r="K80" s="133">
        <v>46855724</v>
      </c>
      <c r="L80" s="164"/>
      <c r="M80" s="133">
        <f>I80-K80</f>
        <v>1251865.5900000036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8005.53</v>
      </c>
      <c r="D83" s="163"/>
      <c r="E83" s="138">
        <v>0</v>
      </c>
      <c r="F83" s="163"/>
      <c r="G83" s="138">
        <f>C83-E83</f>
        <v>8005.53</v>
      </c>
      <c r="H83" s="184"/>
      <c r="I83" s="141">
        <v>40027.65</v>
      </c>
      <c r="J83" s="164"/>
      <c r="K83" s="141">
        <v>0</v>
      </c>
      <c r="L83" s="164"/>
      <c r="M83" s="141">
        <f>I83-K83</f>
        <v>40027.65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57494.82000000001</v>
      </c>
      <c r="D84" s="163"/>
      <c r="E84" s="144">
        <v>42497</v>
      </c>
      <c r="F84" s="169"/>
      <c r="G84" s="144">
        <f>C84-E84</f>
        <v>14997.820000000007</v>
      </c>
      <c r="H84" s="170"/>
      <c r="I84" s="147">
        <v>278568.55</v>
      </c>
      <c r="J84" s="164"/>
      <c r="K84" s="147">
        <v>212490</v>
      </c>
      <c r="L84" s="171"/>
      <c r="M84" s="147">
        <f>I84-K84</f>
        <v>66078.54999999999</v>
      </c>
      <c r="N84" s="111"/>
    </row>
    <row r="85" spans="2:14" s="185" customFormat="1" ht="12.75" outlineLevel="1">
      <c r="B85" s="186" t="s">
        <v>40</v>
      </c>
      <c r="C85" s="187">
        <f>SUM(C80:C84)</f>
        <v>10074075.45</v>
      </c>
      <c r="D85" s="174"/>
      <c r="E85" s="187">
        <f>SUM(E80:E84)</f>
        <v>9404968</v>
      </c>
      <c r="F85" s="174"/>
      <c r="G85" s="187">
        <f>SUM(G80:G84)</f>
        <v>669107.4499999997</v>
      </c>
      <c r="H85" s="153"/>
      <c r="I85" s="188">
        <f>SUM(I80:I84)</f>
        <v>48426185.79</v>
      </c>
      <c r="J85" s="176"/>
      <c r="K85" s="188">
        <f>SUM(K80:K84)</f>
        <v>47068214</v>
      </c>
      <c r="L85" s="176"/>
      <c r="M85" s="188">
        <f>SUM(M80:M84)</f>
        <v>1357971.7900000035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70153141.53</v>
      </c>
      <c r="D88" s="195"/>
      <c r="E88" s="187">
        <f>E63+E77+E85</f>
        <v>69516476</v>
      </c>
      <c r="F88" s="195"/>
      <c r="G88" s="187">
        <f>G63+G77+G85</f>
        <v>636665.5300000006</v>
      </c>
      <c r="H88" s="153"/>
      <c r="I88" s="188">
        <f>I63+I77+I85</f>
        <v>353238647.19000006</v>
      </c>
      <c r="J88" s="196"/>
      <c r="K88" s="188">
        <f>K63+K77+K85</f>
        <v>366160370</v>
      </c>
      <c r="L88" s="196"/>
      <c r="M88" s="188">
        <f>M63+M77+M85</f>
        <v>-12921722.809999991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-7616910.3500000015</v>
      </c>
      <c r="D90" s="195"/>
      <c r="E90" s="187">
        <f>SUM(E26-E88)</f>
        <v>-7890831</v>
      </c>
      <c r="F90" s="195"/>
      <c r="G90" s="187">
        <f>C90-E90</f>
        <v>273920.6499999985</v>
      </c>
      <c r="H90" s="153"/>
      <c r="I90" s="188">
        <f>SUM(I26-I88)</f>
        <v>5810170.789999962</v>
      </c>
      <c r="J90" s="196"/>
      <c r="K90" s="188">
        <f>SUM(K26-K88)</f>
        <v>3311623</v>
      </c>
      <c r="L90" s="196"/>
      <c r="M90" s="188">
        <f>I90-K90</f>
        <v>2498547.789999962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2595276.12</v>
      </c>
      <c r="D94" s="157"/>
      <c r="E94" s="130">
        <v>1823841</v>
      </c>
      <c r="F94" s="157"/>
      <c r="G94" s="130">
        <f>C94-E94</f>
        <v>771435.1200000001</v>
      </c>
      <c r="H94" s="132"/>
      <c r="I94" s="133">
        <v>12413921.43</v>
      </c>
      <c r="J94" s="160"/>
      <c r="K94" s="133">
        <v>9427826</v>
      </c>
      <c r="L94" s="160"/>
      <c r="M94" s="133">
        <f>I94-K94</f>
        <v>2986095.4299999997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-31671.77</v>
      </c>
      <c r="D96" s="157"/>
      <c r="E96" s="138">
        <v>-361130</v>
      </c>
      <c r="F96" s="157"/>
      <c r="G96" s="138">
        <f>C96-E96</f>
        <v>329458.23</v>
      </c>
      <c r="H96" s="184"/>
      <c r="I96" s="141">
        <v>-693328.4</v>
      </c>
      <c r="J96" s="160"/>
      <c r="K96" s="141">
        <v>-1595066</v>
      </c>
      <c r="L96" s="160"/>
      <c r="M96" s="141">
        <f>I96-K96</f>
        <v>901737.6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1665.18</v>
      </c>
      <c r="D97" s="157"/>
      <c r="E97" s="144">
        <v>6250</v>
      </c>
      <c r="F97" s="190"/>
      <c r="G97" s="144">
        <f>C97-E97</f>
        <v>-4584.82</v>
      </c>
      <c r="H97" s="170"/>
      <c r="I97" s="147">
        <v>393836.74</v>
      </c>
      <c r="J97" s="160"/>
      <c r="K97" s="147">
        <v>31250</v>
      </c>
      <c r="L97" s="192"/>
      <c r="M97" s="147">
        <f>I97-K97</f>
        <v>362586.74</v>
      </c>
      <c r="N97" s="111"/>
    </row>
    <row r="98" spans="2:14" s="172" customFormat="1" ht="12.75" outlineLevel="1">
      <c r="B98" s="149" t="s">
        <v>50</v>
      </c>
      <c r="C98" s="178">
        <f>SUM(C94:C97)</f>
        <v>2565269.5300000003</v>
      </c>
      <c r="D98" s="197"/>
      <c r="E98" s="178">
        <f>SUM(E94:E97)</f>
        <v>1468961</v>
      </c>
      <c r="F98" s="195"/>
      <c r="G98" s="178">
        <f>SUM(G94:G97)</f>
        <v>1096308.53</v>
      </c>
      <c r="H98" s="179"/>
      <c r="I98" s="181">
        <f>SUM(I94:I97)</f>
        <v>12114429.77</v>
      </c>
      <c r="J98" s="198"/>
      <c r="K98" s="181">
        <f>SUM(K94:K97)</f>
        <v>7864010</v>
      </c>
      <c r="L98" s="196"/>
      <c r="M98" s="181">
        <f>SUM(M94:M97)</f>
        <v>4250419.77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-5051640.820000001</v>
      </c>
      <c r="D101" s="199"/>
      <c r="E101" s="150">
        <f>E90+E98</f>
        <v>-6421870</v>
      </c>
      <c r="F101" s="200"/>
      <c r="G101" s="150">
        <f>C101-E101</f>
        <v>1370229.1799999988</v>
      </c>
      <c r="H101" s="153"/>
      <c r="I101" s="154">
        <f>I90+I98</f>
        <v>17924600.55999996</v>
      </c>
      <c r="J101" s="201"/>
      <c r="K101" s="154">
        <f>K90+K98</f>
        <v>11175633</v>
      </c>
      <c r="L101" s="202"/>
      <c r="M101" s="154">
        <f>I101-K101</f>
        <v>6748967.559999961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9" sqref="B9"/>
    </sheetView>
  </sheetViews>
  <sheetFormatPr defaultColWidth="9.140625" defaultRowHeight="12.75" outlineLevelRow="2" outlineLevelCol="1"/>
  <cols>
    <col min="1" max="1" width="11.14062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154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06/30/19</v>
      </c>
      <c r="E10" s="116" t="str">
        <f>TEXT(DATE,"mm/dd/yy")</f>
        <v>06/30/19</v>
      </c>
      <c r="F10" s="114"/>
      <c r="G10" s="117" t="s">
        <v>83</v>
      </c>
      <c r="H10" s="118"/>
      <c r="I10" s="116" t="str">
        <f>TEXT(DATE,"mm/dd/yy")</f>
        <v>06/30/19</v>
      </c>
      <c r="K10" s="116" t="str">
        <f>TEXT(DATE,"mm/dd/yy")</f>
        <v>06/30/19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142</v>
      </c>
      <c r="B13" s="129" t="s">
        <v>20</v>
      </c>
      <c r="C13" s="130">
        <v>57886932</v>
      </c>
      <c r="D13" s="123"/>
      <c r="E13" s="130">
        <v>62025857</v>
      </c>
      <c r="F13" s="131"/>
      <c r="G13" s="130">
        <f aca="true" t="shared" si="0" ref="G13:G26">(C13-E13)</f>
        <v>-4138925</v>
      </c>
      <c r="H13" s="132"/>
      <c r="I13" s="133">
        <v>375361839</v>
      </c>
      <c r="J13" s="126"/>
      <c r="K13" s="133">
        <v>395392274</v>
      </c>
      <c r="L13" s="134"/>
      <c r="M13" s="133">
        <f aca="true" t="shared" si="1" ref="M13:M26">(I13-K13)</f>
        <v>-20030435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-3379617</v>
      </c>
      <c r="D14" s="136"/>
      <c r="E14" s="135">
        <v>-4720847</v>
      </c>
      <c r="F14" s="137"/>
      <c r="G14" s="135">
        <f t="shared" si="0"/>
        <v>1341230</v>
      </c>
      <c r="H14" s="135"/>
      <c r="I14" s="135">
        <v>-22363806</v>
      </c>
      <c r="J14" s="135"/>
      <c r="K14" s="135">
        <v>-22791724</v>
      </c>
      <c r="L14" s="135"/>
      <c r="M14" s="135">
        <f t="shared" si="1"/>
        <v>427918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-1404284</v>
      </c>
      <c r="D15" s="136"/>
      <c r="E15" s="135">
        <v>0</v>
      </c>
      <c r="F15" s="137"/>
      <c r="G15" s="135">
        <f t="shared" si="0"/>
        <v>-1404284</v>
      </c>
      <c r="H15" s="135"/>
      <c r="I15" s="135">
        <v>2001864</v>
      </c>
      <c r="J15" s="135"/>
      <c r="K15" s="135">
        <v>0</v>
      </c>
      <c r="L15" s="135"/>
      <c r="M15" s="135">
        <f t="shared" si="1"/>
        <v>2001864</v>
      </c>
      <c r="N15" s="135"/>
    </row>
    <row r="16" spans="1:14" ht="12.75" outlineLevel="1" collapsed="1">
      <c r="A16" s="104"/>
      <c r="B16" s="129" t="s">
        <v>21</v>
      </c>
      <c r="C16" s="138">
        <f>C14+C15</f>
        <v>-4783901</v>
      </c>
      <c r="D16" s="123"/>
      <c r="E16" s="138">
        <f>E14+E15</f>
        <v>-4720847</v>
      </c>
      <c r="F16" s="139"/>
      <c r="G16" s="138">
        <f t="shared" si="0"/>
        <v>-63054</v>
      </c>
      <c r="H16" s="140"/>
      <c r="I16" s="141">
        <f>I14+I15</f>
        <v>-20361942</v>
      </c>
      <c r="J16" s="126"/>
      <c r="K16" s="141">
        <f>K14+K15</f>
        <v>-22791724</v>
      </c>
      <c r="L16" s="142"/>
      <c r="M16" s="141">
        <f t="shared" si="1"/>
        <v>2429782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10340973</v>
      </c>
      <c r="D17" s="136"/>
      <c r="E17" s="135">
        <v>9518361</v>
      </c>
      <c r="F17" s="137"/>
      <c r="G17" s="135">
        <f t="shared" si="0"/>
        <v>822612</v>
      </c>
      <c r="H17" s="135"/>
      <c r="I17" s="135">
        <v>51935420</v>
      </c>
      <c r="J17" s="135"/>
      <c r="K17" s="135">
        <v>56638559</v>
      </c>
      <c r="L17" s="135"/>
      <c r="M17" s="135">
        <f t="shared" si="1"/>
        <v>-4703139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-589845</v>
      </c>
      <c r="D18" s="136"/>
      <c r="E18" s="135">
        <v>0</v>
      </c>
      <c r="F18" s="137"/>
      <c r="G18" s="135">
        <f t="shared" si="0"/>
        <v>-589845</v>
      </c>
      <c r="H18" s="135"/>
      <c r="I18" s="135">
        <v>3680868</v>
      </c>
      <c r="J18" s="135"/>
      <c r="K18" s="135">
        <v>0</v>
      </c>
      <c r="L18" s="135"/>
      <c r="M18" s="135">
        <f t="shared" si="1"/>
        <v>3680868</v>
      </c>
      <c r="N18" s="135"/>
    </row>
    <row r="19" spans="1:14" ht="12.75" outlineLevel="1" collapsed="1">
      <c r="A19" s="104"/>
      <c r="B19" s="129" t="s">
        <v>22</v>
      </c>
      <c r="C19" s="138">
        <f>C17+C18</f>
        <v>9751128</v>
      </c>
      <c r="D19" s="123"/>
      <c r="E19" s="138">
        <f>E17+E18</f>
        <v>9518361</v>
      </c>
      <c r="F19" s="139"/>
      <c r="G19" s="138">
        <f t="shared" si="0"/>
        <v>232767</v>
      </c>
      <c r="H19" s="140"/>
      <c r="I19" s="141">
        <f>I17+I18</f>
        <v>55616288</v>
      </c>
      <c r="J19" s="126"/>
      <c r="K19" s="141">
        <f>K17+K18</f>
        <v>56638559</v>
      </c>
      <c r="L19" s="142"/>
      <c r="M19" s="141">
        <f t="shared" si="1"/>
        <v>-1022271</v>
      </c>
      <c r="N19" s="111"/>
    </row>
    <row r="20" spans="1:14" ht="12.75" outlineLevel="1">
      <c r="A20" s="104" t="s">
        <v>116</v>
      </c>
      <c r="B20" s="129" t="s">
        <v>23</v>
      </c>
      <c r="C20" s="138">
        <v>671691.03</v>
      </c>
      <c r="D20" s="123"/>
      <c r="E20" s="138">
        <v>434826</v>
      </c>
      <c r="F20" s="139"/>
      <c r="G20" s="138">
        <f t="shared" si="0"/>
        <v>236865.03000000003</v>
      </c>
      <c r="H20" s="140"/>
      <c r="I20" s="141">
        <v>7628854.79</v>
      </c>
      <c r="J20" s="126"/>
      <c r="K20" s="141">
        <v>3690996</v>
      </c>
      <c r="L20" s="142"/>
      <c r="M20" s="141">
        <f t="shared" si="1"/>
        <v>3937858.79</v>
      </c>
      <c r="N20" s="111"/>
    </row>
    <row r="21" spans="1:14" ht="12.75" outlineLevel="1">
      <c r="A21" s="104" t="s">
        <v>117</v>
      </c>
      <c r="B21" s="129" t="s">
        <v>118</v>
      </c>
      <c r="C21" s="138">
        <v>1057358.22</v>
      </c>
      <c r="D21" s="123"/>
      <c r="E21" s="138">
        <v>1425960</v>
      </c>
      <c r="F21" s="139"/>
      <c r="G21" s="138">
        <f t="shared" si="0"/>
        <v>-368601.78</v>
      </c>
      <c r="H21" s="140"/>
      <c r="I21" s="141">
        <v>-172976.43</v>
      </c>
      <c r="J21" s="126"/>
      <c r="K21" s="141">
        <v>39367</v>
      </c>
      <c r="L21" s="142"/>
      <c r="M21" s="141">
        <f t="shared" si="1"/>
        <v>-212343.43</v>
      </c>
      <c r="N21" s="111"/>
    </row>
    <row r="22" spans="1:14" ht="12.75" outlineLevel="1">
      <c r="A22" s="104" t="s">
        <v>124</v>
      </c>
      <c r="B22" s="129" t="s">
        <v>122</v>
      </c>
      <c r="C22" s="138">
        <v>322137.22000000003</v>
      </c>
      <c r="D22" s="123"/>
      <c r="E22" s="138">
        <v>264876</v>
      </c>
      <c r="F22" s="139"/>
      <c r="G22" s="138">
        <f t="shared" si="0"/>
        <v>57261.22000000003</v>
      </c>
      <c r="H22" s="140"/>
      <c r="I22" s="141">
        <v>1839222.7800000003</v>
      </c>
      <c r="J22" s="126"/>
      <c r="K22" s="141">
        <v>1691594</v>
      </c>
      <c r="L22" s="142"/>
      <c r="M22" s="141">
        <f t="shared" si="1"/>
        <v>147628.78000000026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48173</v>
      </c>
      <c r="D24" s="123"/>
      <c r="E24" s="138">
        <v>48743</v>
      </c>
      <c r="F24" s="139"/>
      <c r="G24" s="138">
        <f t="shared" si="0"/>
        <v>-570</v>
      </c>
      <c r="H24" s="140"/>
      <c r="I24" s="141">
        <v>3724394.02</v>
      </c>
      <c r="J24" s="126"/>
      <c r="K24" s="141">
        <v>3512268</v>
      </c>
      <c r="L24" s="142"/>
      <c r="M24" s="141">
        <f t="shared" si="1"/>
        <v>212126.02000000002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101537.34</v>
      </c>
      <c r="D25" s="123"/>
      <c r="E25" s="144">
        <v>23287</v>
      </c>
      <c r="F25" s="145"/>
      <c r="G25" s="144">
        <f t="shared" si="0"/>
        <v>78250.34</v>
      </c>
      <c r="H25" s="146"/>
      <c r="I25" s="147">
        <v>468193.63</v>
      </c>
      <c r="J25" s="126"/>
      <c r="K25" s="147">
        <v>319722</v>
      </c>
      <c r="L25" s="148"/>
      <c r="M25" s="147">
        <f t="shared" si="1"/>
        <v>148471.63</v>
      </c>
      <c r="N25" s="111"/>
    </row>
    <row r="26" spans="2:14" ht="13.5" outlineLevel="1" thickBot="1">
      <c r="B26" s="149" t="s">
        <v>2</v>
      </c>
      <c r="C26" s="150">
        <f>SUM(C20:C25)+C19+C16+C13</f>
        <v>65055055.81</v>
      </c>
      <c r="D26" s="151"/>
      <c r="E26" s="150">
        <f>SUM(E20:E25)+E19+E16+E13</f>
        <v>69021063</v>
      </c>
      <c r="F26" s="152"/>
      <c r="G26" s="150">
        <f t="shared" si="0"/>
        <v>-3966007.1899999976</v>
      </c>
      <c r="H26" s="153"/>
      <c r="I26" s="154">
        <f>SUM(I20:I25)+I19+I16+I13</f>
        <v>424103873.79</v>
      </c>
      <c r="J26" s="149"/>
      <c r="K26" s="154">
        <f>SUM(K20:K25)+K19+K16+K13</f>
        <v>438493056</v>
      </c>
      <c r="L26" s="155"/>
      <c r="M26" s="154">
        <f t="shared" si="1"/>
        <v>-14389182.209999979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732039.35</v>
      </c>
      <c r="D29" s="163"/>
      <c r="E29" s="138">
        <v>0</v>
      </c>
      <c r="F29" s="163"/>
      <c r="G29" s="138">
        <f aca="true" t="shared" si="2" ref="G29:G37">C29-E29</f>
        <v>732039.35</v>
      </c>
      <c r="H29" s="140"/>
      <c r="I29" s="141">
        <v>3168487.3800000004</v>
      </c>
      <c r="J29" s="164"/>
      <c r="K29" s="141">
        <v>8657948</v>
      </c>
      <c r="L29" s="164"/>
      <c r="M29" s="141">
        <f aca="true" t="shared" si="3" ref="M29:M37">I29-K29</f>
        <v>-5489460.619999999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8148239.44</v>
      </c>
      <c r="D30" s="163"/>
      <c r="E30" s="138">
        <v>15678647</v>
      </c>
      <c r="F30" s="163"/>
      <c r="G30" s="138">
        <f t="shared" si="2"/>
        <v>-7530407.56</v>
      </c>
      <c r="H30" s="140"/>
      <c r="I30" s="141">
        <v>56342279.02</v>
      </c>
      <c r="J30" s="164"/>
      <c r="K30" s="141">
        <v>91144397</v>
      </c>
      <c r="L30" s="164"/>
      <c r="M30" s="141">
        <f t="shared" si="3"/>
        <v>-34802117.98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198178.05000000002</v>
      </c>
      <c r="D31" s="163"/>
      <c r="E31" s="138">
        <v>644939</v>
      </c>
      <c r="F31" s="163"/>
      <c r="G31" s="138">
        <f t="shared" si="2"/>
        <v>-446760.94999999995</v>
      </c>
      <c r="H31" s="140"/>
      <c r="I31" s="141">
        <v>4959708.66</v>
      </c>
      <c r="J31" s="164"/>
      <c r="K31" s="141">
        <v>7807119</v>
      </c>
      <c r="L31" s="164"/>
      <c r="M31" s="141">
        <f t="shared" si="3"/>
        <v>-2847410.34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143969.28</v>
      </c>
      <c r="D32" s="163"/>
      <c r="E32" s="138">
        <v>1318520</v>
      </c>
      <c r="F32" s="163"/>
      <c r="G32" s="138">
        <f t="shared" si="2"/>
        <v>-1174550.72</v>
      </c>
      <c r="H32" s="140"/>
      <c r="I32" s="141">
        <v>995117.88</v>
      </c>
      <c r="J32" s="164"/>
      <c r="K32" s="141">
        <v>3771188</v>
      </c>
      <c r="L32" s="164"/>
      <c r="M32" s="141">
        <f t="shared" si="3"/>
        <v>-2776070.12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-242.56</v>
      </c>
      <c r="D33" s="163"/>
      <c r="E33" s="138">
        <v>534</v>
      </c>
      <c r="F33" s="163"/>
      <c r="G33" s="138">
        <f t="shared" si="2"/>
        <v>-776.56</v>
      </c>
      <c r="H33" s="140"/>
      <c r="I33" s="141">
        <v>1446.21</v>
      </c>
      <c r="J33" s="164"/>
      <c r="K33" s="141">
        <v>2936</v>
      </c>
      <c r="L33" s="164"/>
      <c r="M33" s="141">
        <f t="shared" si="3"/>
        <v>-1489.79</v>
      </c>
      <c r="N33" s="111"/>
    </row>
    <row r="34" spans="1:14" ht="12.75" outlineLevel="1">
      <c r="A34" s="102" t="s">
        <v>101</v>
      </c>
      <c r="B34" s="129" t="s">
        <v>12</v>
      </c>
      <c r="C34" s="138">
        <v>60243.240000000005</v>
      </c>
      <c r="D34" s="163"/>
      <c r="E34" s="138">
        <v>71162</v>
      </c>
      <c r="F34" s="163"/>
      <c r="G34" s="138">
        <f t="shared" si="2"/>
        <v>-10918.759999999995</v>
      </c>
      <c r="H34" s="140"/>
      <c r="I34" s="141">
        <v>392709.3400000001</v>
      </c>
      <c r="J34" s="164"/>
      <c r="K34" s="141">
        <v>430016</v>
      </c>
      <c r="L34" s="164"/>
      <c r="M34" s="141">
        <f t="shared" si="3"/>
        <v>-37306.659999999916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783983.7400000002</v>
      </c>
      <c r="D35" s="163"/>
      <c r="E35" s="138">
        <f>E36-SUM(E29:E34)</f>
        <v>1000302</v>
      </c>
      <c r="F35" s="163"/>
      <c r="G35" s="138">
        <f t="shared" si="2"/>
        <v>-216318.25999999978</v>
      </c>
      <c r="H35" s="140"/>
      <c r="I35" s="141">
        <f>I36-SUM(I29:I34)</f>
        <v>4030859.499999985</v>
      </c>
      <c r="J35" s="164"/>
      <c r="K35" s="141">
        <f>K36-SUM(K29:K34)</f>
        <v>5615519</v>
      </c>
      <c r="L35" s="164"/>
      <c r="M35" s="141">
        <f t="shared" si="3"/>
        <v>-1584659.500000015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10066410.540000001</v>
      </c>
      <c r="D36" s="136"/>
      <c r="E36" s="135">
        <v>18714104</v>
      </c>
      <c r="F36" s="137"/>
      <c r="G36" s="135">
        <f t="shared" si="2"/>
        <v>-8647693.459999999</v>
      </c>
      <c r="H36" s="135"/>
      <c r="I36" s="135">
        <v>69890607.99</v>
      </c>
      <c r="J36" s="135"/>
      <c r="K36" s="135">
        <v>117429123</v>
      </c>
      <c r="L36" s="135"/>
      <c r="M36" s="135">
        <f t="shared" si="3"/>
        <v>-47538515.010000005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13925642.23</v>
      </c>
      <c r="D37" s="163"/>
      <c r="E37" s="144">
        <v>7626132</v>
      </c>
      <c r="F37" s="163"/>
      <c r="G37" s="144">
        <f t="shared" si="2"/>
        <v>6299510.23</v>
      </c>
      <c r="H37" s="146"/>
      <c r="I37" s="147">
        <v>98667029.36</v>
      </c>
      <c r="J37" s="164"/>
      <c r="K37" s="147">
        <v>57072679</v>
      </c>
      <c r="L37" s="164"/>
      <c r="M37" s="147">
        <f t="shared" si="3"/>
        <v>41594350.36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23992052.770000003</v>
      </c>
      <c r="D38" s="163"/>
      <c r="E38" s="166">
        <f>SUM(E29:E35)+E37</f>
        <v>26340236</v>
      </c>
      <c r="F38" s="163"/>
      <c r="G38" s="166">
        <f>SUM(G29:G35)+G37</f>
        <v>-2348183.2300000004</v>
      </c>
      <c r="H38" s="167"/>
      <c r="I38" s="168">
        <f>SUM(I29:I35)+I37</f>
        <v>168557637.35</v>
      </c>
      <c r="J38" s="164"/>
      <c r="K38" s="168">
        <f>SUM(K29:K35)+K37</f>
        <v>174501802</v>
      </c>
      <c r="L38" s="164"/>
      <c r="M38" s="168">
        <f>SUM(M29:M35)+M37</f>
        <v>-5944164.650000006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762420.6699999999</v>
      </c>
      <c r="D40" s="163"/>
      <c r="E40" s="138">
        <v>777001</v>
      </c>
      <c r="F40" s="163"/>
      <c r="G40" s="138">
        <f aca="true" t="shared" si="4" ref="G40:G48">C40-E40</f>
        <v>-14580.330000000075</v>
      </c>
      <c r="H40" s="140"/>
      <c r="I40" s="141">
        <v>5097336.720000001</v>
      </c>
      <c r="J40" s="164"/>
      <c r="K40" s="141">
        <v>5026780</v>
      </c>
      <c r="L40" s="164"/>
      <c r="M40" s="141">
        <f aca="true" t="shared" si="5" ref="M40:M48">I40-K40</f>
        <v>70556.72000000067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3302243.71</v>
      </c>
      <c r="D41" s="163"/>
      <c r="E41" s="138">
        <v>4305803</v>
      </c>
      <c r="F41" s="163"/>
      <c r="G41" s="138">
        <f t="shared" si="4"/>
        <v>-1003559.29</v>
      </c>
      <c r="H41" s="140"/>
      <c r="I41" s="141">
        <v>20330084.240000002</v>
      </c>
      <c r="J41" s="164"/>
      <c r="K41" s="141">
        <v>25219149</v>
      </c>
      <c r="L41" s="164"/>
      <c r="M41" s="141">
        <f t="shared" si="5"/>
        <v>-4889064.759999998</v>
      </c>
      <c r="N41" s="111"/>
    </row>
    <row r="42" spans="1:14" ht="12.75" outlineLevel="1">
      <c r="A42" s="102" t="s">
        <v>129</v>
      </c>
      <c r="B42" s="129" t="s">
        <v>6</v>
      </c>
      <c r="C42" s="138">
        <v>658480.58</v>
      </c>
      <c r="D42" s="163"/>
      <c r="E42" s="138">
        <v>821439</v>
      </c>
      <c r="F42" s="163"/>
      <c r="G42" s="138">
        <f t="shared" si="4"/>
        <v>-162958.42000000004</v>
      </c>
      <c r="H42" s="140"/>
      <c r="I42" s="141">
        <v>3729666.65</v>
      </c>
      <c r="J42" s="164"/>
      <c r="K42" s="141">
        <v>4790553</v>
      </c>
      <c r="L42" s="164"/>
      <c r="M42" s="141">
        <f t="shared" si="5"/>
        <v>-1060886.35</v>
      </c>
      <c r="N42" s="111"/>
    </row>
    <row r="43" spans="1:14" ht="12.75" outlineLevel="1">
      <c r="A43" s="102" t="s">
        <v>130</v>
      </c>
      <c r="B43" s="129" t="s">
        <v>88</v>
      </c>
      <c r="C43" s="138">
        <v>335478.59</v>
      </c>
      <c r="D43" s="163"/>
      <c r="E43" s="138">
        <v>444246</v>
      </c>
      <c r="F43" s="163"/>
      <c r="G43" s="138">
        <f t="shared" si="4"/>
        <v>-108767.40999999997</v>
      </c>
      <c r="H43" s="140"/>
      <c r="I43" s="141">
        <v>2226397.4399999995</v>
      </c>
      <c r="J43" s="164"/>
      <c r="K43" s="141">
        <v>2909842</v>
      </c>
      <c r="L43" s="164"/>
      <c r="M43" s="141">
        <f t="shared" si="5"/>
        <v>-683444.5600000005</v>
      </c>
      <c r="N43" s="111"/>
    </row>
    <row r="44" spans="1:14" ht="12.75" outlineLevel="1">
      <c r="A44" s="102" t="s">
        <v>102</v>
      </c>
      <c r="B44" s="129" t="s">
        <v>7</v>
      </c>
      <c r="C44" s="138">
        <v>0</v>
      </c>
      <c r="D44" s="163"/>
      <c r="E44" s="138">
        <v>0</v>
      </c>
      <c r="F44" s="163"/>
      <c r="G44" s="138">
        <f t="shared" si="4"/>
        <v>0</v>
      </c>
      <c r="H44" s="140"/>
      <c r="I44" s="141">
        <v>0</v>
      </c>
      <c r="J44" s="164"/>
      <c r="K44" s="141">
        <v>10000</v>
      </c>
      <c r="L44" s="164"/>
      <c r="M44" s="141">
        <f t="shared" si="5"/>
        <v>-10000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112256.78</v>
      </c>
      <c r="D45" s="163"/>
      <c r="E45" s="138">
        <v>128070</v>
      </c>
      <c r="F45" s="163"/>
      <c r="G45" s="138">
        <f t="shared" si="4"/>
        <v>-15813.220000000001</v>
      </c>
      <c r="H45" s="140"/>
      <c r="I45" s="141">
        <v>711809.09</v>
      </c>
      <c r="J45" s="164"/>
      <c r="K45" s="141">
        <v>741816</v>
      </c>
      <c r="L45" s="164"/>
      <c r="M45" s="141">
        <f t="shared" si="5"/>
        <v>-30006.910000000033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5577.76</v>
      </c>
      <c r="D46" s="163"/>
      <c r="E46" s="138">
        <v>17981</v>
      </c>
      <c r="F46" s="163"/>
      <c r="G46" s="138">
        <f t="shared" si="4"/>
        <v>-12403.24</v>
      </c>
      <c r="H46" s="140"/>
      <c r="I46" s="141">
        <v>48065.99</v>
      </c>
      <c r="J46" s="164"/>
      <c r="K46" s="141">
        <v>109404</v>
      </c>
      <c r="L46" s="164"/>
      <c r="M46" s="141">
        <f t="shared" si="5"/>
        <v>-61338.01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15083595.68</v>
      </c>
      <c r="D47" s="136"/>
      <c r="E47" s="135">
        <v>9014152</v>
      </c>
      <c r="F47" s="137"/>
      <c r="G47" s="135">
        <f t="shared" si="4"/>
        <v>6069443.68</v>
      </c>
      <c r="H47" s="135"/>
      <c r="I47" s="135">
        <v>105954196.01</v>
      </c>
      <c r="J47" s="135"/>
      <c r="K47" s="135">
        <v>65240065</v>
      </c>
      <c r="L47" s="135"/>
      <c r="M47" s="135">
        <f t="shared" si="5"/>
        <v>40714131.010000005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13925642.23</v>
      </c>
      <c r="D48" s="136"/>
      <c r="E48" s="135">
        <v>7626132</v>
      </c>
      <c r="F48" s="137"/>
      <c r="G48" s="135">
        <f t="shared" si="4"/>
        <v>6299510.23</v>
      </c>
      <c r="H48" s="135"/>
      <c r="I48" s="135">
        <v>98667029.36</v>
      </c>
      <c r="J48" s="135"/>
      <c r="K48" s="135">
        <v>57072679</v>
      </c>
      <c r="L48" s="135"/>
      <c r="M48" s="135">
        <f t="shared" si="5"/>
        <v>41594350.36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618518.7799999992</v>
      </c>
      <c r="D49" s="163"/>
      <c r="E49" s="138">
        <f>E47-E48-E50</f>
        <v>825731</v>
      </c>
      <c r="F49" s="163"/>
      <c r="G49" s="138">
        <f>G47-G48-G50</f>
        <v>-207212.2200000008</v>
      </c>
      <c r="H49" s="140"/>
      <c r="I49" s="141">
        <f>I47-I48-I50</f>
        <v>3840324.920000006</v>
      </c>
      <c r="J49" s="164"/>
      <c r="K49" s="141">
        <f>K47-K48-K50</f>
        <v>4531245</v>
      </c>
      <c r="L49" s="164"/>
      <c r="M49" s="141">
        <f>M47-M48-M50</f>
        <v>-690920.079999994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539434.67</v>
      </c>
      <c r="D50" s="163"/>
      <c r="E50" s="138">
        <v>562289</v>
      </c>
      <c r="F50" s="163"/>
      <c r="G50" s="138">
        <f aca="true" t="shared" si="6" ref="G50:G60">C50-E50</f>
        <v>-22854.329999999958</v>
      </c>
      <c r="H50" s="140"/>
      <c r="I50" s="141">
        <v>3446841.73</v>
      </c>
      <c r="J50" s="164"/>
      <c r="K50" s="141">
        <v>3636141</v>
      </c>
      <c r="L50" s="164"/>
      <c r="M50" s="141">
        <f aca="true" t="shared" si="7" ref="M50:M60">I50-K50</f>
        <v>-189299.27000000002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-135621.55</v>
      </c>
      <c r="D51" s="163"/>
      <c r="E51" s="138">
        <v>-198656</v>
      </c>
      <c r="F51" s="163"/>
      <c r="G51" s="138">
        <f t="shared" si="6"/>
        <v>63034.45000000001</v>
      </c>
      <c r="H51" s="140"/>
      <c r="I51" s="141">
        <v>656269.8</v>
      </c>
      <c r="J51" s="164"/>
      <c r="K51" s="141">
        <v>-286877</v>
      </c>
      <c r="L51" s="164"/>
      <c r="M51" s="141">
        <f t="shared" si="7"/>
        <v>943146.8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1740712.9200000002</v>
      </c>
      <c r="D52" s="163"/>
      <c r="E52" s="138">
        <v>2193161</v>
      </c>
      <c r="F52" s="163"/>
      <c r="G52" s="138">
        <f t="shared" si="6"/>
        <v>-452448.07999999984</v>
      </c>
      <c r="H52" s="140"/>
      <c r="I52" s="141">
        <v>11915189.15</v>
      </c>
      <c r="J52" s="164"/>
      <c r="K52" s="141">
        <v>13252323</v>
      </c>
      <c r="L52" s="164"/>
      <c r="M52" s="141">
        <f t="shared" si="7"/>
        <v>-1337133.8499999996</v>
      </c>
      <c r="N52" s="111"/>
    </row>
    <row r="53" spans="1:14" ht="12.75" outlineLevel="1">
      <c r="A53" s="102" t="s">
        <v>54</v>
      </c>
      <c r="B53" s="129" t="s">
        <v>29</v>
      </c>
      <c r="C53" s="138">
        <v>161423.4</v>
      </c>
      <c r="D53" s="163"/>
      <c r="E53" s="138">
        <v>188359</v>
      </c>
      <c r="F53" s="163"/>
      <c r="G53" s="138">
        <f t="shared" si="6"/>
        <v>-26935.600000000006</v>
      </c>
      <c r="H53" s="140"/>
      <c r="I53" s="141">
        <v>867259.29</v>
      </c>
      <c r="J53" s="164"/>
      <c r="K53" s="141">
        <v>1171394</v>
      </c>
      <c r="L53" s="164"/>
      <c r="M53" s="141">
        <f t="shared" si="7"/>
        <v>-304134.70999999996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447101.9</v>
      </c>
      <c r="D55" s="163"/>
      <c r="E55" s="138">
        <v>633301</v>
      </c>
      <c r="F55" s="163"/>
      <c r="G55" s="138">
        <f t="shared" si="6"/>
        <v>-186199.09999999998</v>
      </c>
      <c r="H55" s="140"/>
      <c r="I55" s="141">
        <v>3700835.7199999997</v>
      </c>
      <c r="J55" s="164"/>
      <c r="K55" s="141">
        <v>4125850</v>
      </c>
      <c r="L55" s="164"/>
      <c r="M55" s="141">
        <f t="shared" si="7"/>
        <v>-425014.28000000026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6572.39</v>
      </c>
      <c r="D56" s="163"/>
      <c r="E56" s="138">
        <v>7259</v>
      </c>
      <c r="F56" s="163"/>
      <c r="G56" s="138">
        <f>C56-E56</f>
        <v>-686.6099999999997</v>
      </c>
      <c r="H56" s="140"/>
      <c r="I56" s="141">
        <v>32504.99</v>
      </c>
      <c r="J56" s="164"/>
      <c r="K56" s="141">
        <v>50934</v>
      </c>
      <c r="L56" s="164"/>
      <c r="M56" s="141">
        <f>I56-K56</f>
        <v>-18429.01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2960277.18</v>
      </c>
      <c r="D57" s="163"/>
      <c r="E57" s="138">
        <v>3207564</v>
      </c>
      <c r="F57" s="163"/>
      <c r="G57" s="138">
        <f>C57-E57</f>
        <v>-247286.81999999983</v>
      </c>
      <c r="H57" s="140"/>
      <c r="I57" s="141">
        <v>18999680.45</v>
      </c>
      <c r="J57" s="164"/>
      <c r="K57" s="141">
        <v>19952386</v>
      </c>
      <c r="L57" s="164"/>
      <c r="M57" s="141">
        <f>I57-K57</f>
        <v>-952705.5500000007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10269146.08</v>
      </c>
      <c r="D58" s="163"/>
      <c r="E58" s="138">
        <v>10182393</v>
      </c>
      <c r="F58" s="163"/>
      <c r="G58" s="138">
        <f>C58-E58</f>
        <v>86753.08000000007</v>
      </c>
      <c r="H58" s="140"/>
      <c r="I58" s="141">
        <v>60776436.480000004</v>
      </c>
      <c r="J58" s="164"/>
      <c r="K58" s="141">
        <v>60741474</v>
      </c>
      <c r="L58" s="164"/>
      <c r="M58" s="141">
        <f>I58-K58</f>
        <v>34962.48000000417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-5017.96</v>
      </c>
      <c r="D59" s="163"/>
      <c r="E59" s="138">
        <v>9100</v>
      </c>
      <c r="F59" s="163"/>
      <c r="G59" s="138">
        <f t="shared" si="6"/>
        <v>-14117.96</v>
      </c>
      <c r="H59" s="140"/>
      <c r="I59" s="141">
        <v>57626.4</v>
      </c>
      <c r="J59" s="164"/>
      <c r="K59" s="141">
        <v>55800</v>
      </c>
      <c r="L59" s="164"/>
      <c r="M59" s="141">
        <f t="shared" si="7"/>
        <v>1826.4000000000015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22666.670000000002</v>
      </c>
      <c r="D60" s="163"/>
      <c r="E60" s="144">
        <v>7626</v>
      </c>
      <c r="F60" s="169"/>
      <c r="G60" s="144">
        <f t="shared" si="6"/>
        <v>15040.670000000002</v>
      </c>
      <c r="H60" s="170"/>
      <c r="I60" s="147">
        <v>101777.81999999999</v>
      </c>
      <c r="J60" s="164"/>
      <c r="K60" s="147">
        <v>94692</v>
      </c>
      <c r="L60" s="171"/>
      <c r="M60" s="147">
        <f t="shared" si="7"/>
        <v>7085.819999999992</v>
      </c>
      <c r="N60" s="111"/>
    </row>
    <row r="61" spans="2:14" s="172" customFormat="1" ht="12.75" outlineLevel="1">
      <c r="B61" s="149" t="s">
        <v>121</v>
      </c>
      <c r="C61" s="166">
        <f>SUM(C40:C46)+SUM(C49:C60)</f>
        <v>21801672.57</v>
      </c>
      <c r="D61" s="173"/>
      <c r="E61" s="166">
        <f>SUM(E40:E46)+SUM(E49:E60)</f>
        <v>24112667</v>
      </c>
      <c r="F61" s="174"/>
      <c r="G61" s="166">
        <f>SUM(G40:G46)+SUM(G49:G60)</f>
        <v>-2310994.43</v>
      </c>
      <c r="H61" s="167"/>
      <c r="I61" s="168">
        <f>SUM(I40:I46)+SUM(I49:I60)</f>
        <v>136538106.88</v>
      </c>
      <c r="J61" s="175"/>
      <c r="K61" s="168">
        <f>SUM(K40:K46)+SUM(K49:K60)</f>
        <v>146132906</v>
      </c>
      <c r="L61" s="176"/>
      <c r="M61" s="168">
        <f>SUM(M40:M46)+SUM(M49:M60)</f>
        <v>-9594799.119999988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45793725.34</v>
      </c>
      <c r="D63" s="163"/>
      <c r="E63" s="177">
        <f>E38+E61</f>
        <v>50452903</v>
      </c>
      <c r="F63" s="163"/>
      <c r="G63" s="178">
        <f>G38+G61</f>
        <v>-4659177.66</v>
      </c>
      <c r="H63" s="179"/>
      <c r="I63" s="180">
        <f>I38+I61</f>
        <v>305095744.23</v>
      </c>
      <c r="J63" s="164"/>
      <c r="K63" s="180">
        <f>K38+K61</f>
        <v>320634708</v>
      </c>
      <c r="L63" s="164"/>
      <c r="M63" s="181">
        <f>M38+M61</f>
        <v>-15538963.769999994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358316.09</v>
      </c>
      <c r="D67" s="163"/>
      <c r="E67" s="138">
        <v>2260115</v>
      </c>
      <c r="F67" s="163"/>
      <c r="G67" s="138">
        <f aca="true" t="shared" si="8" ref="G67:G76">C67-E67</f>
        <v>-1901798.91</v>
      </c>
      <c r="H67" s="140"/>
      <c r="I67" s="141">
        <v>2367683.8200000003</v>
      </c>
      <c r="J67" s="164"/>
      <c r="K67" s="141">
        <v>8377487</v>
      </c>
      <c r="L67" s="164"/>
      <c r="M67" s="141">
        <f aca="true" t="shared" si="9" ref="M67:M76">I67-K67</f>
        <v>-6009803.18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-2139810.5399999996</v>
      </c>
      <c r="D68" s="163"/>
      <c r="E68" s="138">
        <v>5069913</v>
      </c>
      <c r="F68" s="163"/>
      <c r="G68" s="138">
        <f t="shared" si="8"/>
        <v>-7209723.539999999</v>
      </c>
      <c r="H68" s="140"/>
      <c r="I68" s="141">
        <v>32528416.11</v>
      </c>
      <c r="J68" s="164"/>
      <c r="K68" s="141">
        <v>36790231</v>
      </c>
      <c r="L68" s="164"/>
      <c r="M68" s="141">
        <f t="shared" si="9"/>
        <v>-4261814.890000001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220736.67</v>
      </c>
      <c r="D69" s="163"/>
      <c r="E69" s="138">
        <v>353581</v>
      </c>
      <c r="F69" s="163"/>
      <c r="G69" s="138">
        <f t="shared" si="8"/>
        <v>-132844.33</v>
      </c>
      <c r="H69" s="140"/>
      <c r="I69" s="141">
        <v>1788209.2599999998</v>
      </c>
      <c r="J69" s="164"/>
      <c r="K69" s="141">
        <v>2549378</v>
      </c>
      <c r="L69" s="164"/>
      <c r="M69" s="141">
        <f t="shared" si="9"/>
        <v>-761168.7400000002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60183.44000000001</v>
      </c>
      <c r="D70" s="163"/>
      <c r="E70" s="138">
        <v>274900</v>
      </c>
      <c r="F70" s="163"/>
      <c r="G70" s="138">
        <f t="shared" si="8"/>
        <v>-214716.56</v>
      </c>
      <c r="H70" s="140"/>
      <c r="I70" s="141">
        <v>839953.93</v>
      </c>
      <c r="J70" s="164"/>
      <c r="K70" s="141">
        <v>1782077</v>
      </c>
      <c r="L70" s="164"/>
      <c r="M70" s="141">
        <f t="shared" si="9"/>
        <v>-942123.07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2487.2799999999997</v>
      </c>
      <c r="D71" s="163"/>
      <c r="E71" s="138">
        <v>4666</v>
      </c>
      <c r="F71" s="163"/>
      <c r="G71" s="138">
        <f t="shared" si="8"/>
        <v>-2178.7200000000003</v>
      </c>
      <c r="H71" s="140"/>
      <c r="I71" s="141">
        <v>7201.490000000001</v>
      </c>
      <c r="J71" s="164"/>
      <c r="K71" s="141">
        <v>193162</v>
      </c>
      <c r="L71" s="164"/>
      <c r="M71" s="141">
        <f t="shared" si="9"/>
        <v>-185960.51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41870.899999999994</v>
      </c>
      <c r="D72" s="163"/>
      <c r="E72" s="138">
        <v>176250</v>
      </c>
      <c r="F72" s="163"/>
      <c r="G72" s="138">
        <f t="shared" si="8"/>
        <v>-134379.1</v>
      </c>
      <c r="H72" s="140"/>
      <c r="I72" s="141">
        <v>860148.3</v>
      </c>
      <c r="J72" s="164"/>
      <c r="K72" s="141">
        <v>1111730</v>
      </c>
      <c r="L72" s="164"/>
      <c r="M72" s="141">
        <f t="shared" si="9"/>
        <v>-251581.69999999995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5694.2300000000005</v>
      </c>
      <c r="D73" s="163"/>
      <c r="E73" s="138">
        <v>7280</v>
      </c>
      <c r="F73" s="163"/>
      <c r="G73" s="138">
        <f t="shared" si="8"/>
        <v>-1585.7699999999995</v>
      </c>
      <c r="H73" s="140"/>
      <c r="I73" s="141">
        <v>21516.77</v>
      </c>
      <c r="J73" s="164"/>
      <c r="K73" s="141">
        <v>41066</v>
      </c>
      <c r="L73" s="164"/>
      <c r="M73" s="141">
        <f t="shared" si="9"/>
        <v>-19549.23</v>
      </c>
      <c r="N73" s="111"/>
    </row>
    <row r="74" spans="1:14" ht="12.75" outlineLevel="1">
      <c r="A74" s="102" t="s">
        <v>32</v>
      </c>
      <c r="B74" s="129" t="s">
        <v>28</v>
      </c>
      <c r="C74" s="138">
        <v>698396.14</v>
      </c>
      <c r="D74" s="163"/>
      <c r="E74" s="138">
        <v>911240</v>
      </c>
      <c r="F74" s="163"/>
      <c r="G74" s="138">
        <f t="shared" si="8"/>
        <v>-212843.86</v>
      </c>
      <c r="H74" s="140"/>
      <c r="I74" s="141">
        <v>4440969.34</v>
      </c>
      <c r="J74" s="164"/>
      <c r="K74" s="141">
        <v>5460130</v>
      </c>
      <c r="L74" s="164"/>
      <c r="M74" s="141">
        <f t="shared" si="9"/>
        <v>-1019160.6600000001</v>
      </c>
      <c r="N74" s="111"/>
    </row>
    <row r="75" spans="1:14" ht="12.75" outlineLevel="1">
      <c r="A75" s="102" t="s">
        <v>33</v>
      </c>
      <c r="B75" s="129" t="s">
        <v>29</v>
      </c>
      <c r="C75" s="138">
        <v>285059.2</v>
      </c>
      <c r="D75" s="163"/>
      <c r="E75" s="138">
        <v>146916</v>
      </c>
      <c r="F75" s="163"/>
      <c r="G75" s="138">
        <f t="shared" si="8"/>
        <v>138143.2</v>
      </c>
      <c r="H75" s="140"/>
      <c r="I75" s="141">
        <v>1257420</v>
      </c>
      <c r="J75" s="164"/>
      <c r="K75" s="141">
        <v>883339</v>
      </c>
      <c r="L75" s="164"/>
      <c r="M75" s="141">
        <f t="shared" si="9"/>
        <v>374081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164302.12</v>
      </c>
      <c r="D76" s="163"/>
      <c r="E76" s="144">
        <v>171634</v>
      </c>
      <c r="F76" s="182"/>
      <c r="G76" s="144">
        <f t="shared" si="8"/>
        <v>-7331.880000000005</v>
      </c>
      <c r="H76" s="170"/>
      <c r="I76" s="147">
        <v>1096159.02</v>
      </c>
      <c r="J76" s="164"/>
      <c r="K76" s="147">
        <v>1098246</v>
      </c>
      <c r="L76" s="183"/>
      <c r="M76" s="147">
        <f t="shared" si="9"/>
        <v>-2086.9799999999814</v>
      </c>
      <c r="N76" s="111"/>
    </row>
    <row r="77" spans="2:14" s="172" customFormat="1" ht="12.75" outlineLevel="1">
      <c r="B77" s="149" t="s">
        <v>31</v>
      </c>
      <c r="C77" s="178">
        <f>SUM(C67:C76)</f>
        <v>-302764.4699999997</v>
      </c>
      <c r="D77" s="173"/>
      <c r="E77" s="178">
        <f>SUM(E67:E76)</f>
        <v>9376495</v>
      </c>
      <c r="F77" s="173"/>
      <c r="G77" s="178">
        <f>SUM(G67:G76)</f>
        <v>-9679259.47</v>
      </c>
      <c r="H77" s="179"/>
      <c r="I77" s="181">
        <f>SUM(I67:I76)</f>
        <v>45207678.04</v>
      </c>
      <c r="J77" s="175"/>
      <c r="K77" s="181">
        <f>SUM(K67:K76)</f>
        <v>58286846</v>
      </c>
      <c r="L77" s="175"/>
      <c r="M77" s="181">
        <f>SUM(M67:M76)</f>
        <v>-13079167.96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9697875.06</v>
      </c>
      <c r="D80" s="163"/>
      <c r="E80" s="130">
        <v>9359783</v>
      </c>
      <c r="F80" s="163"/>
      <c r="G80" s="130">
        <f>C80-E80</f>
        <v>338092.0600000005</v>
      </c>
      <c r="H80" s="132"/>
      <c r="I80" s="133">
        <v>57805464.65</v>
      </c>
      <c r="J80" s="164"/>
      <c r="K80" s="133">
        <v>56215507</v>
      </c>
      <c r="L80" s="164"/>
      <c r="M80" s="133">
        <f>I80-K80</f>
        <v>1589957.6499999985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81703.85</v>
      </c>
      <c r="D83" s="163"/>
      <c r="E83" s="138">
        <v>0</v>
      </c>
      <c r="F83" s="163"/>
      <c r="G83" s="138">
        <f>C83-E83</f>
        <v>81703.85</v>
      </c>
      <c r="H83" s="184"/>
      <c r="I83" s="141">
        <v>121731.5</v>
      </c>
      <c r="J83" s="164"/>
      <c r="K83" s="141">
        <v>0</v>
      </c>
      <c r="L83" s="164"/>
      <c r="M83" s="141">
        <f>I83-K83</f>
        <v>121731.5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57661.46000000001</v>
      </c>
      <c r="D84" s="163"/>
      <c r="E84" s="144">
        <v>42498</v>
      </c>
      <c r="F84" s="169"/>
      <c r="G84" s="144">
        <f>C84-E84</f>
        <v>15163.460000000006</v>
      </c>
      <c r="H84" s="170"/>
      <c r="I84" s="147">
        <v>336230.01</v>
      </c>
      <c r="J84" s="164"/>
      <c r="K84" s="147">
        <v>254988</v>
      </c>
      <c r="L84" s="171"/>
      <c r="M84" s="147">
        <f>I84-K84</f>
        <v>81242.01000000001</v>
      </c>
      <c r="N84" s="111"/>
    </row>
    <row r="85" spans="2:14" s="185" customFormat="1" ht="12.75" outlineLevel="1">
      <c r="B85" s="186" t="s">
        <v>40</v>
      </c>
      <c r="C85" s="187">
        <f>SUM(C80:C84)</f>
        <v>9837240.370000001</v>
      </c>
      <c r="D85" s="174"/>
      <c r="E85" s="187">
        <f>SUM(E80:E84)</f>
        <v>9402281</v>
      </c>
      <c r="F85" s="174"/>
      <c r="G85" s="187">
        <f>SUM(G80:G84)</f>
        <v>434959.3700000005</v>
      </c>
      <c r="H85" s="153"/>
      <c r="I85" s="188">
        <f>SUM(I80:I84)</f>
        <v>58263426.16</v>
      </c>
      <c r="J85" s="176"/>
      <c r="K85" s="188">
        <f>SUM(K80:K84)</f>
        <v>56470495</v>
      </c>
      <c r="L85" s="176"/>
      <c r="M85" s="188">
        <f>SUM(M80:M84)</f>
        <v>1792931.1599999985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55328201.24000001</v>
      </c>
      <c r="D88" s="195"/>
      <c r="E88" s="187">
        <f>E63+E77+E85</f>
        <v>69231679</v>
      </c>
      <c r="F88" s="195"/>
      <c r="G88" s="187">
        <f>G63+G77+G85</f>
        <v>-13903477.76</v>
      </c>
      <c r="H88" s="153"/>
      <c r="I88" s="188">
        <f>I63+I77+I85</f>
        <v>408566848.43000007</v>
      </c>
      <c r="J88" s="196"/>
      <c r="K88" s="188">
        <f>K63+K77+K85</f>
        <v>435392049</v>
      </c>
      <c r="L88" s="196"/>
      <c r="M88" s="188">
        <f>M63+M77+M85</f>
        <v>-26825200.569999997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9726854.569999993</v>
      </c>
      <c r="D90" s="195"/>
      <c r="E90" s="187">
        <f>SUM(E26-E88)</f>
        <v>-210616</v>
      </c>
      <c r="F90" s="195"/>
      <c r="G90" s="187">
        <f>C90-E90</f>
        <v>9937470.569999993</v>
      </c>
      <c r="H90" s="153"/>
      <c r="I90" s="188">
        <f>SUM(I26-I88)</f>
        <v>15537025.359999955</v>
      </c>
      <c r="J90" s="196"/>
      <c r="K90" s="188">
        <f>SUM(K26-K88)</f>
        <v>3101007</v>
      </c>
      <c r="L90" s="196"/>
      <c r="M90" s="188">
        <f>I90-K90</f>
        <v>12436018.359999955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2463370.84</v>
      </c>
      <c r="D94" s="157"/>
      <c r="E94" s="130">
        <v>1774141</v>
      </c>
      <c r="F94" s="157"/>
      <c r="G94" s="130">
        <f>C94-E94</f>
        <v>689229.8399999999</v>
      </c>
      <c r="H94" s="132"/>
      <c r="I94" s="133">
        <v>14877292.27</v>
      </c>
      <c r="J94" s="160"/>
      <c r="K94" s="133">
        <v>11201967</v>
      </c>
      <c r="L94" s="160"/>
      <c r="M94" s="133">
        <f>I94-K94</f>
        <v>3675325.2699999996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-26157.350000000002</v>
      </c>
      <c r="D96" s="157"/>
      <c r="E96" s="138">
        <v>-186169</v>
      </c>
      <c r="F96" s="157"/>
      <c r="G96" s="138">
        <f>C96-E96</f>
        <v>160011.65</v>
      </c>
      <c r="H96" s="184"/>
      <c r="I96" s="141">
        <v>-719485.75</v>
      </c>
      <c r="J96" s="160"/>
      <c r="K96" s="141">
        <v>-1781235</v>
      </c>
      <c r="L96" s="160"/>
      <c r="M96" s="141">
        <f>I96-K96</f>
        <v>1061749.25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5757.400000000001</v>
      </c>
      <c r="D97" s="157"/>
      <c r="E97" s="144">
        <v>6250</v>
      </c>
      <c r="F97" s="190"/>
      <c r="G97" s="144">
        <f>C97-E97</f>
        <v>-492.59999999999945</v>
      </c>
      <c r="H97" s="170"/>
      <c r="I97" s="147">
        <v>399594.14</v>
      </c>
      <c r="J97" s="160"/>
      <c r="K97" s="147">
        <v>37500</v>
      </c>
      <c r="L97" s="192"/>
      <c r="M97" s="147">
        <f>I97-K97</f>
        <v>362094.14</v>
      </c>
      <c r="N97" s="111"/>
    </row>
    <row r="98" spans="2:14" s="172" customFormat="1" ht="12.75" outlineLevel="1">
      <c r="B98" s="149" t="s">
        <v>50</v>
      </c>
      <c r="C98" s="178">
        <f>SUM(C94:C97)</f>
        <v>2442970.8899999997</v>
      </c>
      <c r="D98" s="197"/>
      <c r="E98" s="178">
        <f>SUM(E94:E97)</f>
        <v>1594222</v>
      </c>
      <c r="F98" s="195"/>
      <c r="G98" s="178">
        <f>SUM(G94:G97)</f>
        <v>848748.8899999999</v>
      </c>
      <c r="H98" s="179"/>
      <c r="I98" s="181">
        <f>SUM(I94:I97)</f>
        <v>14557400.66</v>
      </c>
      <c r="J98" s="198"/>
      <c r="K98" s="181">
        <f>SUM(K94:K97)</f>
        <v>9458232</v>
      </c>
      <c r="L98" s="196"/>
      <c r="M98" s="181">
        <f>SUM(M94:M97)</f>
        <v>5099168.659999999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12169825.459999993</v>
      </c>
      <c r="D101" s="199"/>
      <c r="E101" s="150">
        <f>E90+E98</f>
        <v>1383606</v>
      </c>
      <c r="F101" s="200"/>
      <c r="G101" s="150">
        <f>C101-E101</f>
        <v>10786219.459999993</v>
      </c>
      <c r="H101" s="153"/>
      <c r="I101" s="154">
        <f>I90+I98</f>
        <v>30094426.019999955</v>
      </c>
      <c r="J101" s="201"/>
      <c r="K101" s="154">
        <f>K90+K98</f>
        <v>12559239</v>
      </c>
      <c r="L101" s="202"/>
      <c r="M101" s="154">
        <f>I101-K101</f>
        <v>17535187.019999955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9" sqref="B9"/>
    </sheetView>
  </sheetViews>
  <sheetFormatPr defaultColWidth="9.140625" defaultRowHeight="12.75" outlineLevelRow="2" outlineLevelCol="1"/>
  <cols>
    <col min="1" max="1" width="11.14062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155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07/31/19</v>
      </c>
      <c r="E10" s="116" t="str">
        <f>TEXT(DATE,"mm/dd/yy")</f>
        <v>07/31/19</v>
      </c>
      <c r="F10" s="114"/>
      <c r="G10" s="117" t="s">
        <v>83</v>
      </c>
      <c r="H10" s="118"/>
      <c r="I10" s="116" t="str">
        <f>TEXT(DATE,"mm/dd/yy")</f>
        <v>07/31/19</v>
      </c>
      <c r="K10" s="116" t="str">
        <f>TEXT(DATE,"mm/dd/yy")</f>
        <v>07/31/19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142</v>
      </c>
      <c r="B13" s="129" t="s">
        <v>20</v>
      </c>
      <c r="C13" s="130">
        <v>68324857</v>
      </c>
      <c r="D13" s="123"/>
      <c r="E13" s="130">
        <v>70069656</v>
      </c>
      <c r="F13" s="131"/>
      <c r="G13" s="130">
        <f aca="true" t="shared" si="0" ref="G13:G26">(C13-E13)</f>
        <v>-1744799</v>
      </c>
      <c r="H13" s="132"/>
      <c r="I13" s="133">
        <v>443686696</v>
      </c>
      <c r="J13" s="126"/>
      <c r="K13" s="133">
        <v>465461930</v>
      </c>
      <c r="L13" s="134"/>
      <c r="M13" s="133">
        <f aca="true" t="shared" si="1" ref="M13:M26">(I13-K13)</f>
        <v>-21775234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-5626271</v>
      </c>
      <c r="D14" s="136"/>
      <c r="E14" s="135">
        <v>-3895413</v>
      </c>
      <c r="F14" s="137"/>
      <c r="G14" s="135">
        <f t="shared" si="0"/>
        <v>-1730858</v>
      </c>
      <c r="H14" s="135"/>
      <c r="I14" s="135">
        <v>-27990077</v>
      </c>
      <c r="J14" s="135"/>
      <c r="K14" s="135">
        <v>-26687137</v>
      </c>
      <c r="L14" s="135"/>
      <c r="M14" s="135">
        <f t="shared" si="1"/>
        <v>-1302940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-1420158</v>
      </c>
      <c r="D15" s="136"/>
      <c r="E15" s="135">
        <v>0</v>
      </c>
      <c r="F15" s="137"/>
      <c r="G15" s="135">
        <f t="shared" si="0"/>
        <v>-1420158</v>
      </c>
      <c r="H15" s="135"/>
      <c r="I15" s="135">
        <v>581706</v>
      </c>
      <c r="J15" s="135"/>
      <c r="K15" s="135">
        <v>0</v>
      </c>
      <c r="L15" s="135"/>
      <c r="M15" s="135">
        <f t="shared" si="1"/>
        <v>581706</v>
      </c>
      <c r="N15" s="135"/>
    </row>
    <row r="16" spans="1:14" ht="12.75" outlineLevel="1" collapsed="1">
      <c r="A16" s="104"/>
      <c r="B16" s="129" t="s">
        <v>21</v>
      </c>
      <c r="C16" s="138">
        <f>C14+C15</f>
        <v>-7046429</v>
      </c>
      <c r="D16" s="123"/>
      <c r="E16" s="138">
        <f>E14+E15</f>
        <v>-3895413</v>
      </c>
      <c r="F16" s="139"/>
      <c r="G16" s="138">
        <f t="shared" si="0"/>
        <v>-3151016</v>
      </c>
      <c r="H16" s="140"/>
      <c r="I16" s="141">
        <f>I14+I15</f>
        <v>-27408371</v>
      </c>
      <c r="J16" s="126"/>
      <c r="K16" s="141">
        <f>K14+K15</f>
        <v>-26687137</v>
      </c>
      <c r="L16" s="142"/>
      <c r="M16" s="141">
        <f t="shared" si="1"/>
        <v>-721234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11655604</v>
      </c>
      <c r="D17" s="136"/>
      <c r="E17" s="135">
        <v>9642213</v>
      </c>
      <c r="F17" s="137"/>
      <c r="G17" s="135">
        <f t="shared" si="0"/>
        <v>2013391</v>
      </c>
      <c r="H17" s="135"/>
      <c r="I17" s="135">
        <v>63591024</v>
      </c>
      <c r="J17" s="135"/>
      <c r="K17" s="135">
        <v>66280772</v>
      </c>
      <c r="L17" s="135"/>
      <c r="M17" s="135">
        <f t="shared" si="1"/>
        <v>-2689748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-1941409</v>
      </c>
      <c r="D18" s="136"/>
      <c r="E18" s="135">
        <v>0</v>
      </c>
      <c r="F18" s="137"/>
      <c r="G18" s="135">
        <f t="shared" si="0"/>
        <v>-1941409</v>
      </c>
      <c r="H18" s="135"/>
      <c r="I18" s="135">
        <v>1739459</v>
      </c>
      <c r="J18" s="135"/>
      <c r="K18" s="135">
        <v>0</v>
      </c>
      <c r="L18" s="135"/>
      <c r="M18" s="135">
        <f t="shared" si="1"/>
        <v>1739459</v>
      </c>
      <c r="N18" s="135"/>
    </row>
    <row r="19" spans="1:14" ht="12.75" outlineLevel="1" collapsed="1">
      <c r="A19" s="104"/>
      <c r="B19" s="129" t="s">
        <v>22</v>
      </c>
      <c r="C19" s="138">
        <f>C17+C18</f>
        <v>9714195</v>
      </c>
      <c r="D19" s="123"/>
      <c r="E19" s="138">
        <f>E17+E18</f>
        <v>9642213</v>
      </c>
      <c r="F19" s="139"/>
      <c r="G19" s="138">
        <f t="shared" si="0"/>
        <v>71982</v>
      </c>
      <c r="H19" s="140"/>
      <c r="I19" s="141">
        <f>I17+I18</f>
        <v>65330483</v>
      </c>
      <c r="J19" s="126"/>
      <c r="K19" s="141">
        <f>K17+K18</f>
        <v>66280772</v>
      </c>
      <c r="L19" s="142"/>
      <c r="M19" s="141">
        <f t="shared" si="1"/>
        <v>-950289</v>
      </c>
      <c r="N19" s="111"/>
    </row>
    <row r="20" spans="1:14" ht="12.75" outlineLevel="1">
      <c r="A20" s="104" t="s">
        <v>116</v>
      </c>
      <c r="B20" s="129" t="s">
        <v>23</v>
      </c>
      <c r="C20" s="138">
        <v>2795522.15</v>
      </c>
      <c r="D20" s="123"/>
      <c r="E20" s="138">
        <v>1146694</v>
      </c>
      <c r="F20" s="139"/>
      <c r="G20" s="138">
        <f t="shared" si="0"/>
        <v>1648828.15</v>
      </c>
      <c r="H20" s="140"/>
      <c r="I20" s="141">
        <v>10424376.94</v>
      </c>
      <c r="J20" s="126"/>
      <c r="K20" s="141">
        <v>4837690</v>
      </c>
      <c r="L20" s="142"/>
      <c r="M20" s="141">
        <f t="shared" si="1"/>
        <v>5586686.9399999995</v>
      </c>
      <c r="N20" s="111"/>
    </row>
    <row r="21" spans="1:14" ht="12.75" outlineLevel="1">
      <c r="A21" s="104" t="s">
        <v>117</v>
      </c>
      <c r="B21" s="129" t="s">
        <v>118</v>
      </c>
      <c r="C21" s="138">
        <v>1092541.09</v>
      </c>
      <c r="D21" s="123"/>
      <c r="E21" s="138">
        <v>1473492</v>
      </c>
      <c r="F21" s="139"/>
      <c r="G21" s="138">
        <f t="shared" si="0"/>
        <v>-380950.9099999999</v>
      </c>
      <c r="H21" s="140"/>
      <c r="I21" s="141">
        <v>919564.66</v>
      </c>
      <c r="J21" s="126"/>
      <c r="K21" s="141">
        <v>1512859</v>
      </c>
      <c r="L21" s="142"/>
      <c r="M21" s="141">
        <f t="shared" si="1"/>
        <v>-593294.34</v>
      </c>
      <c r="N21" s="111"/>
    </row>
    <row r="22" spans="1:14" ht="12.75" outlineLevel="1">
      <c r="A22" s="104" t="s">
        <v>124</v>
      </c>
      <c r="B22" s="129" t="s">
        <v>122</v>
      </c>
      <c r="C22" s="138">
        <v>329646.45</v>
      </c>
      <c r="D22" s="123"/>
      <c r="E22" s="138">
        <v>269221</v>
      </c>
      <c r="F22" s="139"/>
      <c r="G22" s="138">
        <f t="shared" si="0"/>
        <v>60425.45000000001</v>
      </c>
      <c r="H22" s="140"/>
      <c r="I22" s="141">
        <v>2168869.23</v>
      </c>
      <c r="J22" s="126"/>
      <c r="K22" s="141">
        <v>1960815</v>
      </c>
      <c r="L22" s="142"/>
      <c r="M22" s="141">
        <f t="shared" si="1"/>
        <v>208054.22999999998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49095</v>
      </c>
      <c r="D24" s="123"/>
      <c r="E24" s="138">
        <v>48743</v>
      </c>
      <c r="F24" s="139"/>
      <c r="G24" s="138">
        <f t="shared" si="0"/>
        <v>352</v>
      </c>
      <c r="H24" s="140"/>
      <c r="I24" s="141">
        <v>3773489.02</v>
      </c>
      <c r="J24" s="126"/>
      <c r="K24" s="141">
        <v>3561011</v>
      </c>
      <c r="L24" s="142"/>
      <c r="M24" s="141">
        <f t="shared" si="1"/>
        <v>212478.02000000002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82444.44</v>
      </c>
      <c r="D25" s="123"/>
      <c r="E25" s="144">
        <v>23287</v>
      </c>
      <c r="F25" s="145"/>
      <c r="G25" s="144">
        <f t="shared" si="0"/>
        <v>59157.44</v>
      </c>
      <c r="H25" s="146"/>
      <c r="I25" s="147">
        <v>550638.07</v>
      </c>
      <c r="J25" s="126"/>
      <c r="K25" s="147">
        <v>343009</v>
      </c>
      <c r="L25" s="148"/>
      <c r="M25" s="147">
        <f t="shared" si="1"/>
        <v>207629.06999999995</v>
      </c>
      <c r="N25" s="111"/>
    </row>
    <row r="26" spans="2:14" ht="13.5" outlineLevel="1" thickBot="1">
      <c r="B26" s="149" t="s">
        <v>2</v>
      </c>
      <c r="C26" s="150">
        <f>SUM(C20:C25)+C19+C16+C13</f>
        <v>75341872.13</v>
      </c>
      <c r="D26" s="151"/>
      <c r="E26" s="150">
        <f>SUM(E20:E25)+E19+E16+E13</f>
        <v>78777893</v>
      </c>
      <c r="F26" s="152"/>
      <c r="G26" s="150">
        <f t="shared" si="0"/>
        <v>-3436020.870000005</v>
      </c>
      <c r="H26" s="153"/>
      <c r="I26" s="154">
        <f>SUM(I20:I25)+I19+I16+I13</f>
        <v>499445745.92</v>
      </c>
      <c r="J26" s="149"/>
      <c r="K26" s="154">
        <f>SUM(K20:K25)+K19+K16+K13</f>
        <v>517270949</v>
      </c>
      <c r="L26" s="155"/>
      <c r="M26" s="154">
        <f t="shared" si="1"/>
        <v>-17825203.079999983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640907.2</v>
      </c>
      <c r="D29" s="163"/>
      <c r="E29" s="138">
        <v>611220</v>
      </c>
      <c r="F29" s="163"/>
      <c r="G29" s="138">
        <f aca="true" t="shared" si="2" ref="G29:G37">C29-E29</f>
        <v>29687.199999999953</v>
      </c>
      <c r="H29" s="140"/>
      <c r="I29" s="141">
        <v>3809394.58</v>
      </c>
      <c r="J29" s="164"/>
      <c r="K29" s="141">
        <v>9269168</v>
      </c>
      <c r="L29" s="164"/>
      <c r="M29" s="141">
        <f aca="true" t="shared" si="3" ref="M29:M37">I29-K29</f>
        <v>-5459773.42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14526372.739999998</v>
      </c>
      <c r="D30" s="163"/>
      <c r="E30" s="138">
        <v>17564032</v>
      </c>
      <c r="F30" s="163"/>
      <c r="G30" s="138">
        <f t="shared" si="2"/>
        <v>-3037659.2600000016</v>
      </c>
      <c r="H30" s="140"/>
      <c r="I30" s="141">
        <v>70868651.75999999</v>
      </c>
      <c r="J30" s="164"/>
      <c r="K30" s="141">
        <v>108708429</v>
      </c>
      <c r="L30" s="164"/>
      <c r="M30" s="141">
        <f t="shared" si="3"/>
        <v>-37839777.24000001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2135839.28</v>
      </c>
      <c r="D31" s="163"/>
      <c r="E31" s="138">
        <v>2215065</v>
      </c>
      <c r="F31" s="163"/>
      <c r="G31" s="138">
        <f t="shared" si="2"/>
        <v>-79225.7200000002</v>
      </c>
      <c r="H31" s="140"/>
      <c r="I31" s="141">
        <v>7095547.94</v>
      </c>
      <c r="J31" s="164"/>
      <c r="K31" s="141">
        <v>10022184</v>
      </c>
      <c r="L31" s="164"/>
      <c r="M31" s="141">
        <f t="shared" si="3"/>
        <v>-2926636.0599999996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896317.03</v>
      </c>
      <c r="D32" s="163"/>
      <c r="E32" s="138">
        <v>3586783</v>
      </c>
      <c r="F32" s="163"/>
      <c r="G32" s="138">
        <f t="shared" si="2"/>
        <v>-2690465.9699999997</v>
      </c>
      <c r="H32" s="140"/>
      <c r="I32" s="141">
        <v>1891434.9100000001</v>
      </c>
      <c r="J32" s="164"/>
      <c r="K32" s="141">
        <v>7357971</v>
      </c>
      <c r="L32" s="164"/>
      <c r="M32" s="141">
        <f t="shared" si="3"/>
        <v>-5466536.09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-195.26</v>
      </c>
      <c r="D33" s="163"/>
      <c r="E33" s="138">
        <v>534</v>
      </c>
      <c r="F33" s="163"/>
      <c r="G33" s="138">
        <f t="shared" si="2"/>
        <v>-729.26</v>
      </c>
      <c r="H33" s="140"/>
      <c r="I33" s="141">
        <v>1250.95</v>
      </c>
      <c r="J33" s="164"/>
      <c r="K33" s="141">
        <v>3470</v>
      </c>
      <c r="L33" s="164"/>
      <c r="M33" s="141">
        <f t="shared" si="3"/>
        <v>-2219.05</v>
      </c>
      <c r="N33" s="111"/>
    </row>
    <row r="34" spans="1:14" ht="12.75" outlineLevel="1">
      <c r="A34" s="102" t="s">
        <v>101</v>
      </c>
      <c r="B34" s="129" t="s">
        <v>12</v>
      </c>
      <c r="C34" s="138">
        <v>67865.1</v>
      </c>
      <c r="D34" s="163"/>
      <c r="E34" s="138">
        <v>73663</v>
      </c>
      <c r="F34" s="163"/>
      <c r="G34" s="138">
        <f t="shared" si="2"/>
        <v>-5797.899999999994</v>
      </c>
      <c r="H34" s="140"/>
      <c r="I34" s="141">
        <v>460574.44000000006</v>
      </c>
      <c r="J34" s="164"/>
      <c r="K34" s="141">
        <v>503679</v>
      </c>
      <c r="L34" s="164"/>
      <c r="M34" s="141">
        <f t="shared" si="3"/>
        <v>-43104.55999999994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1419565.6799999997</v>
      </c>
      <c r="D35" s="163"/>
      <c r="E35" s="138">
        <f>E36-SUM(E29:E34)</f>
        <v>1020939</v>
      </c>
      <c r="F35" s="163"/>
      <c r="G35" s="138">
        <f t="shared" si="2"/>
        <v>398626.6799999997</v>
      </c>
      <c r="H35" s="140"/>
      <c r="I35" s="141">
        <f>I36-SUM(I29:I34)</f>
        <v>5450425.180000007</v>
      </c>
      <c r="J35" s="164"/>
      <c r="K35" s="141">
        <f>K36-SUM(K29:K34)</f>
        <v>6636458</v>
      </c>
      <c r="L35" s="164"/>
      <c r="M35" s="141">
        <f t="shared" si="3"/>
        <v>-1186032.8199999928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19686671.77</v>
      </c>
      <c r="D36" s="136"/>
      <c r="E36" s="135">
        <v>25072236</v>
      </c>
      <c r="F36" s="137"/>
      <c r="G36" s="135">
        <f t="shared" si="2"/>
        <v>-5385564.23</v>
      </c>
      <c r="H36" s="135"/>
      <c r="I36" s="135">
        <v>89577279.75999999</v>
      </c>
      <c r="J36" s="135"/>
      <c r="K36" s="135">
        <v>142501359</v>
      </c>
      <c r="L36" s="135"/>
      <c r="M36" s="135">
        <f t="shared" si="3"/>
        <v>-52924079.24000001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10184713.85</v>
      </c>
      <c r="D37" s="163"/>
      <c r="E37" s="144">
        <v>6382362</v>
      </c>
      <c r="F37" s="163"/>
      <c r="G37" s="144">
        <f t="shared" si="2"/>
        <v>3802351.8499999996</v>
      </c>
      <c r="H37" s="146"/>
      <c r="I37" s="147">
        <v>108851743.21</v>
      </c>
      <c r="J37" s="164"/>
      <c r="K37" s="147">
        <v>63455041</v>
      </c>
      <c r="L37" s="164"/>
      <c r="M37" s="147">
        <f t="shared" si="3"/>
        <v>45396702.20999999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29871385.619999997</v>
      </c>
      <c r="D38" s="163"/>
      <c r="E38" s="166">
        <f>SUM(E29:E35)+E37</f>
        <v>31454598</v>
      </c>
      <c r="F38" s="163"/>
      <c r="G38" s="166">
        <f>SUM(G29:G35)+G37</f>
        <v>-1583212.3800000027</v>
      </c>
      <c r="H38" s="167"/>
      <c r="I38" s="168">
        <f>SUM(I29:I35)+I37</f>
        <v>198429022.96999997</v>
      </c>
      <c r="J38" s="164"/>
      <c r="K38" s="168">
        <f>SUM(K29:K35)+K37</f>
        <v>205956400</v>
      </c>
      <c r="L38" s="164"/>
      <c r="M38" s="168">
        <f>SUM(M29:M35)+M37</f>
        <v>-7527377.030000016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952973.85</v>
      </c>
      <c r="D40" s="163"/>
      <c r="E40" s="138">
        <v>1006395</v>
      </c>
      <c r="F40" s="163"/>
      <c r="G40" s="138">
        <f aca="true" t="shared" si="4" ref="G40:G48">C40-E40</f>
        <v>-53421.15000000002</v>
      </c>
      <c r="H40" s="140"/>
      <c r="I40" s="141">
        <v>6050310.57</v>
      </c>
      <c r="J40" s="164"/>
      <c r="K40" s="141">
        <v>6033175</v>
      </c>
      <c r="L40" s="164"/>
      <c r="M40" s="141">
        <f aca="true" t="shared" si="5" ref="M40:M48">I40-K40</f>
        <v>17135.570000000298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4186646.1100000003</v>
      </c>
      <c r="D41" s="163"/>
      <c r="E41" s="138">
        <v>4450467</v>
      </c>
      <c r="F41" s="163"/>
      <c r="G41" s="138">
        <f t="shared" si="4"/>
        <v>-263820.88999999966</v>
      </c>
      <c r="H41" s="140"/>
      <c r="I41" s="141">
        <v>24516730.35</v>
      </c>
      <c r="J41" s="164"/>
      <c r="K41" s="141">
        <v>29669616</v>
      </c>
      <c r="L41" s="164"/>
      <c r="M41" s="141">
        <f t="shared" si="5"/>
        <v>-5152885.6499999985</v>
      </c>
      <c r="N41" s="111"/>
    </row>
    <row r="42" spans="1:14" ht="12.75" outlineLevel="1">
      <c r="A42" s="102" t="s">
        <v>129</v>
      </c>
      <c r="B42" s="129" t="s">
        <v>6</v>
      </c>
      <c r="C42" s="138">
        <v>730961.7100000001</v>
      </c>
      <c r="D42" s="163"/>
      <c r="E42" s="138">
        <v>771402</v>
      </c>
      <c r="F42" s="163"/>
      <c r="G42" s="138">
        <f t="shared" si="4"/>
        <v>-40440.28999999992</v>
      </c>
      <c r="H42" s="140"/>
      <c r="I42" s="141">
        <v>4460628.359999999</v>
      </c>
      <c r="J42" s="164"/>
      <c r="K42" s="141">
        <v>5561955</v>
      </c>
      <c r="L42" s="164"/>
      <c r="M42" s="141">
        <f t="shared" si="5"/>
        <v>-1101326.6400000006</v>
      </c>
      <c r="N42" s="111"/>
    </row>
    <row r="43" spans="1:14" ht="12.75" outlineLevel="1">
      <c r="A43" s="102" t="s">
        <v>130</v>
      </c>
      <c r="B43" s="129" t="s">
        <v>88</v>
      </c>
      <c r="C43" s="138">
        <v>359153.70999999996</v>
      </c>
      <c r="D43" s="163"/>
      <c r="E43" s="138">
        <v>398766</v>
      </c>
      <c r="F43" s="163"/>
      <c r="G43" s="138">
        <f t="shared" si="4"/>
        <v>-39612.29000000004</v>
      </c>
      <c r="H43" s="140"/>
      <c r="I43" s="141">
        <v>2585551.1500000004</v>
      </c>
      <c r="J43" s="164"/>
      <c r="K43" s="141">
        <v>3308608</v>
      </c>
      <c r="L43" s="164"/>
      <c r="M43" s="141">
        <f t="shared" si="5"/>
        <v>-723056.8499999996</v>
      </c>
      <c r="N43" s="111"/>
    </row>
    <row r="44" spans="1:14" ht="12.75" outlineLevel="1">
      <c r="A44" s="102" t="s">
        <v>102</v>
      </c>
      <c r="B44" s="129" t="s">
        <v>7</v>
      </c>
      <c r="C44" s="138">
        <v>0</v>
      </c>
      <c r="D44" s="163"/>
      <c r="E44" s="138">
        <v>0</v>
      </c>
      <c r="F44" s="163"/>
      <c r="G44" s="138">
        <f t="shared" si="4"/>
        <v>0</v>
      </c>
      <c r="H44" s="140"/>
      <c r="I44" s="141">
        <v>0</v>
      </c>
      <c r="J44" s="164"/>
      <c r="K44" s="141">
        <v>10000</v>
      </c>
      <c r="L44" s="164"/>
      <c r="M44" s="141">
        <f t="shared" si="5"/>
        <v>-10000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136278.26</v>
      </c>
      <c r="D45" s="163"/>
      <c r="E45" s="138">
        <v>117854</v>
      </c>
      <c r="F45" s="163"/>
      <c r="G45" s="138">
        <f t="shared" si="4"/>
        <v>18424.26000000001</v>
      </c>
      <c r="H45" s="140"/>
      <c r="I45" s="141">
        <v>848087.35</v>
      </c>
      <c r="J45" s="164"/>
      <c r="K45" s="141">
        <v>859670</v>
      </c>
      <c r="L45" s="164"/>
      <c r="M45" s="141">
        <f t="shared" si="5"/>
        <v>-11582.650000000023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5765.7</v>
      </c>
      <c r="D46" s="163"/>
      <c r="E46" s="138">
        <v>23089</v>
      </c>
      <c r="F46" s="163"/>
      <c r="G46" s="138">
        <f t="shared" si="4"/>
        <v>-17323.3</v>
      </c>
      <c r="H46" s="140"/>
      <c r="I46" s="141">
        <v>53831.69</v>
      </c>
      <c r="J46" s="164"/>
      <c r="K46" s="141">
        <v>132493</v>
      </c>
      <c r="L46" s="164"/>
      <c r="M46" s="141">
        <f t="shared" si="5"/>
        <v>-78661.31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11526251.85</v>
      </c>
      <c r="D47" s="136"/>
      <c r="E47" s="135">
        <v>7846491</v>
      </c>
      <c r="F47" s="137"/>
      <c r="G47" s="135">
        <f t="shared" si="4"/>
        <v>3679760.8499999996</v>
      </c>
      <c r="H47" s="135"/>
      <c r="I47" s="135">
        <v>117480447.86</v>
      </c>
      <c r="J47" s="135"/>
      <c r="K47" s="135">
        <v>73086556</v>
      </c>
      <c r="L47" s="135"/>
      <c r="M47" s="135">
        <f t="shared" si="5"/>
        <v>44393891.86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10184713.85</v>
      </c>
      <c r="D48" s="136"/>
      <c r="E48" s="135">
        <v>6382362</v>
      </c>
      <c r="F48" s="137"/>
      <c r="G48" s="135">
        <f t="shared" si="4"/>
        <v>3802351.8499999996</v>
      </c>
      <c r="H48" s="135"/>
      <c r="I48" s="135">
        <v>108851743.21</v>
      </c>
      <c r="J48" s="135"/>
      <c r="K48" s="135">
        <v>63455041</v>
      </c>
      <c r="L48" s="135"/>
      <c r="M48" s="135">
        <f t="shared" si="5"/>
        <v>45396702.20999999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671083.6</v>
      </c>
      <c r="D49" s="163"/>
      <c r="E49" s="138">
        <f>E47-E48-E50</f>
        <v>853801</v>
      </c>
      <c r="F49" s="163"/>
      <c r="G49" s="138">
        <f>G47-G48-G50</f>
        <v>-182717.40000000002</v>
      </c>
      <c r="H49" s="140"/>
      <c r="I49" s="141">
        <f>I47-I48-I50</f>
        <v>4511408.520000006</v>
      </c>
      <c r="J49" s="164"/>
      <c r="K49" s="141">
        <f>K47-K48-K50</f>
        <v>5385046</v>
      </c>
      <c r="L49" s="164"/>
      <c r="M49" s="141">
        <f>M47-M48-M50</f>
        <v>-873637.4799999939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670454.4</v>
      </c>
      <c r="D50" s="163"/>
      <c r="E50" s="138">
        <v>610328</v>
      </c>
      <c r="F50" s="163"/>
      <c r="G50" s="138">
        <f aca="true" t="shared" si="6" ref="G50:G60">C50-E50</f>
        <v>60126.40000000002</v>
      </c>
      <c r="H50" s="140"/>
      <c r="I50" s="141">
        <v>4117296.13</v>
      </c>
      <c r="J50" s="164"/>
      <c r="K50" s="141">
        <v>4246469</v>
      </c>
      <c r="L50" s="164"/>
      <c r="M50" s="141">
        <f aca="true" t="shared" si="7" ref="M50:M60">I50-K50</f>
        <v>-129172.87000000011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1217398.9</v>
      </c>
      <c r="D51" s="163"/>
      <c r="E51" s="138">
        <v>1162158</v>
      </c>
      <c r="F51" s="163"/>
      <c r="G51" s="138">
        <f t="shared" si="6"/>
        <v>55240.89999999991</v>
      </c>
      <c r="H51" s="140"/>
      <c r="I51" s="141">
        <v>1873668.7000000002</v>
      </c>
      <c r="J51" s="164"/>
      <c r="K51" s="141">
        <v>875281</v>
      </c>
      <c r="L51" s="164"/>
      <c r="M51" s="141">
        <f t="shared" si="7"/>
        <v>998387.7000000002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2167806.52</v>
      </c>
      <c r="D52" s="163"/>
      <c r="E52" s="138">
        <v>2306755</v>
      </c>
      <c r="F52" s="163"/>
      <c r="G52" s="138">
        <f t="shared" si="6"/>
        <v>-138948.47999999998</v>
      </c>
      <c r="H52" s="140"/>
      <c r="I52" s="141">
        <v>14082995.67</v>
      </c>
      <c r="J52" s="164"/>
      <c r="K52" s="141">
        <v>15559078</v>
      </c>
      <c r="L52" s="164"/>
      <c r="M52" s="141">
        <f t="shared" si="7"/>
        <v>-1476082.33</v>
      </c>
      <c r="N52" s="111"/>
    </row>
    <row r="53" spans="1:14" ht="12.75" outlineLevel="1">
      <c r="A53" s="102" t="s">
        <v>54</v>
      </c>
      <c r="B53" s="129" t="s">
        <v>29</v>
      </c>
      <c r="C53" s="138">
        <v>133060.58000000002</v>
      </c>
      <c r="D53" s="163"/>
      <c r="E53" s="138">
        <v>187282</v>
      </c>
      <c r="F53" s="163"/>
      <c r="G53" s="138">
        <f t="shared" si="6"/>
        <v>-54221.419999999984</v>
      </c>
      <c r="H53" s="140"/>
      <c r="I53" s="141">
        <v>1000319.87</v>
      </c>
      <c r="J53" s="164"/>
      <c r="K53" s="141">
        <v>1358676</v>
      </c>
      <c r="L53" s="164"/>
      <c r="M53" s="141">
        <f t="shared" si="7"/>
        <v>-358356.13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302362.29</v>
      </c>
      <c r="D55" s="163"/>
      <c r="E55" s="138">
        <v>628799</v>
      </c>
      <c r="F55" s="163"/>
      <c r="G55" s="138">
        <f t="shared" si="6"/>
        <v>-326436.71</v>
      </c>
      <c r="H55" s="140"/>
      <c r="I55" s="141">
        <v>4003198.01</v>
      </c>
      <c r="J55" s="164"/>
      <c r="K55" s="141">
        <v>4754649</v>
      </c>
      <c r="L55" s="164"/>
      <c r="M55" s="141">
        <f t="shared" si="7"/>
        <v>-751450.9900000002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7770.59</v>
      </c>
      <c r="D56" s="163"/>
      <c r="E56" s="138">
        <v>7538</v>
      </c>
      <c r="F56" s="163"/>
      <c r="G56" s="138">
        <f>C56-E56</f>
        <v>232.59000000000015</v>
      </c>
      <c r="H56" s="140"/>
      <c r="I56" s="141">
        <v>40275.58</v>
      </c>
      <c r="J56" s="164"/>
      <c r="K56" s="141">
        <v>58472</v>
      </c>
      <c r="L56" s="164"/>
      <c r="M56" s="141">
        <f>I56-K56</f>
        <v>-18196.42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4824726.17</v>
      </c>
      <c r="D57" s="163"/>
      <c r="E57" s="138">
        <v>5029811</v>
      </c>
      <c r="F57" s="163"/>
      <c r="G57" s="138">
        <f>C57-E57</f>
        <v>-205084.83000000007</v>
      </c>
      <c r="H57" s="140"/>
      <c r="I57" s="141">
        <v>23824406.62</v>
      </c>
      <c r="J57" s="164"/>
      <c r="K57" s="141">
        <v>24982197</v>
      </c>
      <c r="L57" s="164"/>
      <c r="M57" s="141">
        <f>I57-K57</f>
        <v>-1157790.379999999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10178065.98</v>
      </c>
      <c r="D58" s="163"/>
      <c r="E58" s="138">
        <v>10157181</v>
      </c>
      <c r="F58" s="163"/>
      <c r="G58" s="138">
        <f>C58-E58</f>
        <v>20884.980000000447</v>
      </c>
      <c r="H58" s="140"/>
      <c r="I58" s="141">
        <v>70954502.46000001</v>
      </c>
      <c r="J58" s="164"/>
      <c r="K58" s="141">
        <v>70898655</v>
      </c>
      <c r="L58" s="164"/>
      <c r="M58" s="141">
        <f>I58-K58</f>
        <v>55847.460000008345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2670.52</v>
      </c>
      <c r="D59" s="163"/>
      <c r="E59" s="138">
        <v>15100</v>
      </c>
      <c r="F59" s="163"/>
      <c r="G59" s="138">
        <f t="shared" si="6"/>
        <v>-12429.48</v>
      </c>
      <c r="H59" s="140"/>
      <c r="I59" s="141">
        <v>60296.92</v>
      </c>
      <c r="J59" s="164"/>
      <c r="K59" s="141">
        <v>70900</v>
      </c>
      <c r="L59" s="164"/>
      <c r="M59" s="141">
        <f t="shared" si="7"/>
        <v>-10603.080000000002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4690.5599999999995</v>
      </c>
      <c r="D60" s="163"/>
      <c r="E60" s="144">
        <v>13267</v>
      </c>
      <c r="F60" s="169"/>
      <c r="G60" s="144">
        <f t="shared" si="6"/>
        <v>-8576.44</v>
      </c>
      <c r="H60" s="170"/>
      <c r="I60" s="147">
        <v>106468.38</v>
      </c>
      <c r="J60" s="164"/>
      <c r="K60" s="147">
        <v>107959</v>
      </c>
      <c r="L60" s="171"/>
      <c r="M60" s="147">
        <f t="shared" si="7"/>
        <v>-1490.6199999999953</v>
      </c>
      <c r="N60" s="111"/>
    </row>
    <row r="61" spans="2:14" s="172" customFormat="1" ht="12.75" outlineLevel="1">
      <c r="B61" s="149" t="s">
        <v>121</v>
      </c>
      <c r="C61" s="166">
        <f>SUM(C40:C46)+SUM(C49:C60)</f>
        <v>26551869.45</v>
      </c>
      <c r="D61" s="173"/>
      <c r="E61" s="166">
        <f>SUM(E40:E46)+SUM(E49:E60)</f>
        <v>27739993</v>
      </c>
      <c r="F61" s="174"/>
      <c r="G61" s="166">
        <f>SUM(G40:G46)+SUM(G49:G60)</f>
        <v>-1188123.5499999993</v>
      </c>
      <c r="H61" s="167"/>
      <c r="I61" s="168">
        <f>SUM(I40:I46)+SUM(I49:I60)</f>
        <v>163089976.33</v>
      </c>
      <c r="J61" s="175"/>
      <c r="K61" s="168">
        <f>SUM(K40:K46)+SUM(K49:K60)</f>
        <v>173872899</v>
      </c>
      <c r="L61" s="176"/>
      <c r="M61" s="168">
        <f>SUM(M40:M46)+SUM(M49:M60)</f>
        <v>-10782922.669999983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56423255.06999999</v>
      </c>
      <c r="D63" s="163"/>
      <c r="E63" s="177">
        <f>E38+E61</f>
        <v>59194591</v>
      </c>
      <c r="F63" s="163"/>
      <c r="G63" s="178">
        <f>G38+G61</f>
        <v>-2771335.930000002</v>
      </c>
      <c r="H63" s="179"/>
      <c r="I63" s="180">
        <f>I38+I61</f>
        <v>361518999.29999995</v>
      </c>
      <c r="J63" s="164"/>
      <c r="K63" s="180">
        <f>K38+K61</f>
        <v>379829299</v>
      </c>
      <c r="L63" s="164"/>
      <c r="M63" s="181">
        <f>M38+M61</f>
        <v>-18310299.7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341324.74000000005</v>
      </c>
      <c r="D67" s="163"/>
      <c r="E67" s="138">
        <v>814457</v>
      </c>
      <c r="F67" s="163"/>
      <c r="G67" s="138">
        <f aca="true" t="shared" si="8" ref="G67:G76">C67-E67</f>
        <v>-473132.25999999995</v>
      </c>
      <c r="H67" s="140"/>
      <c r="I67" s="141">
        <v>2709008.5600000005</v>
      </c>
      <c r="J67" s="164"/>
      <c r="K67" s="141">
        <v>9191944</v>
      </c>
      <c r="L67" s="164"/>
      <c r="M67" s="141">
        <f aca="true" t="shared" si="9" ref="M67:M76">I67-K67</f>
        <v>-6482935.4399999995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3220538.5</v>
      </c>
      <c r="D68" s="163"/>
      <c r="E68" s="138">
        <v>5129628</v>
      </c>
      <c r="F68" s="163"/>
      <c r="G68" s="138">
        <f t="shared" si="8"/>
        <v>-1909089.5</v>
      </c>
      <c r="H68" s="140"/>
      <c r="I68" s="141">
        <v>35748954.61</v>
      </c>
      <c r="J68" s="164"/>
      <c r="K68" s="141">
        <v>41919859</v>
      </c>
      <c r="L68" s="164"/>
      <c r="M68" s="141">
        <f t="shared" si="9"/>
        <v>-6170904.390000001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242388.24</v>
      </c>
      <c r="D69" s="163"/>
      <c r="E69" s="138">
        <v>441565</v>
      </c>
      <c r="F69" s="163"/>
      <c r="G69" s="138">
        <f t="shared" si="8"/>
        <v>-199176.76</v>
      </c>
      <c r="H69" s="140"/>
      <c r="I69" s="141">
        <v>2030597.4999999995</v>
      </c>
      <c r="J69" s="164"/>
      <c r="K69" s="141">
        <v>2990943</v>
      </c>
      <c r="L69" s="164"/>
      <c r="M69" s="141">
        <f t="shared" si="9"/>
        <v>-960345.5000000005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146136.56</v>
      </c>
      <c r="D70" s="163"/>
      <c r="E70" s="138">
        <v>300210</v>
      </c>
      <c r="F70" s="163"/>
      <c r="G70" s="138">
        <f t="shared" si="8"/>
        <v>-154073.44</v>
      </c>
      <c r="H70" s="140"/>
      <c r="I70" s="141">
        <v>986090.4899999999</v>
      </c>
      <c r="J70" s="164"/>
      <c r="K70" s="141">
        <v>2082287</v>
      </c>
      <c r="L70" s="164"/>
      <c r="M70" s="141">
        <f t="shared" si="9"/>
        <v>-1096196.5100000002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1714.9</v>
      </c>
      <c r="D71" s="163"/>
      <c r="E71" s="138">
        <v>4674</v>
      </c>
      <c r="F71" s="163"/>
      <c r="G71" s="138">
        <f t="shared" si="8"/>
        <v>-2959.1</v>
      </c>
      <c r="H71" s="140"/>
      <c r="I71" s="141">
        <v>8916.39</v>
      </c>
      <c r="J71" s="164"/>
      <c r="K71" s="141">
        <v>197836</v>
      </c>
      <c r="L71" s="164"/>
      <c r="M71" s="141">
        <f t="shared" si="9"/>
        <v>-188919.61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130071.52000000002</v>
      </c>
      <c r="D72" s="163"/>
      <c r="E72" s="138">
        <v>275859</v>
      </c>
      <c r="F72" s="163"/>
      <c r="G72" s="138">
        <f t="shared" si="8"/>
        <v>-145787.47999999998</v>
      </c>
      <c r="H72" s="140"/>
      <c r="I72" s="141">
        <v>990219.82</v>
      </c>
      <c r="J72" s="164"/>
      <c r="K72" s="141">
        <v>1387589</v>
      </c>
      <c r="L72" s="164"/>
      <c r="M72" s="141">
        <f t="shared" si="9"/>
        <v>-397369.18000000005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12421.75</v>
      </c>
      <c r="D73" s="163"/>
      <c r="E73" s="138">
        <v>7286</v>
      </c>
      <c r="F73" s="163"/>
      <c r="G73" s="138">
        <f t="shared" si="8"/>
        <v>5135.75</v>
      </c>
      <c r="H73" s="140"/>
      <c r="I73" s="141">
        <v>33938.520000000004</v>
      </c>
      <c r="J73" s="164"/>
      <c r="K73" s="141">
        <v>48352</v>
      </c>
      <c r="L73" s="164"/>
      <c r="M73" s="141">
        <f t="shared" si="9"/>
        <v>-14413.479999999996</v>
      </c>
      <c r="N73" s="111"/>
    </row>
    <row r="74" spans="1:14" ht="12.75" outlineLevel="1">
      <c r="A74" s="102" t="s">
        <v>32</v>
      </c>
      <c r="B74" s="129" t="s">
        <v>28</v>
      </c>
      <c r="C74" s="138">
        <v>628541.99</v>
      </c>
      <c r="D74" s="163"/>
      <c r="E74" s="138">
        <v>1006227</v>
      </c>
      <c r="F74" s="163"/>
      <c r="G74" s="138">
        <f t="shared" si="8"/>
        <v>-377685.01</v>
      </c>
      <c r="H74" s="140"/>
      <c r="I74" s="141">
        <v>5069511.33</v>
      </c>
      <c r="J74" s="164"/>
      <c r="K74" s="141">
        <v>6466357</v>
      </c>
      <c r="L74" s="164"/>
      <c r="M74" s="141">
        <f t="shared" si="9"/>
        <v>-1396845.67</v>
      </c>
      <c r="N74" s="111"/>
    </row>
    <row r="75" spans="1:14" ht="12.75" outlineLevel="1">
      <c r="A75" s="102" t="s">
        <v>33</v>
      </c>
      <c r="B75" s="129" t="s">
        <v>29</v>
      </c>
      <c r="C75" s="138">
        <v>200550.25</v>
      </c>
      <c r="D75" s="163"/>
      <c r="E75" s="138">
        <v>144347</v>
      </c>
      <c r="F75" s="163"/>
      <c r="G75" s="138">
        <f t="shared" si="8"/>
        <v>56203.25</v>
      </c>
      <c r="H75" s="140"/>
      <c r="I75" s="141">
        <v>1457970.25</v>
      </c>
      <c r="J75" s="164"/>
      <c r="K75" s="141">
        <v>1027686</v>
      </c>
      <c r="L75" s="164"/>
      <c r="M75" s="141">
        <f t="shared" si="9"/>
        <v>430284.25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133711.35</v>
      </c>
      <c r="D76" s="163"/>
      <c r="E76" s="144">
        <v>202152</v>
      </c>
      <c r="F76" s="182"/>
      <c r="G76" s="144">
        <f t="shared" si="8"/>
        <v>-68440.65</v>
      </c>
      <c r="H76" s="170"/>
      <c r="I76" s="147">
        <v>1229870.37</v>
      </c>
      <c r="J76" s="164"/>
      <c r="K76" s="147">
        <v>1300398</v>
      </c>
      <c r="L76" s="183"/>
      <c r="M76" s="147">
        <f t="shared" si="9"/>
        <v>-70527.62999999989</v>
      </c>
      <c r="N76" s="111"/>
    </row>
    <row r="77" spans="2:14" s="172" customFormat="1" ht="12.75" outlineLevel="1">
      <c r="B77" s="149" t="s">
        <v>31</v>
      </c>
      <c r="C77" s="178">
        <f>SUM(C67:C76)</f>
        <v>5057399.8</v>
      </c>
      <c r="D77" s="173"/>
      <c r="E77" s="178">
        <f>SUM(E67:E76)</f>
        <v>8326405</v>
      </c>
      <c r="F77" s="173"/>
      <c r="G77" s="178">
        <f>SUM(G67:G76)</f>
        <v>-3269005.1999999997</v>
      </c>
      <c r="H77" s="179"/>
      <c r="I77" s="181">
        <f>SUM(I67:I76)</f>
        <v>50265077.84</v>
      </c>
      <c r="J77" s="175"/>
      <c r="K77" s="181">
        <f>SUM(K67:K76)</f>
        <v>66613251</v>
      </c>
      <c r="L77" s="175"/>
      <c r="M77" s="181">
        <f>SUM(M67:M76)</f>
        <v>-16348173.16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9295425.38</v>
      </c>
      <c r="D80" s="163"/>
      <c r="E80" s="130">
        <v>9288726</v>
      </c>
      <c r="F80" s="163"/>
      <c r="G80" s="130">
        <f>C80-E80</f>
        <v>6699.38000000082</v>
      </c>
      <c r="H80" s="132"/>
      <c r="I80" s="133">
        <v>67100890.03</v>
      </c>
      <c r="J80" s="164"/>
      <c r="K80" s="133">
        <v>65504233</v>
      </c>
      <c r="L80" s="164"/>
      <c r="M80" s="133">
        <f>I80-K80</f>
        <v>1596657.0300000012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44854.69</v>
      </c>
      <c r="D83" s="163"/>
      <c r="E83" s="138">
        <v>0</v>
      </c>
      <c r="F83" s="163"/>
      <c r="G83" s="138">
        <f>C83-E83</f>
        <v>44854.69</v>
      </c>
      <c r="H83" s="184"/>
      <c r="I83" s="141">
        <v>166586.19</v>
      </c>
      <c r="J83" s="164"/>
      <c r="K83" s="141">
        <v>0</v>
      </c>
      <c r="L83" s="164"/>
      <c r="M83" s="141">
        <f>I83-K83</f>
        <v>166586.19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56410.119999999995</v>
      </c>
      <c r="D84" s="163"/>
      <c r="E84" s="144">
        <v>42497</v>
      </c>
      <c r="F84" s="169"/>
      <c r="G84" s="144">
        <f>C84-E84</f>
        <v>13913.119999999995</v>
      </c>
      <c r="H84" s="170"/>
      <c r="I84" s="147">
        <v>392640.13</v>
      </c>
      <c r="J84" s="164"/>
      <c r="K84" s="147">
        <v>297485</v>
      </c>
      <c r="L84" s="171"/>
      <c r="M84" s="147">
        <f>I84-K84</f>
        <v>95155.13</v>
      </c>
      <c r="N84" s="111"/>
    </row>
    <row r="85" spans="2:14" s="185" customFormat="1" ht="12.75" outlineLevel="1">
      <c r="B85" s="186" t="s">
        <v>40</v>
      </c>
      <c r="C85" s="187">
        <f>SUM(C80:C84)</f>
        <v>9396690.19</v>
      </c>
      <c r="D85" s="174"/>
      <c r="E85" s="187">
        <f>SUM(E80:E84)</f>
        <v>9331223</v>
      </c>
      <c r="F85" s="174"/>
      <c r="G85" s="187">
        <f>SUM(G80:G84)</f>
        <v>65467.19000000082</v>
      </c>
      <c r="H85" s="153"/>
      <c r="I85" s="188">
        <f>SUM(I80:I84)</f>
        <v>67660116.35</v>
      </c>
      <c r="J85" s="176"/>
      <c r="K85" s="188">
        <f>SUM(K80:K84)</f>
        <v>65801718</v>
      </c>
      <c r="L85" s="176"/>
      <c r="M85" s="188">
        <f>SUM(M80:M84)</f>
        <v>1858398.350000001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70877345.05999999</v>
      </c>
      <c r="D88" s="195"/>
      <c r="E88" s="187">
        <f>E63+E77+E85</f>
        <v>76852219</v>
      </c>
      <c r="F88" s="195"/>
      <c r="G88" s="187">
        <f>G63+G77+G85</f>
        <v>-5974873.940000001</v>
      </c>
      <c r="H88" s="153"/>
      <c r="I88" s="188">
        <f>I63+I77+I85</f>
        <v>479444193.49</v>
      </c>
      <c r="J88" s="196"/>
      <c r="K88" s="188">
        <f>K63+K77+K85</f>
        <v>512244268</v>
      </c>
      <c r="L88" s="196"/>
      <c r="M88" s="188">
        <f>M63+M77+M85</f>
        <v>-32800074.509999998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4464527.070000008</v>
      </c>
      <c r="D90" s="195"/>
      <c r="E90" s="187">
        <f>SUM(E26-E88)</f>
        <v>1925674</v>
      </c>
      <c r="F90" s="195"/>
      <c r="G90" s="187">
        <f>C90-E90</f>
        <v>2538853.0700000077</v>
      </c>
      <c r="H90" s="153"/>
      <c r="I90" s="188">
        <f>SUM(I26-I88)</f>
        <v>20001552.430000007</v>
      </c>
      <c r="J90" s="196"/>
      <c r="K90" s="188">
        <f>SUM(K26-K88)</f>
        <v>5026681</v>
      </c>
      <c r="L90" s="196"/>
      <c r="M90" s="188">
        <f>I90-K90</f>
        <v>14974871.430000007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1854854.65</v>
      </c>
      <c r="D94" s="157"/>
      <c r="E94" s="130">
        <v>1641229</v>
      </c>
      <c r="F94" s="157"/>
      <c r="G94" s="130">
        <f>C94-E94</f>
        <v>213625.6499999999</v>
      </c>
      <c r="H94" s="132"/>
      <c r="I94" s="133">
        <v>16732146.92</v>
      </c>
      <c r="J94" s="160"/>
      <c r="K94" s="133">
        <v>12843196</v>
      </c>
      <c r="L94" s="160"/>
      <c r="M94" s="133">
        <f>I94-K94</f>
        <v>3888950.92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-183529.86000000002</v>
      </c>
      <c r="D96" s="157"/>
      <c r="E96" s="138">
        <v>-184678</v>
      </c>
      <c r="F96" s="157"/>
      <c r="G96" s="138">
        <f>C96-E96</f>
        <v>1148.1399999999849</v>
      </c>
      <c r="H96" s="184"/>
      <c r="I96" s="141">
        <v>-903015.61</v>
      </c>
      <c r="J96" s="160"/>
      <c r="K96" s="141">
        <v>-1965913</v>
      </c>
      <c r="L96" s="160"/>
      <c r="M96" s="141">
        <f>I96-K96</f>
        <v>1062897.3900000001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0</v>
      </c>
      <c r="D97" s="157"/>
      <c r="E97" s="144">
        <v>6250</v>
      </c>
      <c r="F97" s="190"/>
      <c r="G97" s="144">
        <f>C97-E97</f>
        <v>-6250</v>
      </c>
      <c r="H97" s="170"/>
      <c r="I97" s="147">
        <v>399594.14</v>
      </c>
      <c r="J97" s="160"/>
      <c r="K97" s="147">
        <v>43750</v>
      </c>
      <c r="L97" s="192"/>
      <c r="M97" s="147">
        <f>I97-K97</f>
        <v>355844.14</v>
      </c>
      <c r="N97" s="111"/>
    </row>
    <row r="98" spans="2:14" s="172" customFormat="1" ht="12.75" outlineLevel="1">
      <c r="B98" s="149" t="s">
        <v>50</v>
      </c>
      <c r="C98" s="178">
        <f>SUM(C94:C97)</f>
        <v>1671324.7899999998</v>
      </c>
      <c r="D98" s="197"/>
      <c r="E98" s="178">
        <f>SUM(E94:E97)</f>
        <v>1462801</v>
      </c>
      <c r="F98" s="195"/>
      <c r="G98" s="178">
        <f>SUM(G94:G97)</f>
        <v>208523.7899999999</v>
      </c>
      <c r="H98" s="179"/>
      <c r="I98" s="181">
        <f>SUM(I94:I97)</f>
        <v>16228725.450000001</v>
      </c>
      <c r="J98" s="198"/>
      <c r="K98" s="181">
        <f>SUM(K94:K97)</f>
        <v>10921033</v>
      </c>
      <c r="L98" s="196"/>
      <c r="M98" s="181">
        <f>SUM(M94:M97)</f>
        <v>5307692.45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6135851.860000008</v>
      </c>
      <c r="D101" s="199"/>
      <c r="E101" s="150">
        <f>E90+E98</f>
        <v>3388475</v>
      </c>
      <c r="F101" s="200"/>
      <c r="G101" s="150">
        <f>C101-E101</f>
        <v>2747376.860000008</v>
      </c>
      <c r="H101" s="153"/>
      <c r="I101" s="154">
        <f>I90+I98</f>
        <v>36230277.88000001</v>
      </c>
      <c r="J101" s="201"/>
      <c r="K101" s="154">
        <f>K90+K98</f>
        <v>15947714</v>
      </c>
      <c r="L101" s="202"/>
      <c r="M101" s="154">
        <f>I101-K101</f>
        <v>20282563.88000001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8" sqref="B8"/>
    </sheetView>
  </sheetViews>
  <sheetFormatPr defaultColWidth="9.140625" defaultRowHeight="12.75" outlineLevelRow="2" outlineLevelCol="1"/>
  <cols>
    <col min="1" max="1" width="55.710937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156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08/31/19</v>
      </c>
      <c r="E10" s="116" t="str">
        <f>TEXT(DATE,"mm/dd/yy")</f>
        <v>08/31/19</v>
      </c>
      <c r="F10" s="114"/>
      <c r="G10" s="117" t="s">
        <v>83</v>
      </c>
      <c r="H10" s="118"/>
      <c r="I10" s="116" t="str">
        <f>TEXT(DATE,"mm/dd/yy")</f>
        <v>08/31/19</v>
      </c>
      <c r="K10" s="116" t="str">
        <f>TEXT(DATE,"mm/dd/yy")</f>
        <v>08/31/19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157</v>
      </c>
      <c r="B13" s="129" t="s">
        <v>20</v>
      </c>
      <c r="C13" s="130">
        <v>66751404</v>
      </c>
      <c r="D13" s="123"/>
      <c r="E13" s="130">
        <v>67390719</v>
      </c>
      <c r="F13" s="131"/>
      <c r="G13" s="130">
        <f aca="true" t="shared" si="0" ref="G13:G26">(C13-E13)</f>
        <v>-639315</v>
      </c>
      <c r="H13" s="132"/>
      <c r="I13" s="133">
        <v>510438100</v>
      </c>
      <c r="J13" s="126"/>
      <c r="K13" s="133">
        <v>532852649</v>
      </c>
      <c r="L13" s="134"/>
      <c r="M13" s="133">
        <f aca="true" t="shared" si="1" ref="M13:M26">(I13-K13)</f>
        <v>-22414549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-5863687</v>
      </c>
      <c r="D14" s="136"/>
      <c r="E14" s="135">
        <v>-4460411</v>
      </c>
      <c r="F14" s="137"/>
      <c r="G14" s="135">
        <f t="shared" si="0"/>
        <v>-1403276</v>
      </c>
      <c r="H14" s="135"/>
      <c r="I14" s="135">
        <v>-33853764</v>
      </c>
      <c r="J14" s="135"/>
      <c r="K14" s="135">
        <v>-31147548</v>
      </c>
      <c r="L14" s="135"/>
      <c r="M14" s="135">
        <f t="shared" si="1"/>
        <v>-2706216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-765468</v>
      </c>
      <c r="D15" s="136"/>
      <c r="E15" s="135">
        <v>0</v>
      </c>
      <c r="F15" s="137"/>
      <c r="G15" s="135">
        <f t="shared" si="0"/>
        <v>-765468</v>
      </c>
      <c r="H15" s="135"/>
      <c r="I15" s="135">
        <v>-183762</v>
      </c>
      <c r="J15" s="135"/>
      <c r="K15" s="135">
        <v>0</v>
      </c>
      <c r="L15" s="135"/>
      <c r="M15" s="135">
        <f t="shared" si="1"/>
        <v>-183762</v>
      </c>
      <c r="N15" s="135"/>
    </row>
    <row r="16" spans="1:14" ht="12.75" outlineLevel="1" collapsed="1">
      <c r="A16" s="104"/>
      <c r="B16" s="129" t="s">
        <v>21</v>
      </c>
      <c r="C16" s="138">
        <f>C14+C15</f>
        <v>-6629155</v>
      </c>
      <c r="D16" s="123"/>
      <c r="E16" s="138">
        <f>E14+E15</f>
        <v>-4460411</v>
      </c>
      <c r="F16" s="139"/>
      <c r="G16" s="138">
        <f t="shared" si="0"/>
        <v>-2168744</v>
      </c>
      <c r="H16" s="140"/>
      <c r="I16" s="141">
        <f>I14+I15</f>
        <v>-34037526</v>
      </c>
      <c r="J16" s="126"/>
      <c r="K16" s="141">
        <f>K14+K15</f>
        <v>-31147548</v>
      </c>
      <c r="L16" s="142"/>
      <c r="M16" s="141">
        <f t="shared" si="1"/>
        <v>-2889978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11021752</v>
      </c>
      <c r="D17" s="136"/>
      <c r="E17" s="135">
        <v>9758789</v>
      </c>
      <c r="F17" s="137"/>
      <c r="G17" s="135">
        <f t="shared" si="0"/>
        <v>1262963</v>
      </c>
      <c r="H17" s="135"/>
      <c r="I17" s="135">
        <v>74612776</v>
      </c>
      <c r="J17" s="135"/>
      <c r="K17" s="135">
        <v>76039561</v>
      </c>
      <c r="L17" s="135"/>
      <c r="M17" s="135">
        <f t="shared" si="1"/>
        <v>-1426785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-1219415</v>
      </c>
      <c r="D18" s="136"/>
      <c r="E18" s="135">
        <v>0</v>
      </c>
      <c r="F18" s="137"/>
      <c r="G18" s="135">
        <f t="shared" si="0"/>
        <v>-1219415</v>
      </c>
      <c r="H18" s="135"/>
      <c r="I18" s="135">
        <v>520044</v>
      </c>
      <c r="J18" s="135"/>
      <c r="K18" s="135">
        <v>0</v>
      </c>
      <c r="L18" s="135"/>
      <c r="M18" s="135">
        <f t="shared" si="1"/>
        <v>520044</v>
      </c>
      <c r="N18" s="135"/>
    </row>
    <row r="19" spans="1:14" ht="12.75" outlineLevel="1" collapsed="1">
      <c r="A19" s="104"/>
      <c r="B19" s="129" t="s">
        <v>22</v>
      </c>
      <c r="C19" s="138">
        <f>C17+C18</f>
        <v>9802337</v>
      </c>
      <c r="D19" s="123"/>
      <c r="E19" s="138">
        <f>E17+E18</f>
        <v>9758789</v>
      </c>
      <c r="F19" s="139"/>
      <c r="G19" s="138">
        <f t="shared" si="0"/>
        <v>43548</v>
      </c>
      <c r="H19" s="140"/>
      <c r="I19" s="141">
        <f>I17+I18</f>
        <v>75132820</v>
      </c>
      <c r="J19" s="126"/>
      <c r="K19" s="141">
        <f>K17+K18</f>
        <v>76039561</v>
      </c>
      <c r="L19" s="142"/>
      <c r="M19" s="141">
        <f t="shared" si="1"/>
        <v>-906741</v>
      </c>
      <c r="N19" s="111"/>
    </row>
    <row r="20" spans="1:14" ht="12.75" outlineLevel="1">
      <c r="A20" s="104" t="s">
        <v>116</v>
      </c>
      <c r="B20" s="129" t="s">
        <v>23</v>
      </c>
      <c r="C20" s="138">
        <v>1978804.46</v>
      </c>
      <c r="D20" s="123"/>
      <c r="E20" s="138">
        <v>101227</v>
      </c>
      <c r="F20" s="139"/>
      <c r="G20" s="138">
        <f t="shared" si="0"/>
        <v>1877577.46</v>
      </c>
      <c r="H20" s="140"/>
      <c r="I20" s="141">
        <v>12403181.4</v>
      </c>
      <c r="J20" s="126"/>
      <c r="K20" s="141">
        <v>4938917</v>
      </c>
      <c r="L20" s="142"/>
      <c r="M20" s="141">
        <f t="shared" si="1"/>
        <v>7464264.4</v>
      </c>
      <c r="N20" s="111"/>
    </row>
    <row r="21" spans="1:14" ht="12.75" outlineLevel="1">
      <c r="A21" s="104" t="s">
        <v>117</v>
      </c>
      <c r="B21" s="129" t="s">
        <v>118</v>
      </c>
      <c r="C21" s="138">
        <v>1095231.33</v>
      </c>
      <c r="D21" s="123"/>
      <c r="E21" s="138">
        <v>1473492</v>
      </c>
      <c r="F21" s="139"/>
      <c r="G21" s="138">
        <f t="shared" si="0"/>
        <v>-378260.6699999999</v>
      </c>
      <c r="H21" s="140"/>
      <c r="I21" s="141">
        <v>2014795.99</v>
      </c>
      <c r="J21" s="126"/>
      <c r="K21" s="141">
        <v>2986351</v>
      </c>
      <c r="L21" s="142"/>
      <c r="M21" s="141">
        <f t="shared" si="1"/>
        <v>-971555.01</v>
      </c>
      <c r="N21" s="111"/>
    </row>
    <row r="22" spans="1:14" ht="12.75" outlineLevel="1">
      <c r="A22" s="104" t="s">
        <v>124</v>
      </c>
      <c r="B22" s="129" t="s">
        <v>122</v>
      </c>
      <c r="C22" s="138">
        <v>327263.43000000005</v>
      </c>
      <c r="D22" s="123"/>
      <c r="E22" s="138">
        <v>267468</v>
      </c>
      <c r="F22" s="139"/>
      <c r="G22" s="138">
        <f t="shared" si="0"/>
        <v>59795.43000000005</v>
      </c>
      <c r="H22" s="140"/>
      <c r="I22" s="141">
        <v>2496132.6599999997</v>
      </c>
      <c r="J22" s="126"/>
      <c r="K22" s="141">
        <v>2228283</v>
      </c>
      <c r="L22" s="142"/>
      <c r="M22" s="141">
        <f t="shared" si="1"/>
        <v>267849.6599999997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45791</v>
      </c>
      <c r="D24" s="123"/>
      <c r="E24" s="138">
        <v>48743</v>
      </c>
      <c r="F24" s="139"/>
      <c r="G24" s="138">
        <f t="shared" si="0"/>
        <v>-2952</v>
      </c>
      <c r="H24" s="140"/>
      <c r="I24" s="141">
        <v>3819280.02</v>
      </c>
      <c r="J24" s="126"/>
      <c r="K24" s="141">
        <v>3609754</v>
      </c>
      <c r="L24" s="142"/>
      <c r="M24" s="141">
        <f t="shared" si="1"/>
        <v>209526.02000000002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64891.020000000004</v>
      </c>
      <c r="D25" s="123"/>
      <c r="E25" s="144">
        <v>203287</v>
      </c>
      <c r="F25" s="145"/>
      <c r="G25" s="144">
        <f t="shared" si="0"/>
        <v>-138395.97999999998</v>
      </c>
      <c r="H25" s="146"/>
      <c r="I25" s="147">
        <v>615529.0900000001</v>
      </c>
      <c r="J25" s="126"/>
      <c r="K25" s="147">
        <v>546296</v>
      </c>
      <c r="L25" s="148"/>
      <c r="M25" s="147">
        <f t="shared" si="1"/>
        <v>69233.09000000008</v>
      </c>
      <c r="N25" s="111"/>
    </row>
    <row r="26" spans="2:14" ht="13.5" outlineLevel="1" thickBot="1">
      <c r="B26" s="149" t="s">
        <v>2</v>
      </c>
      <c r="C26" s="150">
        <f>SUM(C20:C25)+C19+C16+C13</f>
        <v>73436567.24</v>
      </c>
      <c r="D26" s="151"/>
      <c r="E26" s="150">
        <f>SUM(E20:E25)+E19+E16+E13</f>
        <v>74783314</v>
      </c>
      <c r="F26" s="152"/>
      <c r="G26" s="150">
        <f t="shared" si="0"/>
        <v>-1346746.7600000054</v>
      </c>
      <c r="H26" s="153"/>
      <c r="I26" s="154">
        <f>SUM(I20:I25)+I19+I16+I13</f>
        <v>572882313.16</v>
      </c>
      <c r="J26" s="149"/>
      <c r="K26" s="154">
        <f>SUM(K20:K25)+K19+K16+K13</f>
        <v>592054263</v>
      </c>
      <c r="L26" s="155"/>
      <c r="M26" s="154">
        <f t="shared" si="1"/>
        <v>-19171949.840000033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1300950.4000000001</v>
      </c>
      <c r="D29" s="163"/>
      <c r="E29" s="138">
        <v>0</v>
      </c>
      <c r="F29" s="163"/>
      <c r="G29" s="138">
        <f aca="true" t="shared" si="2" ref="G29:G37">C29-E29</f>
        <v>1300950.4000000001</v>
      </c>
      <c r="H29" s="140"/>
      <c r="I29" s="141">
        <v>5110344.98</v>
      </c>
      <c r="J29" s="164"/>
      <c r="K29" s="141">
        <v>9269168</v>
      </c>
      <c r="L29" s="164"/>
      <c r="M29" s="141">
        <f aca="true" t="shared" si="3" ref="M29:M37">I29-K29</f>
        <v>-4158823.0199999996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13626010.479999999</v>
      </c>
      <c r="D30" s="163"/>
      <c r="E30" s="138">
        <v>17030241</v>
      </c>
      <c r="F30" s="163"/>
      <c r="G30" s="138">
        <f t="shared" si="2"/>
        <v>-3404230.5200000014</v>
      </c>
      <c r="H30" s="140"/>
      <c r="I30" s="141">
        <v>84494662.24</v>
      </c>
      <c r="J30" s="164"/>
      <c r="K30" s="141">
        <v>125738670</v>
      </c>
      <c r="L30" s="164"/>
      <c r="M30" s="141">
        <f t="shared" si="3"/>
        <v>-41244007.760000005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1143557.65</v>
      </c>
      <c r="D31" s="163"/>
      <c r="E31" s="138">
        <v>1360771</v>
      </c>
      <c r="F31" s="163"/>
      <c r="G31" s="138">
        <f t="shared" si="2"/>
        <v>-217213.3500000001</v>
      </c>
      <c r="H31" s="140"/>
      <c r="I31" s="141">
        <v>8239105.59</v>
      </c>
      <c r="J31" s="164"/>
      <c r="K31" s="141">
        <v>11382955</v>
      </c>
      <c r="L31" s="164"/>
      <c r="M31" s="141">
        <f t="shared" si="3"/>
        <v>-3143849.41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614575.89</v>
      </c>
      <c r="D32" s="163"/>
      <c r="E32" s="138">
        <v>1434888</v>
      </c>
      <c r="F32" s="163"/>
      <c r="G32" s="138">
        <f t="shared" si="2"/>
        <v>-820312.11</v>
      </c>
      <c r="H32" s="140"/>
      <c r="I32" s="141">
        <v>2506010.8</v>
      </c>
      <c r="J32" s="164"/>
      <c r="K32" s="141">
        <v>8792859</v>
      </c>
      <c r="L32" s="164"/>
      <c r="M32" s="141">
        <f t="shared" si="3"/>
        <v>-6286848.2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-287.2</v>
      </c>
      <c r="D33" s="163"/>
      <c r="E33" s="138">
        <v>534</v>
      </c>
      <c r="F33" s="163"/>
      <c r="G33" s="138">
        <f t="shared" si="2"/>
        <v>-821.2</v>
      </c>
      <c r="H33" s="140"/>
      <c r="I33" s="141">
        <v>963.75</v>
      </c>
      <c r="J33" s="164"/>
      <c r="K33" s="141">
        <v>4004</v>
      </c>
      <c r="L33" s="164"/>
      <c r="M33" s="141">
        <f t="shared" si="3"/>
        <v>-3040.25</v>
      </c>
      <c r="N33" s="111"/>
    </row>
    <row r="34" spans="1:14" ht="12.75" outlineLevel="1">
      <c r="A34" s="102" t="s">
        <v>101</v>
      </c>
      <c r="B34" s="129" t="s">
        <v>12</v>
      </c>
      <c r="C34" s="138">
        <v>46408.55</v>
      </c>
      <c r="D34" s="163"/>
      <c r="E34" s="138">
        <v>73611</v>
      </c>
      <c r="F34" s="163"/>
      <c r="G34" s="138">
        <f t="shared" si="2"/>
        <v>-27202.449999999997</v>
      </c>
      <c r="H34" s="140"/>
      <c r="I34" s="141">
        <v>506982.99000000005</v>
      </c>
      <c r="J34" s="164"/>
      <c r="K34" s="141">
        <v>577290</v>
      </c>
      <c r="L34" s="164"/>
      <c r="M34" s="141">
        <f t="shared" si="3"/>
        <v>-70307.00999999995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1471552.3199999984</v>
      </c>
      <c r="D35" s="163"/>
      <c r="E35" s="138">
        <f>E36-SUM(E29:E34)</f>
        <v>999244</v>
      </c>
      <c r="F35" s="163"/>
      <c r="G35" s="138">
        <f t="shared" si="2"/>
        <v>472308.31999999844</v>
      </c>
      <c r="H35" s="140"/>
      <c r="I35" s="141">
        <f>I36-SUM(I29:I34)</f>
        <v>6921977.500000015</v>
      </c>
      <c r="J35" s="164"/>
      <c r="K35" s="141">
        <f>K36-SUM(K29:K34)</f>
        <v>7635702</v>
      </c>
      <c r="L35" s="164"/>
      <c r="M35" s="141">
        <f t="shared" si="3"/>
        <v>-713724.4999999851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18202768.09</v>
      </c>
      <c r="D36" s="136"/>
      <c r="E36" s="135">
        <v>20899289</v>
      </c>
      <c r="F36" s="137"/>
      <c r="G36" s="135">
        <f t="shared" si="2"/>
        <v>-2696520.91</v>
      </c>
      <c r="H36" s="135"/>
      <c r="I36" s="135">
        <v>107780047.85000001</v>
      </c>
      <c r="J36" s="135"/>
      <c r="K36" s="135">
        <v>163400648</v>
      </c>
      <c r="L36" s="135"/>
      <c r="M36" s="135">
        <f t="shared" si="3"/>
        <v>-55620600.14999999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10613667.94</v>
      </c>
      <c r="D37" s="163"/>
      <c r="E37" s="144">
        <v>8064935</v>
      </c>
      <c r="F37" s="163"/>
      <c r="G37" s="144">
        <f t="shared" si="2"/>
        <v>2548732.9399999995</v>
      </c>
      <c r="H37" s="146"/>
      <c r="I37" s="147">
        <v>119465411.15</v>
      </c>
      <c r="J37" s="164"/>
      <c r="K37" s="147">
        <v>71519976</v>
      </c>
      <c r="L37" s="164"/>
      <c r="M37" s="147">
        <f t="shared" si="3"/>
        <v>47945435.150000006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28816436.03</v>
      </c>
      <c r="D38" s="163"/>
      <c r="E38" s="166">
        <f>SUM(E29:E35)+E37</f>
        <v>28964224</v>
      </c>
      <c r="F38" s="163"/>
      <c r="G38" s="166">
        <f>SUM(G29:G35)+G37</f>
        <v>-147787.97000000346</v>
      </c>
      <c r="H38" s="167"/>
      <c r="I38" s="168">
        <f>SUM(I29:I35)+I37</f>
        <v>227245459</v>
      </c>
      <c r="J38" s="164"/>
      <c r="K38" s="168">
        <f>SUM(K29:K35)+K37</f>
        <v>234920624</v>
      </c>
      <c r="L38" s="164"/>
      <c r="M38" s="168">
        <f>SUM(M29:M35)+M37</f>
        <v>-7675164.999999978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974398.66</v>
      </c>
      <c r="D40" s="163"/>
      <c r="E40" s="138">
        <v>795493</v>
      </c>
      <c r="F40" s="163"/>
      <c r="G40" s="138">
        <f aca="true" t="shared" si="4" ref="G40:G48">C40-E40</f>
        <v>178905.66000000003</v>
      </c>
      <c r="H40" s="140"/>
      <c r="I40" s="141">
        <v>7024709.23</v>
      </c>
      <c r="J40" s="164"/>
      <c r="K40" s="141">
        <v>6828668</v>
      </c>
      <c r="L40" s="164"/>
      <c r="M40" s="141">
        <f aca="true" t="shared" si="5" ref="M40:M48">I40-K40</f>
        <v>196041.23000000045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3922984.26</v>
      </c>
      <c r="D41" s="163"/>
      <c r="E41" s="138">
        <v>4368548</v>
      </c>
      <c r="F41" s="163"/>
      <c r="G41" s="138">
        <f t="shared" si="4"/>
        <v>-445563.7400000002</v>
      </c>
      <c r="H41" s="140"/>
      <c r="I41" s="141">
        <v>28439714.61</v>
      </c>
      <c r="J41" s="164"/>
      <c r="K41" s="141">
        <v>34038164</v>
      </c>
      <c r="L41" s="164"/>
      <c r="M41" s="141">
        <f t="shared" si="5"/>
        <v>-5598449.390000001</v>
      </c>
      <c r="N41" s="111"/>
    </row>
    <row r="42" spans="1:14" ht="12.75" outlineLevel="1">
      <c r="A42" s="102" t="s">
        <v>129</v>
      </c>
      <c r="B42" s="129" t="s">
        <v>6</v>
      </c>
      <c r="C42" s="138">
        <v>599558.12</v>
      </c>
      <c r="D42" s="163"/>
      <c r="E42" s="138">
        <v>759105</v>
      </c>
      <c r="F42" s="163"/>
      <c r="G42" s="138">
        <f t="shared" si="4"/>
        <v>-159546.88</v>
      </c>
      <c r="H42" s="140"/>
      <c r="I42" s="141">
        <v>5060186.4799999995</v>
      </c>
      <c r="J42" s="164"/>
      <c r="K42" s="141">
        <v>6321060</v>
      </c>
      <c r="L42" s="164"/>
      <c r="M42" s="141">
        <f t="shared" si="5"/>
        <v>-1260873.5200000005</v>
      </c>
      <c r="N42" s="111"/>
    </row>
    <row r="43" spans="1:14" ht="12.75" outlineLevel="1">
      <c r="A43" s="102" t="s">
        <v>130</v>
      </c>
      <c r="B43" s="129" t="s">
        <v>88</v>
      </c>
      <c r="C43" s="138">
        <v>309797.54</v>
      </c>
      <c r="D43" s="163"/>
      <c r="E43" s="138">
        <v>402813</v>
      </c>
      <c r="F43" s="163"/>
      <c r="G43" s="138">
        <f t="shared" si="4"/>
        <v>-93015.46000000002</v>
      </c>
      <c r="H43" s="140"/>
      <c r="I43" s="141">
        <v>2895348.6900000004</v>
      </c>
      <c r="J43" s="164"/>
      <c r="K43" s="141">
        <v>3711421</v>
      </c>
      <c r="L43" s="164"/>
      <c r="M43" s="141">
        <f t="shared" si="5"/>
        <v>-816072.3099999996</v>
      </c>
      <c r="N43" s="111"/>
    </row>
    <row r="44" spans="1:14" ht="12.75" outlineLevel="1">
      <c r="A44" s="102" t="s">
        <v>102</v>
      </c>
      <c r="B44" s="129" t="s">
        <v>7</v>
      </c>
      <c r="C44" s="138">
        <v>0</v>
      </c>
      <c r="D44" s="163"/>
      <c r="E44" s="138">
        <v>0</v>
      </c>
      <c r="F44" s="163"/>
      <c r="G44" s="138">
        <f t="shared" si="4"/>
        <v>0</v>
      </c>
      <c r="H44" s="140"/>
      <c r="I44" s="141">
        <v>0</v>
      </c>
      <c r="J44" s="164"/>
      <c r="K44" s="141">
        <v>10000</v>
      </c>
      <c r="L44" s="164"/>
      <c r="M44" s="141">
        <f t="shared" si="5"/>
        <v>-10000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90020.48999999999</v>
      </c>
      <c r="D45" s="163"/>
      <c r="E45" s="138">
        <v>115675</v>
      </c>
      <c r="F45" s="163"/>
      <c r="G45" s="138">
        <f t="shared" si="4"/>
        <v>-25654.51000000001</v>
      </c>
      <c r="H45" s="140"/>
      <c r="I45" s="141">
        <v>938107.8400000001</v>
      </c>
      <c r="J45" s="164"/>
      <c r="K45" s="141">
        <v>975345</v>
      </c>
      <c r="L45" s="164"/>
      <c r="M45" s="141">
        <f t="shared" si="5"/>
        <v>-37237.159999999916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5998.9800000000005</v>
      </c>
      <c r="D46" s="163"/>
      <c r="E46" s="138">
        <v>17412</v>
      </c>
      <c r="F46" s="163"/>
      <c r="G46" s="138">
        <f t="shared" si="4"/>
        <v>-11413.02</v>
      </c>
      <c r="H46" s="140"/>
      <c r="I46" s="141">
        <v>59830.67</v>
      </c>
      <c r="J46" s="164"/>
      <c r="K46" s="141">
        <v>149905</v>
      </c>
      <c r="L46" s="164"/>
      <c r="M46" s="141">
        <f t="shared" si="5"/>
        <v>-90074.33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11883206.68</v>
      </c>
      <c r="D47" s="136"/>
      <c r="E47" s="135">
        <v>9472845</v>
      </c>
      <c r="F47" s="137"/>
      <c r="G47" s="135">
        <f t="shared" si="4"/>
        <v>2410361.6799999997</v>
      </c>
      <c r="H47" s="135"/>
      <c r="I47" s="135">
        <v>129363654.53999999</v>
      </c>
      <c r="J47" s="135"/>
      <c r="K47" s="135">
        <v>82559401</v>
      </c>
      <c r="L47" s="135"/>
      <c r="M47" s="135">
        <f t="shared" si="5"/>
        <v>46804253.53999999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10613667.94</v>
      </c>
      <c r="D48" s="136"/>
      <c r="E48" s="135">
        <v>8064935</v>
      </c>
      <c r="F48" s="137"/>
      <c r="G48" s="135">
        <f t="shared" si="4"/>
        <v>2548732.9399999995</v>
      </c>
      <c r="H48" s="135"/>
      <c r="I48" s="135">
        <v>119465411.15</v>
      </c>
      <c r="J48" s="135"/>
      <c r="K48" s="135">
        <v>71519976</v>
      </c>
      <c r="L48" s="135"/>
      <c r="M48" s="135">
        <f t="shared" si="5"/>
        <v>47945435.150000006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613697.9100000003</v>
      </c>
      <c r="D49" s="163"/>
      <c r="E49" s="138">
        <f>E47-E48-E50</f>
        <v>825325</v>
      </c>
      <c r="F49" s="163"/>
      <c r="G49" s="138">
        <f>G47-G48-G50</f>
        <v>-211627.08999999973</v>
      </c>
      <c r="H49" s="140"/>
      <c r="I49" s="141">
        <f>I47-I48-I50</f>
        <v>5125106.429999986</v>
      </c>
      <c r="J49" s="164"/>
      <c r="K49" s="141">
        <f>K47-K48-K50</f>
        <v>6210371</v>
      </c>
      <c r="L49" s="164"/>
      <c r="M49" s="141">
        <f>M47-M48-M50</f>
        <v>-1085264.5700000143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655840.83</v>
      </c>
      <c r="D50" s="163"/>
      <c r="E50" s="138">
        <v>582585</v>
      </c>
      <c r="F50" s="163"/>
      <c r="G50" s="138">
        <f aca="true" t="shared" si="6" ref="G50:G60">C50-E50</f>
        <v>73255.82999999996</v>
      </c>
      <c r="H50" s="140"/>
      <c r="I50" s="141">
        <v>4773136.96</v>
      </c>
      <c r="J50" s="164"/>
      <c r="K50" s="141">
        <v>4829054</v>
      </c>
      <c r="L50" s="164"/>
      <c r="M50" s="141">
        <f aca="true" t="shared" si="7" ref="M50:M60">I50-K50</f>
        <v>-55917.04000000004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1080800.58</v>
      </c>
      <c r="D51" s="163"/>
      <c r="E51" s="138">
        <v>1625786</v>
      </c>
      <c r="F51" s="163"/>
      <c r="G51" s="138">
        <f t="shared" si="6"/>
        <v>-544985.4199999999</v>
      </c>
      <c r="H51" s="140"/>
      <c r="I51" s="141">
        <v>2954469.2800000003</v>
      </c>
      <c r="J51" s="164"/>
      <c r="K51" s="141">
        <v>2501067</v>
      </c>
      <c r="L51" s="164"/>
      <c r="M51" s="141">
        <f t="shared" si="7"/>
        <v>453402.28000000026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2220175.81</v>
      </c>
      <c r="D52" s="163"/>
      <c r="E52" s="138">
        <v>2238554</v>
      </c>
      <c r="F52" s="163"/>
      <c r="G52" s="138">
        <f t="shared" si="6"/>
        <v>-18378.189999999944</v>
      </c>
      <c r="H52" s="140"/>
      <c r="I52" s="141">
        <v>16303171.48</v>
      </c>
      <c r="J52" s="164"/>
      <c r="K52" s="141">
        <v>17797632</v>
      </c>
      <c r="L52" s="164"/>
      <c r="M52" s="141">
        <f t="shared" si="7"/>
        <v>-1494460.5199999996</v>
      </c>
      <c r="N52" s="111"/>
    </row>
    <row r="53" spans="1:14" ht="12.75" outlineLevel="1">
      <c r="A53" s="102" t="s">
        <v>54</v>
      </c>
      <c r="B53" s="129" t="s">
        <v>29</v>
      </c>
      <c r="C53" s="138">
        <v>134406.58000000002</v>
      </c>
      <c r="D53" s="163"/>
      <c r="E53" s="138">
        <v>185503</v>
      </c>
      <c r="F53" s="163"/>
      <c r="G53" s="138">
        <f t="shared" si="6"/>
        <v>-51096.419999999984</v>
      </c>
      <c r="H53" s="140"/>
      <c r="I53" s="141">
        <v>1134726.45</v>
      </c>
      <c r="J53" s="164"/>
      <c r="K53" s="141">
        <v>1544179</v>
      </c>
      <c r="L53" s="164"/>
      <c r="M53" s="141">
        <f t="shared" si="7"/>
        <v>-409452.55000000005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540204.36</v>
      </c>
      <c r="D55" s="163"/>
      <c r="E55" s="138">
        <v>622359</v>
      </c>
      <c r="F55" s="163"/>
      <c r="G55" s="138">
        <f t="shared" si="6"/>
        <v>-82154.64000000001</v>
      </c>
      <c r="H55" s="140"/>
      <c r="I55" s="141">
        <v>4543402.37</v>
      </c>
      <c r="J55" s="164"/>
      <c r="K55" s="141">
        <v>5377008</v>
      </c>
      <c r="L55" s="164"/>
      <c r="M55" s="141">
        <f t="shared" si="7"/>
        <v>-833605.6299999999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2599.4700000000003</v>
      </c>
      <c r="D56" s="163"/>
      <c r="E56" s="138">
        <v>7228</v>
      </c>
      <c r="F56" s="163"/>
      <c r="G56" s="138">
        <f>C56-E56</f>
        <v>-4628.53</v>
      </c>
      <c r="H56" s="140"/>
      <c r="I56" s="141">
        <v>42875.05</v>
      </c>
      <c r="J56" s="164"/>
      <c r="K56" s="141">
        <v>65700</v>
      </c>
      <c r="L56" s="164"/>
      <c r="M56" s="141">
        <f>I56-K56</f>
        <v>-22824.949999999997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3149337.47</v>
      </c>
      <c r="D57" s="163"/>
      <c r="E57" s="138">
        <v>3148362</v>
      </c>
      <c r="F57" s="163"/>
      <c r="G57" s="138">
        <f>C57-E57</f>
        <v>975.4700000002049</v>
      </c>
      <c r="H57" s="140"/>
      <c r="I57" s="141">
        <v>26973744.09</v>
      </c>
      <c r="J57" s="164"/>
      <c r="K57" s="141">
        <v>28130559</v>
      </c>
      <c r="L57" s="164"/>
      <c r="M57" s="141">
        <f>I57-K57</f>
        <v>-1156814.9100000001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10284249.89</v>
      </c>
      <c r="D58" s="163"/>
      <c r="E58" s="138">
        <v>10175338</v>
      </c>
      <c r="F58" s="163"/>
      <c r="G58" s="138">
        <f>C58-E58</f>
        <v>108911.8900000006</v>
      </c>
      <c r="H58" s="140"/>
      <c r="I58" s="141">
        <v>81238752.35000001</v>
      </c>
      <c r="J58" s="164"/>
      <c r="K58" s="141">
        <v>81073993</v>
      </c>
      <c r="L58" s="164"/>
      <c r="M58" s="141">
        <f>I58-K58</f>
        <v>164759.35000000894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11979.630000000001</v>
      </c>
      <c r="D59" s="163"/>
      <c r="E59" s="138">
        <v>9100</v>
      </c>
      <c r="F59" s="163"/>
      <c r="G59" s="138">
        <f t="shared" si="6"/>
        <v>2879.630000000001</v>
      </c>
      <c r="H59" s="140"/>
      <c r="I59" s="141">
        <v>72276.55</v>
      </c>
      <c r="J59" s="164"/>
      <c r="K59" s="141">
        <v>80000</v>
      </c>
      <c r="L59" s="164"/>
      <c r="M59" s="141">
        <f t="shared" si="7"/>
        <v>-7723.449999999997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1205.96</v>
      </c>
      <c r="D60" s="163"/>
      <c r="E60" s="144">
        <v>9406</v>
      </c>
      <c r="F60" s="169"/>
      <c r="G60" s="144">
        <f t="shared" si="6"/>
        <v>-8200.04</v>
      </c>
      <c r="H60" s="170"/>
      <c r="I60" s="147">
        <v>107674.34000000001</v>
      </c>
      <c r="J60" s="164"/>
      <c r="K60" s="147">
        <v>117365</v>
      </c>
      <c r="L60" s="171"/>
      <c r="M60" s="147">
        <f t="shared" si="7"/>
        <v>-9690.659999999989</v>
      </c>
      <c r="N60" s="111"/>
    </row>
    <row r="61" spans="2:14" s="172" customFormat="1" ht="12.75" outlineLevel="1">
      <c r="B61" s="149" t="s">
        <v>121</v>
      </c>
      <c r="C61" s="166">
        <f>SUM(C40:C46)+SUM(C49:C60)</f>
        <v>24597256.540000003</v>
      </c>
      <c r="D61" s="173"/>
      <c r="E61" s="166">
        <f>SUM(E40:E46)+SUM(E49:E60)</f>
        <v>25888592</v>
      </c>
      <c r="F61" s="174"/>
      <c r="G61" s="166">
        <f>SUM(G40:G46)+SUM(G49:G60)</f>
        <v>-1291335.459999999</v>
      </c>
      <c r="H61" s="167"/>
      <c r="I61" s="168">
        <f>SUM(I40:I46)+SUM(I49:I60)</f>
        <v>187687232.87</v>
      </c>
      <c r="J61" s="175"/>
      <c r="K61" s="168">
        <f>SUM(K40:K46)+SUM(K49:K60)</f>
        <v>199761491</v>
      </c>
      <c r="L61" s="176"/>
      <c r="M61" s="168">
        <f>SUM(M40:M46)+SUM(M49:M60)</f>
        <v>-12074258.130000006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53413692.57000001</v>
      </c>
      <c r="D63" s="163"/>
      <c r="E63" s="177">
        <f>E38+E61</f>
        <v>54852816</v>
      </c>
      <c r="F63" s="163"/>
      <c r="G63" s="178">
        <f>G38+G61</f>
        <v>-1439123.4300000025</v>
      </c>
      <c r="H63" s="179"/>
      <c r="I63" s="180">
        <f>I38+I61</f>
        <v>414932691.87</v>
      </c>
      <c r="J63" s="164"/>
      <c r="K63" s="180">
        <f>K38+K61</f>
        <v>434682115</v>
      </c>
      <c r="L63" s="164"/>
      <c r="M63" s="181">
        <f>M38+M61</f>
        <v>-19749423.129999984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438286.24</v>
      </c>
      <c r="D67" s="163"/>
      <c r="E67" s="138">
        <v>746234</v>
      </c>
      <c r="F67" s="163"/>
      <c r="G67" s="138">
        <f aca="true" t="shared" si="8" ref="G67:G76">C67-E67</f>
        <v>-307947.76</v>
      </c>
      <c r="H67" s="140"/>
      <c r="I67" s="141">
        <v>3147294.8000000003</v>
      </c>
      <c r="J67" s="164"/>
      <c r="K67" s="141">
        <v>9938178</v>
      </c>
      <c r="L67" s="164"/>
      <c r="M67" s="141">
        <f aca="true" t="shared" si="9" ref="M67:M76">I67-K67</f>
        <v>-6790883.199999999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4671392.18</v>
      </c>
      <c r="D68" s="163"/>
      <c r="E68" s="138">
        <v>5097022</v>
      </c>
      <c r="F68" s="163"/>
      <c r="G68" s="138">
        <f t="shared" si="8"/>
        <v>-425629.8200000003</v>
      </c>
      <c r="H68" s="140"/>
      <c r="I68" s="141">
        <v>40420346.79</v>
      </c>
      <c r="J68" s="164"/>
      <c r="K68" s="141">
        <v>47016881</v>
      </c>
      <c r="L68" s="164"/>
      <c r="M68" s="141">
        <f t="shared" si="9"/>
        <v>-6596534.210000001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515468.73000000004</v>
      </c>
      <c r="D69" s="163"/>
      <c r="E69" s="138">
        <v>244334</v>
      </c>
      <c r="F69" s="163"/>
      <c r="G69" s="138">
        <f t="shared" si="8"/>
        <v>271134.73000000004</v>
      </c>
      <c r="H69" s="140"/>
      <c r="I69" s="141">
        <v>2546066.2300000004</v>
      </c>
      <c r="J69" s="164"/>
      <c r="K69" s="141">
        <v>3235277</v>
      </c>
      <c r="L69" s="164"/>
      <c r="M69" s="141">
        <f t="shared" si="9"/>
        <v>-689210.7699999996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80456.94</v>
      </c>
      <c r="D70" s="163"/>
      <c r="E70" s="138">
        <v>275694</v>
      </c>
      <c r="F70" s="163"/>
      <c r="G70" s="138">
        <f t="shared" si="8"/>
        <v>-195237.06</v>
      </c>
      <c r="H70" s="140"/>
      <c r="I70" s="141">
        <v>1066547.4300000002</v>
      </c>
      <c r="J70" s="164"/>
      <c r="K70" s="141">
        <v>2357981</v>
      </c>
      <c r="L70" s="164"/>
      <c r="M70" s="141">
        <f t="shared" si="9"/>
        <v>-1291433.5699999998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152114.64</v>
      </c>
      <c r="D71" s="163"/>
      <c r="E71" s="138">
        <v>4688</v>
      </c>
      <c r="F71" s="163"/>
      <c r="G71" s="138">
        <f t="shared" si="8"/>
        <v>147426.64</v>
      </c>
      <c r="H71" s="140"/>
      <c r="I71" s="141">
        <v>161031.03</v>
      </c>
      <c r="J71" s="164"/>
      <c r="K71" s="141">
        <v>202524</v>
      </c>
      <c r="L71" s="164"/>
      <c r="M71" s="141">
        <f t="shared" si="9"/>
        <v>-41492.97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68400.88</v>
      </c>
      <c r="D72" s="163"/>
      <c r="E72" s="138">
        <v>371099</v>
      </c>
      <c r="F72" s="163"/>
      <c r="G72" s="138">
        <f t="shared" si="8"/>
        <v>-302698.12</v>
      </c>
      <c r="H72" s="140"/>
      <c r="I72" s="141">
        <v>1058620.7000000002</v>
      </c>
      <c r="J72" s="164"/>
      <c r="K72" s="141">
        <v>1758688</v>
      </c>
      <c r="L72" s="164"/>
      <c r="M72" s="141">
        <f t="shared" si="9"/>
        <v>-700067.2999999998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-2097.37</v>
      </c>
      <c r="D73" s="163"/>
      <c r="E73" s="138">
        <v>7332</v>
      </c>
      <c r="F73" s="163"/>
      <c r="G73" s="138">
        <f t="shared" si="8"/>
        <v>-9429.369999999999</v>
      </c>
      <c r="H73" s="140"/>
      <c r="I73" s="141">
        <v>31841.15</v>
      </c>
      <c r="J73" s="164"/>
      <c r="K73" s="141">
        <v>55684</v>
      </c>
      <c r="L73" s="164"/>
      <c r="M73" s="141">
        <f t="shared" si="9"/>
        <v>-23842.85</v>
      </c>
      <c r="N73" s="111"/>
    </row>
    <row r="74" spans="1:14" ht="12.75" outlineLevel="1">
      <c r="A74" s="102" t="s">
        <v>32</v>
      </c>
      <c r="B74" s="129" t="s">
        <v>28</v>
      </c>
      <c r="C74" s="138">
        <v>775123.43</v>
      </c>
      <c r="D74" s="163"/>
      <c r="E74" s="138">
        <v>1051675</v>
      </c>
      <c r="F74" s="163"/>
      <c r="G74" s="138">
        <f t="shared" si="8"/>
        <v>-276551.56999999995</v>
      </c>
      <c r="H74" s="140"/>
      <c r="I74" s="141">
        <v>5844634.76</v>
      </c>
      <c r="J74" s="164"/>
      <c r="K74" s="141">
        <v>7518032</v>
      </c>
      <c r="L74" s="164"/>
      <c r="M74" s="141">
        <f t="shared" si="9"/>
        <v>-1673397.2400000002</v>
      </c>
      <c r="N74" s="111"/>
    </row>
    <row r="75" spans="1:14" ht="12.75" outlineLevel="1">
      <c r="A75" s="102" t="s">
        <v>33</v>
      </c>
      <c r="B75" s="129" t="s">
        <v>29</v>
      </c>
      <c r="C75" s="138">
        <v>131895.63</v>
      </c>
      <c r="D75" s="163"/>
      <c r="E75" s="138">
        <v>149184</v>
      </c>
      <c r="F75" s="163"/>
      <c r="G75" s="138">
        <f t="shared" si="8"/>
        <v>-17288.369999999995</v>
      </c>
      <c r="H75" s="140"/>
      <c r="I75" s="141">
        <v>1589865.88</v>
      </c>
      <c r="J75" s="164"/>
      <c r="K75" s="141">
        <v>1176870</v>
      </c>
      <c r="L75" s="164"/>
      <c r="M75" s="141">
        <f t="shared" si="9"/>
        <v>412995.8799999999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229677.29</v>
      </c>
      <c r="D76" s="163"/>
      <c r="E76" s="144">
        <v>149229</v>
      </c>
      <c r="F76" s="182"/>
      <c r="G76" s="144">
        <f t="shared" si="8"/>
        <v>80448.29000000001</v>
      </c>
      <c r="H76" s="170"/>
      <c r="I76" s="147">
        <v>1459547.6600000001</v>
      </c>
      <c r="J76" s="164"/>
      <c r="K76" s="147">
        <v>1449627</v>
      </c>
      <c r="L76" s="183"/>
      <c r="M76" s="147">
        <f t="shared" si="9"/>
        <v>9920.660000000149</v>
      </c>
      <c r="N76" s="111"/>
    </row>
    <row r="77" spans="2:14" s="172" customFormat="1" ht="12.75" outlineLevel="1">
      <c r="B77" s="149" t="s">
        <v>31</v>
      </c>
      <c r="C77" s="178">
        <f>SUM(C67:C76)</f>
        <v>7060718.59</v>
      </c>
      <c r="D77" s="173"/>
      <c r="E77" s="178">
        <f>SUM(E67:E76)</f>
        <v>8096491</v>
      </c>
      <c r="F77" s="173"/>
      <c r="G77" s="178">
        <f>SUM(G67:G76)</f>
        <v>-1035772.4100000001</v>
      </c>
      <c r="H77" s="179"/>
      <c r="I77" s="181">
        <f>SUM(I67:I76)</f>
        <v>57325796.42999999</v>
      </c>
      <c r="J77" s="175"/>
      <c r="K77" s="181">
        <f>SUM(K67:K76)</f>
        <v>74709742</v>
      </c>
      <c r="L77" s="175"/>
      <c r="M77" s="181">
        <f>SUM(M67:M76)</f>
        <v>-17383945.57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9220163.69</v>
      </c>
      <c r="D80" s="163"/>
      <c r="E80" s="130">
        <v>9287962</v>
      </c>
      <c r="F80" s="163"/>
      <c r="G80" s="130">
        <f>C80-E80</f>
        <v>-67798.31000000052</v>
      </c>
      <c r="H80" s="132"/>
      <c r="I80" s="133">
        <v>76321053.72</v>
      </c>
      <c r="J80" s="164"/>
      <c r="K80" s="133">
        <v>74792195</v>
      </c>
      <c r="L80" s="164"/>
      <c r="M80" s="133">
        <f>I80-K80</f>
        <v>1528858.7199999988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44854.69</v>
      </c>
      <c r="D83" s="163"/>
      <c r="E83" s="138">
        <v>0</v>
      </c>
      <c r="F83" s="163"/>
      <c r="G83" s="138">
        <f>C83-E83</f>
        <v>44854.69</v>
      </c>
      <c r="H83" s="184"/>
      <c r="I83" s="141">
        <v>211440.88</v>
      </c>
      <c r="J83" s="164"/>
      <c r="K83" s="141">
        <v>0</v>
      </c>
      <c r="L83" s="164"/>
      <c r="M83" s="141">
        <f>I83-K83</f>
        <v>211440.88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54287.369999999995</v>
      </c>
      <c r="D84" s="163"/>
      <c r="E84" s="144">
        <v>42497</v>
      </c>
      <c r="F84" s="169"/>
      <c r="G84" s="144">
        <f>C84-E84</f>
        <v>11790.369999999995</v>
      </c>
      <c r="H84" s="170"/>
      <c r="I84" s="147">
        <v>446927.5</v>
      </c>
      <c r="J84" s="164"/>
      <c r="K84" s="147">
        <v>339982</v>
      </c>
      <c r="L84" s="171"/>
      <c r="M84" s="147">
        <f>I84-K84</f>
        <v>106945.5</v>
      </c>
      <c r="N84" s="111"/>
    </row>
    <row r="85" spans="2:14" s="185" customFormat="1" ht="12.75" outlineLevel="1">
      <c r="B85" s="186" t="s">
        <v>40</v>
      </c>
      <c r="C85" s="187">
        <f>SUM(C80:C84)</f>
        <v>9319305.749999998</v>
      </c>
      <c r="D85" s="174"/>
      <c r="E85" s="187">
        <f>SUM(E80:E84)</f>
        <v>9330459</v>
      </c>
      <c r="F85" s="174"/>
      <c r="G85" s="187">
        <f>SUM(G80:G84)</f>
        <v>-11153.250000000524</v>
      </c>
      <c r="H85" s="153"/>
      <c r="I85" s="188">
        <f>SUM(I80:I84)</f>
        <v>76979422.1</v>
      </c>
      <c r="J85" s="176"/>
      <c r="K85" s="188">
        <f>SUM(K80:K84)</f>
        <v>75132177</v>
      </c>
      <c r="L85" s="176"/>
      <c r="M85" s="188">
        <f>SUM(M80:M84)</f>
        <v>1847245.0999999987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69793716.91000001</v>
      </c>
      <c r="D88" s="195"/>
      <c r="E88" s="187">
        <f>E63+E77+E85</f>
        <v>72279766</v>
      </c>
      <c r="F88" s="195"/>
      <c r="G88" s="187">
        <f>G63+G77+G85</f>
        <v>-2486049.090000003</v>
      </c>
      <c r="H88" s="153"/>
      <c r="I88" s="188">
        <f>I63+I77+I85</f>
        <v>549237910.4</v>
      </c>
      <c r="J88" s="196"/>
      <c r="K88" s="188">
        <f>K63+K77+K85</f>
        <v>584524034</v>
      </c>
      <c r="L88" s="196"/>
      <c r="M88" s="188">
        <f>M63+M77+M85</f>
        <v>-35286123.59999999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3642850.3299999833</v>
      </c>
      <c r="D90" s="195"/>
      <c r="E90" s="187">
        <f>SUM(E26-E88)</f>
        <v>2503548</v>
      </c>
      <c r="F90" s="195"/>
      <c r="G90" s="187">
        <f>C90-E90</f>
        <v>1139302.3299999833</v>
      </c>
      <c r="H90" s="153"/>
      <c r="I90" s="188">
        <f>SUM(I26-I88)</f>
        <v>23644402.75999999</v>
      </c>
      <c r="J90" s="196"/>
      <c r="K90" s="188">
        <f>SUM(K26-K88)</f>
        <v>7530229</v>
      </c>
      <c r="L90" s="196"/>
      <c r="M90" s="188">
        <f>I90-K90</f>
        <v>16114173.75999999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1795275.78</v>
      </c>
      <c r="D94" s="157"/>
      <c r="E94" s="130">
        <v>1641182</v>
      </c>
      <c r="F94" s="157"/>
      <c r="G94" s="130">
        <f>C94-E94</f>
        <v>154093.78000000003</v>
      </c>
      <c r="H94" s="132"/>
      <c r="I94" s="133">
        <v>18527422.7</v>
      </c>
      <c r="J94" s="160"/>
      <c r="K94" s="133">
        <v>14484378</v>
      </c>
      <c r="L94" s="160"/>
      <c r="M94" s="133">
        <f>I94-K94</f>
        <v>4043044.6999999993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-296168.33</v>
      </c>
      <c r="D96" s="157"/>
      <c r="E96" s="138">
        <v>-49194</v>
      </c>
      <c r="F96" s="157"/>
      <c r="G96" s="138">
        <f>C96-E96</f>
        <v>-246974.33000000002</v>
      </c>
      <c r="H96" s="184"/>
      <c r="I96" s="141">
        <v>-1199183.94</v>
      </c>
      <c r="J96" s="160"/>
      <c r="K96" s="141">
        <v>-2015107</v>
      </c>
      <c r="L96" s="160"/>
      <c r="M96" s="141">
        <f>I96-K96</f>
        <v>815923.06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0</v>
      </c>
      <c r="D97" s="157"/>
      <c r="E97" s="144">
        <v>106250</v>
      </c>
      <c r="F97" s="190"/>
      <c r="G97" s="144">
        <f>C97-E97</f>
        <v>-106250</v>
      </c>
      <c r="H97" s="170"/>
      <c r="I97" s="147">
        <v>399594.14</v>
      </c>
      <c r="J97" s="160"/>
      <c r="K97" s="147">
        <v>150000</v>
      </c>
      <c r="L97" s="192"/>
      <c r="M97" s="147">
        <f>I97-K97</f>
        <v>249594.14</v>
      </c>
      <c r="N97" s="111"/>
    </row>
    <row r="98" spans="2:14" s="172" customFormat="1" ht="12.75" outlineLevel="1">
      <c r="B98" s="149" t="s">
        <v>50</v>
      </c>
      <c r="C98" s="178">
        <f>SUM(C94:C97)</f>
        <v>1499107.45</v>
      </c>
      <c r="D98" s="197"/>
      <c r="E98" s="178">
        <f>SUM(E94:E97)</f>
        <v>1698238</v>
      </c>
      <c r="F98" s="195"/>
      <c r="G98" s="178">
        <f>SUM(G94:G97)</f>
        <v>-199130.55</v>
      </c>
      <c r="H98" s="179"/>
      <c r="I98" s="181">
        <f>SUM(I94:I97)</f>
        <v>17727832.9</v>
      </c>
      <c r="J98" s="198"/>
      <c r="K98" s="181">
        <f>SUM(K94:K97)</f>
        <v>12619271</v>
      </c>
      <c r="L98" s="196"/>
      <c r="M98" s="181">
        <f>SUM(M94:M97)</f>
        <v>5108561.899999999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5141957.7799999835</v>
      </c>
      <c r="D101" s="199"/>
      <c r="E101" s="150">
        <f>E90+E98</f>
        <v>4201786</v>
      </c>
      <c r="F101" s="200"/>
      <c r="G101" s="150">
        <f>C101-E101</f>
        <v>940171.7799999835</v>
      </c>
      <c r="H101" s="153"/>
      <c r="I101" s="154">
        <f>I90+I98</f>
        <v>41372235.65999999</v>
      </c>
      <c r="J101" s="201"/>
      <c r="K101" s="154">
        <f>K90+K98</f>
        <v>20149500</v>
      </c>
      <c r="L101" s="202"/>
      <c r="M101" s="154">
        <f>I101-K101</f>
        <v>21222735.65999999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showGridLines="0" zoomScalePageLayoutView="0" workbookViewId="0" topLeftCell="A1">
      <pane xSplit="2" ySplit="10" topLeftCell="C11" activePane="bottomRight" state="frozen"/>
      <selection pane="topLeft" activeCell="B2" sqref="B2"/>
      <selection pane="topRight" activeCell="C2" sqref="C2"/>
      <selection pane="bottomLeft" activeCell="B9" sqref="B9"/>
      <selection pane="bottomRight" activeCell="B9" sqref="B9"/>
    </sheetView>
  </sheetViews>
  <sheetFormatPr defaultColWidth="9.140625" defaultRowHeight="12.75" outlineLevelRow="2" outlineLevelCol="1"/>
  <cols>
    <col min="1" max="1" width="55.7109375" style="102" hidden="1" customWidth="1"/>
    <col min="2" max="2" width="48.00390625" style="103" customWidth="1"/>
    <col min="3" max="3" width="13.7109375" style="102" customWidth="1" outlineLevel="1"/>
    <col min="4" max="4" width="1.7109375" style="102" customWidth="1" outlineLevel="1"/>
    <col min="5" max="5" width="13.7109375" style="102" customWidth="1" outlineLevel="1"/>
    <col min="6" max="6" width="1.7109375" style="102" customWidth="1" outlineLevel="1"/>
    <col min="7" max="7" width="13.57421875" style="105" customWidth="1" outlineLevel="1"/>
    <col min="8" max="8" width="1.7109375" style="105" customWidth="1"/>
    <col min="9" max="9" width="13.7109375" style="102" customWidth="1" outlineLevel="1"/>
    <col min="10" max="10" width="1.7109375" style="102" customWidth="1" outlineLevel="1"/>
    <col min="11" max="11" width="13.7109375" style="102" customWidth="1" outlineLevel="1"/>
    <col min="12" max="12" width="1.7109375" style="102" customWidth="1" outlineLevel="1"/>
    <col min="13" max="13" width="13.57421875" style="105" customWidth="1" outlineLevel="1"/>
    <col min="14" max="14" width="1.7109375" style="105" customWidth="1"/>
    <col min="15" max="15" width="1.7109375" style="102" customWidth="1"/>
    <col min="16" max="16" width="13.7109375" style="102" customWidth="1"/>
    <col min="17" max="16384" width="9.140625" style="102" customWidth="1"/>
  </cols>
  <sheetData>
    <row r="1" spans="3:13" ht="21.75" customHeight="1" hidden="1">
      <c r="C1" s="102" t="s">
        <v>137</v>
      </c>
      <c r="E1" s="104" t="s">
        <v>138</v>
      </c>
      <c r="G1" s="105" t="s">
        <v>63</v>
      </c>
      <c r="I1" s="102" t="s">
        <v>106</v>
      </c>
      <c r="K1" s="104" t="s">
        <v>107</v>
      </c>
      <c r="M1" s="105" t="s">
        <v>63</v>
      </c>
    </row>
    <row r="2" spans="2:33" s="106" customFormat="1" ht="18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2:33" s="106" customFormat="1" ht="18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3" s="108" customFormat="1" ht="12.75">
      <c r="B4" s="231" t="s">
        <v>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110"/>
      <c r="P4" s="110"/>
      <c r="Q4" s="110"/>
      <c r="R4" s="110"/>
      <c r="S4" s="110"/>
      <c r="T4" s="110"/>
      <c r="U4" s="110"/>
      <c r="V4" s="110"/>
      <c r="W4" s="110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2:33" s="108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10"/>
      <c r="U5" s="110"/>
      <c r="V5" s="110"/>
      <c r="W5" s="110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3:16" ht="12.75">
      <c r="C6" s="232" t="s">
        <v>133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11"/>
      <c r="O6" s="112"/>
      <c r="P6" s="113" t="s">
        <v>158</v>
      </c>
    </row>
    <row r="7" spans="3:16" ht="12.7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1"/>
      <c r="P7" s="113" t="s">
        <v>149</v>
      </c>
    </row>
    <row r="8" spans="3:14" ht="12.75">
      <c r="C8" s="115" t="s">
        <v>135</v>
      </c>
      <c r="E8" s="114" t="s">
        <v>83</v>
      </c>
      <c r="K8" s="114" t="s">
        <v>83</v>
      </c>
      <c r="N8" s="111"/>
    </row>
    <row r="9" spans="3:14" ht="12.75">
      <c r="C9" s="115" t="s">
        <v>134</v>
      </c>
      <c r="E9" s="115" t="s">
        <v>136</v>
      </c>
      <c r="F9" s="114"/>
      <c r="G9" s="115" t="s">
        <v>132</v>
      </c>
      <c r="H9" s="115"/>
      <c r="I9" s="115" t="s">
        <v>104</v>
      </c>
      <c r="K9" s="115" t="s">
        <v>105</v>
      </c>
      <c r="L9" s="114"/>
      <c r="M9" s="115" t="s">
        <v>132</v>
      </c>
      <c r="N9" s="111"/>
    </row>
    <row r="10" spans="3:14" ht="13.5" thickBot="1">
      <c r="C10" s="116" t="str">
        <f>TEXT(DATE,"mm/dd/yy")</f>
        <v>09/30/19</v>
      </c>
      <c r="E10" s="116" t="str">
        <f>TEXT(DATE,"mm/dd/yy")</f>
        <v>09/30/19</v>
      </c>
      <c r="F10" s="114"/>
      <c r="G10" s="117" t="s">
        <v>83</v>
      </c>
      <c r="H10" s="118"/>
      <c r="I10" s="116" t="str">
        <f>TEXT(DATE,"mm/dd/yy")</f>
        <v>09/30/19</v>
      </c>
      <c r="K10" s="116" t="str">
        <f>TEXT(DATE,"mm/dd/yy")</f>
        <v>09/30/19</v>
      </c>
      <c r="L10" s="114"/>
      <c r="M10" s="117" t="s">
        <v>83</v>
      </c>
      <c r="N10" s="111"/>
    </row>
    <row r="11" spans="2:16" ht="13.5" outlineLevel="1">
      <c r="B11" s="119" t="s">
        <v>95</v>
      </c>
      <c r="C11" s="227" t="s">
        <v>95</v>
      </c>
      <c r="D11" s="227"/>
      <c r="E11" s="227"/>
      <c r="F11" s="227"/>
      <c r="G11" s="227"/>
      <c r="H11" s="118"/>
      <c r="I11" s="228" t="s">
        <v>95</v>
      </c>
      <c r="J11" s="228"/>
      <c r="K11" s="228"/>
      <c r="L11" s="228"/>
      <c r="M11" s="228"/>
      <c r="N11" s="111"/>
      <c r="O11" s="120"/>
      <c r="P11" s="120"/>
    </row>
    <row r="12" spans="2:14" ht="12.75" outlineLevel="1">
      <c r="B12" s="121" t="s">
        <v>1</v>
      </c>
      <c r="C12" s="122"/>
      <c r="D12" s="123"/>
      <c r="E12" s="123"/>
      <c r="F12" s="123"/>
      <c r="G12" s="124"/>
      <c r="I12" s="125"/>
      <c r="J12" s="126"/>
      <c r="K12" s="126"/>
      <c r="L12" s="126"/>
      <c r="M12" s="127"/>
      <c r="N12" s="111"/>
    </row>
    <row r="13" spans="1:14" s="120" customFormat="1" ht="12.75" outlineLevel="1">
      <c r="A13" s="128" t="s">
        <v>157</v>
      </c>
      <c r="B13" s="129" t="s">
        <v>20</v>
      </c>
      <c r="C13" s="130">
        <v>62949430</v>
      </c>
      <c r="D13" s="123"/>
      <c r="E13" s="130">
        <v>57878324</v>
      </c>
      <c r="F13" s="131"/>
      <c r="G13" s="130">
        <f aca="true" t="shared" si="0" ref="G13:G26">(C13-E13)</f>
        <v>5071106</v>
      </c>
      <c r="H13" s="132"/>
      <c r="I13" s="133">
        <v>573387530</v>
      </c>
      <c r="J13" s="126"/>
      <c r="K13" s="133">
        <v>590730973</v>
      </c>
      <c r="L13" s="134"/>
      <c r="M13" s="133">
        <f aca="true" t="shared" si="1" ref="M13:M26">(I13-K13)</f>
        <v>-17343443</v>
      </c>
      <c r="N13" s="111"/>
    </row>
    <row r="14" spans="1:14" ht="12.75" hidden="1" outlineLevel="2">
      <c r="A14" s="104" t="s">
        <v>143</v>
      </c>
      <c r="B14" s="135" t="s">
        <v>21</v>
      </c>
      <c r="C14" s="135">
        <v>-6404532</v>
      </c>
      <c r="D14" s="136"/>
      <c r="E14" s="135">
        <v>-4816008</v>
      </c>
      <c r="F14" s="137"/>
      <c r="G14" s="135">
        <f t="shared" si="0"/>
        <v>-1588524</v>
      </c>
      <c r="H14" s="135"/>
      <c r="I14" s="135">
        <v>-40258296</v>
      </c>
      <c r="J14" s="135"/>
      <c r="K14" s="135">
        <v>-35963556</v>
      </c>
      <c r="L14" s="135"/>
      <c r="M14" s="135">
        <f t="shared" si="1"/>
        <v>-4294740</v>
      </c>
      <c r="N14" s="135"/>
    </row>
    <row r="15" spans="1:14" ht="12.75" hidden="1" outlineLevel="2">
      <c r="A15" s="104" t="s">
        <v>144</v>
      </c>
      <c r="B15" s="135" t="s">
        <v>78</v>
      </c>
      <c r="C15" s="135">
        <v>1099738</v>
      </c>
      <c r="D15" s="136"/>
      <c r="E15" s="135">
        <v>0</v>
      </c>
      <c r="F15" s="137"/>
      <c r="G15" s="135">
        <f t="shared" si="0"/>
        <v>1099738</v>
      </c>
      <c r="H15" s="135"/>
      <c r="I15" s="135">
        <v>915976</v>
      </c>
      <c r="J15" s="135"/>
      <c r="K15" s="135">
        <v>0</v>
      </c>
      <c r="L15" s="135"/>
      <c r="M15" s="135">
        <f t="shared" si="1"/>
        <v>915976</v>
      </c>
      <c r="N15" s="135"/>
    </row>
    <row r="16" spans="1:14" ht="12.75" outlineLevel="1" collapsed="1">
      <c r="A16" s="104"/>
      <c r="B16" s="129" t="s">
        <v>21</v>
      </c>
      <c r="C16" s="138">
        <f>C14+C15</f>
        <v>-5304794</v>
      </c>
      <c r="D16" s="123"/>
      <c r="E16" s="138">
        <f>E14+E15</f>
        <v>-4816008</v>
      </c>
      <c r="F16" s="139"/>
      <c r="G16" s="138">
        <f t="shared" si="0"/>
        <v>-488786</v>
      </c>
      <c r="H16" s="140"/>
      <c r="I16" s="141">
        <f>I14+I15</f>
        <v>-39342320</v>
      </c>
      <c r="J16" s="126"/>
      <c r="K16" s="141">
        <f>K14+K15</f>
        <v>-35963556</v>
      </c>
      <c r="L16" s="142"/>
      <c r="M16" s="141">
        <f t="shared" si="1"/>
        <v>-3378764</v>
      </c>
      <c r="N16" s="111"/>
    </row>
    <row r="17" spans="1:14" ht="12.75" hidden="1" outlineLevel="2">
      <c r="A17" s="104" t="s">
        <v>146</v>
      </c>
      <c r="B17" s="135" t="s">
        <v>22</v>
      </c>
      <c r="C17" s="135">
        <v>8698754</v>
      </c>
      <c r="D17" s="136"/>
      <c r="E17" s="135">
        <v>9839240</v>
      </c>
      <c r="F17" s="137"/>
      <c r="G17" s="135">
        <f t="shared" si="0"/>
        <v>-1140486</v>
      </c>
      <c r="H17" s="135"/>
      <c r="I17" s="135">
        <v>83311530</v>
      </c>
      <c r="J17" s="135"/>
      <c r="K17" s="135">
        <v>85878801</v>
      </c>
      <c r="L17" s="135"/>
      <c r="M17" s="135">
        <f t="shared" si="1"/>
        <v>-2567271</v>
      </c>
      <c r="N17" s="135"/>
    </row>
    <row r="18" spans="1:14" ht="12.75" hidden="1" outlineLevel="2">
      <c r="A18" s="104" t="s">
        <v>145</v>
      </c>
      <c r="B18" s="135" t="s">
        <v>79</v>
      </c>
      <c r="C18" s="135">
        <v>1178786</v>
      </c>
      <c r="D18" s="136"/>
      <c r="E18" s="135">
        <v>0</v>
      </c>
      <c r="F18" s="137"/>
      <c r="G18" s="135">
        <f t="shared" si="0"/>
        <v>1178786</v>
      </c>
      <c r="H18" s="135"/>
      <c r="I18" s="135">
        <v>1698830</v>
      </c>
      <c r="J18" s="135"/>
      <c r="K18" s="135">
        <v>0</v>
      </c>
      <c r="L18" s="135"/>
      <c r="M18" s="135">
        <f t="shared" si="1"/>
        <v>1698830</v>
      </c>
      <c r="N18" s="135"/>
    </row>
    <row r="19" spans="1:14" ht="12.75" outlineLevel="1" collapsed="1">
      <c r="A19" s="104"/>
      <c r="B19" s="129" t="s">
        <v>22</v>
      </c>
      <c r="C19" s="138">
        <f>C17+C18</f>
        <v>9877540</v>
      </c>
      <c r="D19" s="123"/>
      <c r="E19" s="138">
        <f>E17+E18</f>
        <v>9839240</v>
      </c>
      <c r="F19" s="139"/>
      <c r="G19" s="138">
        <f t="shared" si="0"/>
        <v>38300</v>
      </c>
      <c r="H19" s="140"/>
      <c r="I19" s="141">
        <f>I17+I18</f>
        <v>85010360</v>
      </c>
      <c r="J19" s="126"/>
      <c r="K19" s="141">
        <f>K17+K18</f>
        <v>85878801</v>
      </c>
      <c r="L19" s="142"/>
      <c r="M19" s="141">
        <f t="shared" si="1"/>
        <v>-868441</v>
      </c>
      <c r="N19" s="111"/>
    </row>
    <row r="20" spans="1:14" ht="12.75" outlineLevel="1">
      <c r="A20" s="104" t="s">
        <v>116</v>
      </c>
      <c r="B20" s="129" t="s">
        <v>23</v>
      </c>
      <c r="C20" s="138">
        <v>2628125.55</v>
      </c>
      <c r="D20" s="123"/>
      <c r="E20" s="138">
        <v>710577</v>
      </c>
      <c r="F20" s="139"/>
      <c r="G20" s="138">
        <f t="shared" si="0"/>
        <v>1917548.5499999998</v>
      </c>
      <c r="H20" s="140"/>
      <c r="I20" s="141">
        <v>15031306.95</v>
      </c>
      <c r="J20" s="126"/>
      <c r="K20" s="141">
        <v>5649494</v>
      </c>
      <c r="L20" s="142"/>
      <c r="M20" s="141">
        <f t="shared" si="1"/>
        <v>9381812.95</v>
      </c>
      <c r="N20" s="111"/>
    </row>
    <row r="21" spans="1:14" ht="12.75" outlineLevel="1">
      <c r="A21" s="104" t="s">
        <v>117</v>
      </c>
      <c r="B21" s="129" t="s">
        <v>118</v>
      </c>
      <c r="C21" s="138">
        <v>1057234.66</v>
      </c>
      <c r="D21" s="123"/>
      <c r="E21" s="138">
        <v>1425960</v>
      </c>
      <c r="F21" s="139"/>
      <c r="G21" s="138">
        <f t="shared" si="0"/>
        <v>-368725.3400000001</v>
      </c>
      <c r="H21" s="140"/>
      <c r="I21" s="141">
        <v>3072030.65</v>
      </c>
      <c r="J21" s="126"/>
      <c r="K21" s="141">
        <v>4412311</v>
      </c>
      <c r="L21" s="142"/>
      <c r="M21" s="141">
        <f t="shared" si="1"/>
        <v>-1340280.35</v>
      </c>
      <c r="N21" s="111"/>
    </row>
    <row r="22" spans="1:14" ht="12.75" outlineLevel="1">
      <c r="A22" s="104" t="s">
        <v>124</v>
      </c>
      <c r="B22" s="129" t="s">
        <v>122</v>
      </c>
      <c r="C22" s="138">
        <v>324358.68</v>
      </c>
      <c r="D22" s="123"/>
      <c r="E22" s="138">
        <v>263347</v>
      </c>
      <c r="F22" s="139"/>
      <c r="G22" s="138">
        <f t="shared" si="0"/>
        <v>61011.67999999999</v>
      </c>
      <c r="H22" s="140"/>
      <c r="I22" s="141">
        <v>2820491.3400000003</v>
      </c>
      <c r="J22" s="126"/>
      <c r="K22" s="141">
        <v>2491630</v>
      </c>
      <c r="L22" s="142"/>
      <c r="M22" s="141">
        <f t="shared" si="1"/>
        <v>328861.3400000003</v>
      </c>
      <c r="N22" s="111"/>
    </row>
    <row r="23" spans="1:14" ht="12.75" outlineLevel="1">
      <c r="A23" s="104" t="s">
        <v>74</v>
      </c>
      <c r="B23" s="129" t="s">
        <v>75</v>
      </c>
      <c r="C23" s="138">
        <v>0</v>
      </c>
      <c r="D23" s="123"/>
      <c r="E23" s="138">
        <v>0</v>
      </c>
      <c r="F23" s="139"/>
      <c r="G23" s="138">
        <f t="shared" si="0"/>
        <v>0</v>
      </c>
      <c r="H23" s="140"/>
      <c r="I23" s="141">
        <v>0</v>
      </c>
      <c r="J23" s="126"/>
      <c r="K23" s="141">
        <v>0</v>
      </c>
      <c r="L23" s="142"/>
      <c r="M23" s="141">
        <f t="shared" si="1"/>
        <v>0</v>
      </c>
      <c r="N23" s="111"/>
    </row>
    <row r="24" spans="1:16" ht="12.75" outlineLevel="1">
      <c r="A24" s="104" t="s">
        <v>93</v>
      </c>
      <c r="B24" s="129" t="s">
        <v>131</v>
      </c>
      <c r="C24" s="138">
        <v>46793</v>
      </c>
      <c r="D24" s="123"/>
      <c r="E24" s="138">
        <v>48743</v>
      </c>
      <c r="F24" s="139"/>
      <c r="G24" s="138">
        <f t="shared" si="0"/>
        <v>-1950</v>
      </c>
      <c r="H24" s="140"/>
      <c r="I24" s="141">
        <v>3866073.02</v>
      </c>
      <c r="J24" s="126"/>
      <c r="K24" s="141">
        <v>3658497</v>
      </c>
      <c r="L24" s="142"/>
      <c r="M24" s="141">
        <f t="shared" si="1"/>
        <v>207576.02000000002</v>
      </c>
      <c r="N24" s="111"/>
      <c r="O24" s="143"/>
      <c r="P24" s="140"/>
    </row>
    <row r="25" spans="1:14" ht="12.75" outlineLevel="1">
      <c r="A25" s="104" t="s">
        <v>123</v>
      </c>
      <c r="B25" s="129" t="s">
        <v>24</v>
      </c>
      <c r="C25" s="144">
        <v>90947.66</v>
      </c>
      <c r="D25" s="123"/>
      <c r="E25" s="144">
        <v>23287</v>
      </c>
      <c r="F25" s="145"/>
      <c r="G25" s="144">
        <f t="shared" si="0"/>
        <v>67660.66</v>
      </c>
      <c r="H25" s="146"/>
      <c r="I25" s="147">
        <v>706476.75</v>
      </c>
      <c r="J25" s="126"/>
      <c r="K25" s="147">
        <v>569583</v>
      </c>
      <c r="L25" s="148"/>
      <c r="M25" s="147">
        <f t="shared" si="1"/>
        <v>136893.75</v>
      </c>
      <c r="N25" s="111"/>
    </row>
    <row r="26" spans="2:14" ht="13.5" outlineLevel="1" thickBot="1">
      <c r="B26" s="149" t="s">
        <v>2</v>
      </c>
      <c r="C26" s="150">
        <f>SUM(C20:C25)+C19+C16+C13</f>
        <v>71669635.55</v>
      </c>
      <c r="D26" s="151"/>
      <c r="E26" s="150">
        <f>SUM(E20:E25)+E19+E16+E13</f>
        <v>65373470</v>
      </c>
      <c r="F26" s="152"/>
      <c r="G26" s="150">
        <f t="shared" si="0"/>
        <v>6296165.549999997</v>
      </c>
      <c r="H26" s="153"/>
      <c r="I26" s="154">
        <f>SUM(I20:I25)+I19+I16+I13</f>
        <v>644551948.71</v>
      </c>
      <c r="J26" s="149"/>
      <c r="K26" s="154">
        <f>SUM(K20:K25)+K19+K16+K13</f>
        <v>657427733</v>
      </c>
      <c r="L26" s="155"/>
      <c r="M26" s="154">
        <f t="shared" si="1"/>
        <v>-12875784.289999962</v>
      </c>
      <c r="N26" s="111"/>
    </row>
    <row r="27" spans="2:14" ht="13.5" outlineLevel="1" thickTop="1">
      <c r="B27" s="156"/>
      <c r="C27" s="122"/>
      <c r="D27" s="123"/>
      <c r="E27" s="157"/>
      <c r="F27" s="158"/>
      <c r="G27" s="159"/>
      <c r="H27" s="143"/>
      <c r="I27" s="125"/>
      <c r="J27" s="126"/>
      <c r="K27" s="160"/>
      <c r="L27" s="161"/>
      <c r="M27" s="162"/>
      <c r="N27" s="111"/>
    </row>
    <row r="28" spans="2:14" ht="12.75" outlineLevel="1">
      <c r="B28" s="121" t="s">
        <v>3</v>
      </c>
      <c r="C28" s="122"/>
      <c r="D28" s="123"/>
      <c r="E28" s="157"/>
      <c r="F28" s="123"/>
      <c r="G28" s="159"/>
      <c r="H28" s="143"/>
      <c r="I28" s="125"/>
      <c r="J28" s="126"/>
      <c r="K28" s="160"/>
      <c r="L28" s="126"/>
      <c r="M28" s="162"/>
      <c r="N28" s="111"/>
    </row>
    <row r="29" spans="1:14" s="120" customFormat="1" ht="12.75" outlineLevel="1">
      <c r="A29" s="128" t="s">
        <v>96</v>
      </c>
      <c r="B29" s="129" t="s">
        <v>8</v>
      </c>
      <c r="C29" s="138">
        <v>726516.2</v>
      </c>
      <c r="D29" s="163"/>
      <c r="E29" s="138">
        <v>0</v>
      </c>
      <c r="F29" s="163"/>
      <c r="G29" s="138">
        <f aca="true" t="shared" si="2" ref="G29:G37">C29-E29</f>
        <v>726516.2</v>
      </c>
      <c r="H29" s="140"/>
      <c r="I29" s="141">
        <v>5836861.18</v>
      </c>
      <c r="J29" s="164"/>
      <c r="K29" s="141">
        <v>9269168</v>
      </c>
      <c r="L29" s="164"/>
      <c r="M29" s="141">
        <f aca="true" t="shared" si="3" ref="M29:M37">I29-K29</f>
        <v>-3432306.8200000003</v>
      </c>
      <c r="N29" s="111"/>
    </row>
    <row r="30" spans="1:14" s="120" customFormat="1" ht="12.75" outlineLevel="1">
      <c r="A30" s="128" t="s">
        <v>97</v>
      </c>
      <c r="B30" s="129" t="s">
        <v>9</v>
      </c>
      <c r="C30" s="138">
        <v>11305141.589999998</v>
      </c>
      <c r="D30" s="163"/>
      <c r="E30" s="138">
        <v>15781581</v>
      </c>
      <c r="F30" s="163"/>
      <c r="G30" s="138">
        <f t="shared" si="2"/>
        <v>-4476439.410000002</v>
      </c>
      <c r="H30" s="140"/>
      <c r="I30" s="141">
        <v>95799803.83000003</v>
      </c>
      <c r="J30" s="164"/>
      <c r="K30" s="141">
        <v>141520251</v>
      </c>
      <c r="L30" s="164"/>
      <c r="M30" s="141">
        <f t="shared" si="3"/>
        <v>-45720447.16999997</v>
      </c>
      <c r="N30" s="111"/>
    </row>
    <row r="31" spans="1:14" s="120" customFormat="1" ht="12.75" outlineLevel="1">
      <c r="A31" s="128" t="s">
        <v>98</v>
      </c>
      <c r="B31" s="129" t="s">
        <v>10</v>
      </c>
      <c r="C31" s="138">
        <v>1373347.8699999999</v>
      </c>
      <c r="D31" s="163"/>
      <c r="E31" s="138">
        <v>847822</v>
      </c>
      <c r="F31" s="163"/>
      <c r="G31" s="138">
        <f t="shared" si="2"/>
        <v>525525.8699999999</v>
      </c>
      <c r="H31" s="140"/>
      <c r="I31" s="141">
        <v>9612453.459999999</v>
      </c>
      <c r="J31" s="164"/>
      <c r="K31" s="141">
        <v>12230777</v>
      </c>
      <c r="L31" s="164"/>
      <c r="M31" s="141">
        <f t="shared" si="3"/>
        <v>-2618323.540000001</v>
      </c>
      <c r="N31" s="111"/>
    </row>
    <row r="32" spans="1:14" s="120" customFormat="1" ht="12.75" outlineLevel="1">
      <c r="A32" s="128" t="s">
        <v>99</v>
      </c>
      <c r="B32" s="129" t="s">
        <v>89</v>
      </c>
      <c r="C32" s="138">
        <v>843042.88</v>
      </c>
      <c r="D32" s="163"/>
      <c r="E32" s="138">
        <v>926084</v>
      </c>
      <c r="F32" s="163"/>
      <c r="G32" s="138">
        <f t="shared" si="2"/>
        <v>-83041.12</v>
      </c>
      <c r="H32" s="140"/>
      <c r="I32" s="141">
        <v>3349053.68</v>
      </c>
      <c r="J32" s="164"/>
      <c r="K32" s="141">
        <v>9718943</v>
      </c>
      <c r="L32" s="164"/>
      <c r="M32" s="141">
        <f t="shared" si="3"/>
        <v>-6369889.32</v>
      </c>
      <c r="N32" s="111"/>
    </row>
    <row r="33" spans="1:14" s="120" customFormat="1" ht="12.75" outlineLevel="1">
      <c r="A33" s="128" t="s">
        <v>100</v>
      </c>
      <c r="B33" s="129" t="s">
        <v>11</v>
      </c>
      <c r="C33" s="138">
        <v>-23.04</v>
      </c>
      <c r="D33" s="163"/>
      <c r="E33" s="138">
        <v>534</v>
      </c>
      <c r="F33" s="163"/>
      <c r="G33" s="138">
        <f t="shared" si="2"/>
        <v>-557.04</v>
      </c>
      <c r="H33" s="140"/>
      <c r="I33" s="141">
        <v>940.71</v>
      </c>
      <c r="J33" s="164"/>
      <c r="K33" s="141">
        <v>4538</v>
      </c>
      <c r="L33" s="164"/>
      <c r="M33" s="141">
        <f t="shared" si="3"/>
        <v>-3597.29</v>
      </c>
      <c r="N33" s="111"/>
    </row>
    <row r="34" spans="1:14" ht="12.75" outlineLevel="1">
      <c r="A34" s="102" t="s">
        <v>101</v>
      </c>
      <c r="B34" s="129" t="s">
        <v>12</v>
      </c>
      <c r="C34" s="138">
        <v>69015.78</v>
      </c>
      <c r="D34" s="163"/>
      <c r="E34" s="138">
        <v>71274</v>
      </c>
      <c r="F34" s="163"/>
      <c r="G34" s="138">
        <f t="shared" si="2"/>
        <v>-2258.220000000001</v>
      </c>
      <c r="H34" s="140"/>
      <c r="I34" s="141">
        <v>575998.77</v>
      </c>
      <c r="J34" s="164"/>
      <c r="K34" s="141">
        <v>648564</v>
      </c>
      <c r="L34" s="164"/>
      <c r="M34" s="141">
        <f t="shared" si="3"/>
        <v>-72565.22999999998</v>
      </c>
      <c r="N34" s="111"/>
    </row>
    <row r="35" spans="1:14" ht="12.75" outlineLevel="1">
      <c r="A35" s="102" t="s">
        <v>59</v>
      </c>
      <c r="B35" s="129" t="s">
        <v>13</v>
      </c>
      <c r="C35" s="138">
        <f>C36-SUM(C29:C34)</f>
        <v>1144148.1900000032</v>
      </c>
      <c r="D35" s="163"/>
      <c r="E35" s="138">
        <f>E36-SUM(E29:E34)</f>
        <v>918646</v>
      </c>
      <c r="F35" s="163"/>
      <c r="G35" s="138">
        <f t="shared" si="2"/>
        <v>225502.1900000032</v>
      </c>
      <c r="H35" s="140"/>
      <c r="I35" s="141">
        <f>I36-SUM(I29:I34)</f>
        <v>8066125.689999998</v>
      </c>
      <c r="J35" s="164"/>
      <c r="K35" s="141">
        <f>K36-SUM(K29:K34)</f>
        <v>8554348</v>
      </c>
      <c r="L35" s="164"/>
      <c r="M35" s="141">
        <f t="shared" si="3"/>
        <v>-488222.3100000024</v>
      </c>
      <c r="N35" s="111"/>
    </row>
    <row r="36" spans="1:14" ht="12.75" hidden="1" outlineLevel="2">
      <c r="A36" s="104" t="s">
        <v>94</v>
      </c>
      <c r="B36" s="165" t="s">
        <v>60</v>
      </c>
      <c r="C36" s="135">
        <v>15461189.47</v>
      </c>
      <c r="D36" s="136"/>
      <c r="E36" s="135">
        <v>18545941</v>
      </c>
      <c r="F36" s="137"/>
      <c r="G36" s="135">
        <f t="shared" si="2"/>
        <v>-3084751.5299999993</v>
      </c>
      <c r="H36" s="135"/>
      <c r="I36" s="135">
        <v>123241237.32000001</v>
      </c>
      <c r="J36" s="135"/>
      <c r="K36" s="135">
        <v>181946589</v>
      </c>
      <c r="L36" s="135"/>
      <c r="M36" s="135">
        <f t="shared" si="3"/>
        <v>-58705351.67999999</v>
      </c>
      <c r="N36" s="135"/>
    </row>
    <row r="37" spans="1:14" s="120" customFormat="1" ht="12.75" outlineLevel="1" collapsed="1">
      <c r="A37" s="128" t="s">
        <v>119</v>
      </c>
      <c r="B37" s="129" t="s">
        <v>87</v>
      </c>
      <c r="C37" s="144">
        <v>13135370.3</v>
      </c>
      <c r="D37" s="163"/>
      <c r="E37" s="144">
        <v>5729134</v>
      </c>
      <c r="F37" s="163"/>
      <c r="G37" s="144">
        <f t="shared" si="2"/>
        <v>7406236.300000001</v>
      </c>
      <c r="H37" s="146"/>
      <c r="I37" s="147">
        <v>132600781.45</v>
      </c>
      <c r="J37" s="164"/>
      <c r="K37" s="147">
        <v>77249110</v>
      </c>
      <c r="L37" s="164"/>
      <c r="M37" s="147">
        <f t="shared" si="3"/>
        <v>55351671.45</v>
      </c>
      <c r="N37" s="111"/>
    </row>
    <row r="38" spans="1:14" s="120" customFormat="1" ht="12.75" outlineLevel="1">
      <c r="A38" s="128"/>
      <c r="B38" s="149" t="s">
        <v>120</v>
      </c>
      <c r="C38" s="166">
        <f>SUM(C29:C35)+C37</f>
        <v>28596559.770000003</v>
      </c>
      <c r="D38" s="163"/>
      <c r="E38" s="166">
        <f>SUM(E29:E35)+E37</f>
        <v>24275075</v>
      </c>
      <c r="F38" s="163"/>
      <c r="G38" s="166">
        <f>SUM(G29:G35)+G37</f>
        <v>4321484.770000001</v>
      </c>
      <c r="H38" s="167"/>
      <c r="I38" s="168">
        <f>SUM(I29:I35)+I37</f>
        <v>255842018.77</v>
      </c>
      <c r="J38" s="164"/>
      <c r="K38" s="168">
        <f>SUM(K29:K35)+K37</f>
        <v>259195699</v>
      </c>
      <c r="L38" s="164"/>
      <c r="M38" s="168">
        <f>SUM(M29:M35)+M37</f>
        <v>-3353680.229999967</v>
      </c>
      <c r="N38" s="111"/>
    </row>
    <row r="39" spans="1:14" s="120" customFormat="1" ht="12.75" outlineLevel="1">
      <c r="A39" s="128"/>
      <c r="B39" s="129"/>
      <c r="C39" s="138"/>
      <c r="D39" s="163"/>
      <c r="E39" s="138"/>
      <c r="F39" s="163"/>
      <c r="G39" s="138"/>
      <c r="H39" s="140"/>
      <c r="I39" s="141"/>
      <c r="J39" s="164"/>
      <c r="K39" s="141"/>
      <c r="L39" s="164"/>
      <c r="M39" s="141"/>
      <c r="N39" s="111"/>
    </row>
    <row r="40" spans="1:14" ht="12.75" outlineLevel="1">
      <c r="A40" s="102" t="s">
        <v>127</v>
      </c>
      <c r="B40" s="129" t="s">
        <v>4</v>
      </c>
      <c r="C40" s="138">
        <v>885021.87</v>
      </c>
      <c r="D40" s="163"/>
      <c r="E40" s="138">
        <v>738733</v>
      </c>
      <c r="F40" s="163"/>
      <c r="G40" s="138">
        <f aca="true" t="shared" si="4" ref="G40:G48">C40-E40</f>
        <v>146288.87</v>
      </c>
      <c r="H40" s="140"/>
      <c r="I40" s="141">
        <v>7909731.1</v>
      </c>
      <c r="J40" s="164"/>
      <c r="K40" s="141">
        <v>7567401</v>
      </c>
      <c r="L40" s="164"/>
      <c r="M40" s="141">
        <f aca="true" t="shared" si="5" ref="M40:M48">I40-K40</f>
        <v>342330.0999999996</v>
      </c>
      <c r="N40" s="111"/>
    </row>
    <row r="41" spans="1:14" s="120" customFormat="1" ht="12.75" outlineLevel="1">
      <c r="A41" s="104" t="s">
        <v>128</v>
      </c>
      <c r="B41" s="129" t="s">
        <v>5</v>
      </c>
      <c r="C41" s="138">
        <v>3777595.68</v>
      </c>
      <c r="D41" s="163"/>
      <c r="E41" s="138">
        <v>4088268</v>
      </c>
      <c r="F41" s="163"/>
      <c r="G41" s="138">
        <f t="shared" si="4"/>
        <v>-310672.31999999983</v>
      </c>
      <c r="H41" s="140"/>
      <c r="I41" s="141">
        <v>32217310.290000003</v>
      </c>
      <c r="J41" s="164"/>
      <c r="K41" s="141">
        <v>38126432</v>
      </c>
      <c r="L41" s="164"/>
      <c r="M41" s="141">
        <f t="shared" si="5"/>
        <v>-5909121.709999997</v>
      </c>
      <c r="N41" s="111"/>
    </row>
    <row r="42" spans="1:14" ht="12.75" outlineLevel="1">
      <c r="A42" s="102" t="s">
        <v>129</v>
      </c>
      <c r="B42" s="129" t="s">
        <v>6</v>
      </c>
      <c r="C42" s="138">
        <v>656619.7699999997</v>
      </c>
      <c r="D42" s="163"/>
      <c r="E42" s="138">
        <v>757955</v>
      </c>
      <c r="F42" s="163"/>
      <c r="G42" s="138">
        <f t="shared" si="4"/>
        <v>-101335.23000000033</v>
      </c>
      <c r="H42" s="140"/>
      <c r="I42" s="141">
        <v>5716806.249999998</v>
      </c>
      <c r="J42" s="164"/>
      <c r="K42" s="141">
        <v>7079015</v>
      </c>
      <c r="L42" s="164"/>
      <c r="M42" s="141">
        <f t="shared" si="5"/>
        <v>-1362208.7500000019</v>
      </c>
      <c r="N42" s="111"/>
    </row>
    <row r="43" spans="1:14" ht="12.75" outlineLevel="1">
      <c r="A43" s="102" t="s">
        <v>130</v>
      </c>
      <c r="B43" s="129" t="s">
        <v>88</v>
      </c>
      <c r="C43" s="138">
        <v>264822.64</v>
      </c>
      <c r="D43" s="163"/>
      <c r="E43" s="138">
        <v>399074</v>
      </c>
      <c r="F43" s="163"/>
      <c r="G43" s="138">
        <f t="shared" si="4"/>
        <v>-134251.36</v>
      </c>
      <c r="H43" s="140"/>
      <c r="I43" s="141">
        <v>3160171.3299999996</v>
      </c>
      <c r="J43" s="164"/>
      <c r="K43" s="141">
        <v>4110495</v>
      </c>
      <c r="L43" s="164"/>
      <c r="M43" s="141">
        <f t="shared" si="5"/>
        <v>-950323.6700000004</v>
      </c>
      <c r="N43" s="111"/>
    </row>
    <row r="44" spans="1:14" ht="12.75" outlineLevel="1">
      <c r="A44" s="102" t="s">
        <v>102</v>
      </c>
      <c r="B44" s="129" t="s">
        <v>7</v>
      </c>
      <c r="C44" s="138">
        <v>876.9200000000001</v>
      </c>
      <c r="D44" s="163"/>
      <c r="E44" s="138">
        <v>0</v>
      </c>
      <c r="F44" s="163"/>
      <c r="G44" s="138">
        <f t="shared" si="4"/>
        <v>876.9200000000001</v>
      </c>
      <c r="H44" s="140"/>
      <c r="I44" s="141">
        <v>876.9200000000001</v>
      </c>
      <c r="J44" s="164"/>
      <c r="K44" s="141">
        <v>10000</v>
      </c>
      <c r="L44" s="164"/>
      <c r="M44" s="141">
        <f t="shared" si="5"/>
        <v>-9123.08</v>
      </c>
      <c r="N44" s="111"/>
    </row>
    <row r="45" spans="1:14" s="120" customFormat="1" ht="12.75" outlineLevel="1">
      <c r="A45" s="102" t="s">
        <v>103</v>
      </c>
      <c r="B45" s="129" t="s">
        <v>110</v>
      </c>
      <c r="C45" s="138">
        <v>115498.19999999998</v>
      </c>
      <c r="D45" s="163"/>
      <c r="E45" s="138">
        <v>118127</v>
      </c>
      <c r="F45" s="163"/>
      <c r="G45" s="138">
        <f t="shared" si="4"/>
        <v>-2628.8000000000175</v>
      </c>
      <c r="H45" s="140"/>
      <c r="I45" s="141">
        <v>1053606.04</v>
      </c>
      <c r="J45" s="164"/>
      <c r="K45" s="141">
        <v>1093472</v>
      </c>
      <c r="L45" s="164"/>
      <c r="M45" s="141">
        <f t="shared" si="5"/>
        <v>-39865.95999999996</v>
      </c>
      <c r="N45" s="111"/>
    </row>
    <row r="46" spans="1:14" s="120" customFormat="1" ht="12.75" outlineLevel="1">
      <c r="A46" s="102" t="s">
        <v>111</v>
      </c>
      <c r="B46" s="129" t="s">
        <v>109</v>
      </c>
      <c r="C46" s="138">
        <v>8497.89</v>
      </c>
      <c r="D46" s="163"/>
      <c r="E46" s="138">
        <v>16839</v>
      </c>
      <c r="F46" s="163"/>
      <c r="G46" s="138">
        <f t="shared" si="4"/>
        <v>-8341.11</v>
      </c>
      <c r="H46" s="140"/>
      <c r="I46" s="141">
        <v>68328.56</v>
      </c>
      <c r="J46" s="164"/>
      <c r="K46" s="141">
        <v>166744</v>
      </c>
      <c r="L46" s="164"/>
      <c r="M46" s="141">
        <f t="shared" si="5"/>
        <v>-98415.44</v>
      </c>
      <c r="N46" s="111"/>
    </row>
    <row r="47" spans="1:14" ht="12.75" hidden="1" outlineLevel="2">
      <c r="A47" s="104" t="s">
        <v>85</v>
      </c>
      <c r="B47" s="165" t="s">
        <v>62</v>
      </c>
      <c r="C47" s="135">
        <v>14322703.58</v>
      </c>
      <c r="D47" s="136"/>
      <c r="E47" s="135">
        <v>7044426</v>
      </c>
      <c r="F47" s="137"/>
      <c r="G47" s="135">
        <f t="shared" si="4"/>
        <v>7278277.58</v>
      </c>
      <c r="H47" s="135"/>
      <c r="I47" s="135">
        <v>143686358.11999997</v>
      </c>
      <c r="J47" s="135"/>
      <c r="K47" s="135">
        <v>89603827</v>
      </c>
      <c r="L47" s="135"/>
      <c r="M47" s="135">
        <f t="shared" si="5"/>
        <v>54082531.119999975</v>
      </c>
      <c r="N47" s="135"/>
    </row>
    <row r="48" spans="1:14" ht="12.75" hidden="1" outlineLevel="2">
      <c r="A48" s="104" t="s">
        <v>119</v>
      </c>
      <c r="B48" s="165" t="s">
        <v>87</v>
      </c>
      <c r="C48" s="135">
        <v>13135370.3</v>
      </c>
      <c r="D48" s="136"/>
      <c r="E48" s="135">
        <v>5729134</v>
      </c>
      <c r="F48" s="137"/>
      <c r="G48" s="135">
        <f t="shared" si="4"/>
        <v>7406236.300000001</v>
      </c>
      <c r="H48" s="135"/>
      <c r="I48" s="135">
        <v>132600781.45</v>
      </c>
      <c r="J48" s="135"/>
      <c r="K48" s="135">
        <v>77249110</v>
      </c>
      <c r="L48" s="135"/>
      <c r="M48" s="135">
        <f t="shared" si="5"/>
        <v>55351671.45</v>
      </c>
      <c r="N48" s="135"/>
    </row>
    <row r="49" spans="2:14" s="120" customFormat="1" ht="12" customHeight="1" outlineLevel="1" collapsed="1">
      <c r="B49" s="129" t="s">
        <v>61</v>
      </c>
      <c r="C49" s="138">
        <f>C47-C48-C50</f>
        <v>563277.3499999993</v>
      </c>
      <c r="D49" s="163"/>
      <c r="E49" s="138">
        <f>E47-E48-E50</f>
        <v>772094</v>
      </c>
      <c r="F49" s="163"/>
      <c r="G49" s="138">
        <f>G47-G48-G50</f>
        <v>-208816.65000000072</v>
      </c>
      <c r="H49" s="140"/>
      <c r="I49" s="141">
        <f>I47-I48-I50</f>
        <v>5688383.779999972</v>
      </c>
      <c r="J49" s="164"/>
      <c r="K49" s="141">
        <f>K47-K48-K50</f>
        <v>6982465</v>
      </c>
      <c r="L49" s="164"/>
      <c r="M49" s="141">
        <f>M47-M48-M50</f>
        <v>-1294081.2200000277</v>
      </c>
      <c r="N49" s="111"/>
    </row>
    <row r="50" spans="1:14" s="120" customFormat="1" ht="12.75" outlineLevel="1">
      <c r="A50" s="120" t="s">
        <v>86</v>
      </c>
      <c r="B50" s="129" t="s">
        <v>84</v>
      </c>
      <c r="C50" s="138">
        <v>624055.93</v>
      </c>
      <c r="D50" s="163"/>
      <c r="E50" s="138">
        <v>543198</v>
      </c>
      <c r="F50" s="163"/>
      <c r="G50" s="138">
        <f aca="true" t="shared" si="6" ref="G50:G60">C50-E50</f>
        <v>80857.93000000005</v>
      </c>
      <c r="H50" s="140"/>
      <c r="I50" s="141">
        <v>5397192.89</v>
      </c>
      <c r="J50" s="164"/>
      <c r="K50" s="141">
        <v>5372252</v>
      </c>
      <c r="L50" s="164"/>
      <c r="M50" s="141">
        <f aca="true" t="shared" si="7" ref="M50:M60">I50-K50</f>
        <v>24940.889999999665</v>
      </c>
      <c r="N50" s="111"/>
    </row>
    <row r="51" spans="1:14" s="120" customFormat="1" ht="12.75" outlineLevel="1">
      <c r="A51" s="128" t="s">
        <v>71</v>
      </c>
      <c r="B51" s="129" t="s">
        <v>125</v>
      </c>
      <c r="C51" s="138">
        <v>1378564.75</v>
      </c>
      <c r="D51" s="163"/>
      <c r="E51" s="138">
        <v>1133059</v>
      </c>
      <c r="F51" s="163"/>
      <c r="G51" s="138">
        <f t="shared" si="6"/>
        <v>245505.75</v>
      </c>
      <c r="H51" s="140"/>
      <c r="I51" s="141">
        <v>4333034.03</v>
      </c>
      <c r="J51" s="164"/>
      <c r="K51" s="141">
        <v>3634126</v>
      </c>
      <c r="L51" s="164"/>
      <c r="M51" s="141">
        <f t="shared" si="7"/>
        <v>698908.0300000003</v>
      </c>
      <c r="N51" s="111"/>
    </row>
    <row r="52" spans="1:14" s="120" customFormat="1" ht="12.75" outlineLevel="1">
      <c r="A52" s="128" t="s">
        <v>76</v>
      </c>
      <c r="B52" s="129" t="s">
        <v>126</v>
      </c>
      <c r="C52" s="138">
        <v>2081904.2800000003</v>
      </c>
      <c r="D52" s="163"/>
      <c r="E52" s="138">
        <v>2085919</v>
      </c>
      <c r="F52" s="163"/>
      <c r="G52" s="138">
        <f t="shared" si="6"/>
        <v>-4014.7199999997392</v>
      </c>
      <c r="H52" s="140"/>
      <c r="I52" s="141">
        <v>18385075.759999998</v>
      </c>
      <c r="J52" s="164"/>
      <c r="K52" s="141">
        <v>19883551</v>
      </c>
      <c r="L52" s="164"/>
      <c r="M52" s="141">
        <f t="shared" si="7"/>
        <v>-1498475.240000002</v>
      </c>
      <c r="N52" s="111"/>
    </row>
    <row r="53" spans="1:14" ht="12.75" outlineLevel="1">
      <c r="A53" s="102" t="s">
        <v>54</v>
      </c>
      <c r="B53" s="129" t="s">
        <v>29</v>
      </c>
      <c r="C53" s="138">
        <v>132512.02</v>
      </c>
      <c r="D53" s="163"/>
      <c r="E53" s="138">
        <v>174595</v>
      </c>
      <c r="F53" s="163"/>
      <c r="G53" s="138">
        <f t="shared" si="6"/>
        <v>-42082.98000000001</v>
      </c>
      <c r="H53" s="140"/>
      <c r="I53" s="141">
        <v>1267238.47</v>
      </c>
      <c r="J53" s="164"/>
      <c r="K53" s="141">
        <v>1718774</v>
      </c>
      <c r="L53" s="164"/>
      <c r="M53" s="141">
        <f t="shared" si="7"/>
        <v>-451535.53</v>
      </c>
      <c r="N53" s="111"/>
    </row>
    <row r="54" spans="1:14" s="120" customFormat="1" ht="12.75" outlineLevel="1">
      <c r="A54" s="120" t="s">
        <v>55</v>
      </c>
      <c r="B54" s="129" t="s">
        <v>14</v>
      </c>
      <c r="C54" s="138">
        <v>0</v>
      </c>
      <c r="D54" s="163"/>
      <c r="E54" s="138">
        <v>0</v>
      </c>
      <c r="F54" s="163"/>
      <c r="G54" s="138">
        <f t="shared" si="6"/>
        <v>0</v>
      </c>
      <c r="H54" s="140"/>
      <c r="I54" s="141">
        <v>0</v>
      </c>
      <c r="J54" s="164"/>
      <c r="K54" s="141">
        <v>0</v>
      </c>
      <c r="L54" s="164"/>
      <c r="M54" s="141">
        <f t="shared" si="7"/>
        <v>0</v>
      </c>
      <c r="N54" s="111"/>
    </row>
    <row r="55" spans="1:14" s="120" customFormat="1" ht="12.75" outlineLevel="1">
      <c r="A55" s="120" t="s">
        <v>56</v>
      </c>
      <c r="B55" s="129" t="s">
        <v>15</v>
      </c>
      <c r="C55" s="138">
        <v>292795.33</v>
      </c>
      <c r="D55" s="163"/>
      <c r="E55" s="138">
        <v>609654</v>
      </c>
      <c r="F55" s="163"/>
      <c r="G55" s="138">
        <f t="shared" si="6"/>
        <v>-316858.67</v>
      </c>
      <c r="H55" s="140"/>
      <c r="I55" s="141">
        <v>4836197.7</v>
      </c>
      <c r="J55" s="164"/>
      <c r="K55" s="141">
        <v>5986662</v>
      </c>
      <c r="L55" s="164"/>
      <c r="M55" s="141">
        <f t="shared" si="7"/>
        <v>-1150464.2999999998</v>
      </c>
      <c r="N55" s="111"/>
    </row>
    <row r="56" spans="1:14" s="120" customFormat="1" ht="12.75" outlineLevel="1">
      <c r="A56" s="120" t="s">
        <v>57</v>
      </c>
      <c r="B56" s="129" t="s">
        <v>16</v>
      </c>
      <c r="C56" s="138">
        <v>7909.110000000001</v>
      </c>
      <c r="D56" s="163"/>
      <c r="E56" s="138">
        <v>6970</v>
      </c>
      <c r="F56" s="163"/>
      <c r="G56" s="138">
        <f>C56-E56</f>
        <v>939.1100000000006</v>
      </c>
      <c r="H56" s="140"/>
      <c r="I56" s="141">
        <v>50784.16</v>
      </c>
      <c r="J56" s="164"/>
      <c r="K56" s="141">
        <v>72670</v>
      </c>
      <c r="L56" s="164"/>
      <c r="M56" s="141">
        <f>I56-K56</f>
        <v>-21885.839999999997</v>
      </c>
      <c r="N56" s="111"/>
    </row>
    <row r="57" spans="1:14" s="120" customFormat="1" ht="12.75" outlineLevel="1">
      <c r="A57" s="120" t="s">
        <v>58</v>
      </c>
      <c r="B57" s="129" t="s">
        <v>17</v>
      </c>
      <c r="C57" s="138">
        <v>2806401.0700000003</v>
      </c>
      <c r="D57" s="163"/>
      <c r="E57" s="138">
        <v>2990822</v>
      </c>
      <c r="F57" s="163"/>
      <c r="G57" s="138">
        <f>C57-E57</f>
        <v>-184420.9299999997</v>
      </c>
      <c r="H57" s="140"/>
      <c r="I57" s="141">
        <v>29780145.16</v>
      </c>
      <c r="J57" s="164"/>
      <c r="K57" s="141">
        <v>31121381</v>
      </c>
      <c r="L57" s="164"/>
      <c r="M57" s="141">
        <f>I57-K57</f>
        <v>-1341235.8399999999</v>
      </c>
      <c r="N57" s="111"/>
    </row>
    <row r="58" spans="1:14" s="120" customFormat="1" ht="12.75" outlineLevel="1">
      <c r="A58" s="120" t="s">
        <v>108</v>
      </c>
      <c r="B58" s="129" t="s">
        <v>36</v>
      </c>
      <c r="C58" s="138">
        <v>10233737.1</v>
      </c>
      <c r="D58" s="163"/>
      <c r="E58" s="138">
        <v>10180770</v>
      </c>
      <c r="F58" s="163"/>
      <c r="G58" s="138">
        <f>C58-E58</f>
        <v>52967.09999999963</v>
      </c>
      <c r="H58" s="140"/>
      <c r="I58" s="141">
        <v>91472489.45</v>
      </c>
      <c r="J58" s="164"/>
      <c r="K58" s="141">
        <v>91254763</v>
      </c>
      <c r="L58" s="164"/>
      <c r="M58" s="141">
        <f>I58-K58</f>
        <v>217726.45000000298</v>
      </c>
      <c r="N58" s="111"/>
    </row>
    <row r="59" spans="1:14" s="120" customFormat="1" ht="12.75" outlineLevel="1">
      <c r="A59" s="120" t="s">
        <v>41</v>
      </c>
      <c r="B59" s="129" t="s">
        <v>37</v>
      </c>
      <c r="C59" s="138">
        <v>11979.630000000001</v>
      </c>
      <c r="D59" s="163"/>
      <c r="E59" s="138">
        <v>9100</v>
      </c>
      <c r="F59" s="163"/>
      <c r="G59" s="138">
        <f t="shared" si="6"/>
        <v>2879.630000000001</v>
      </c>
      <c r="H59" s="140"/>
      <c r="I59" s="141">
        <v>84256.18000000001</v>
      </c>
      <c r="J59" s="164"/>
      <c r="K59" s="141">
        <v>89100</v>
      </c>
      <c r="L59" s="164"/>
      <c r="M59" s="141">
        <f t="shared" si="7"/>
        <v>-4843.819999999992</v>
      </c>
      <c r="N59" s="111"/>
    </row>
    <row r="60" spans="1:14" s="120" customFormat="1" ht="12.75" outlineLevel="1">
      <c r="A60" s="120" t="s">
        <v>140</v>
      </c>
      <c r="B60" s="129" t="s">
        <v>139</v>
      </c>
      <c r="C60" s="144">
        <v>258930.02000000002</v>
      </c>
      <c r="D60" s="163"/>
      <c r="E60" s="144">
        <v>6478</v>
      </c>
      <c r="F60" s="169"/>
      <c r="G60" s="144">
        <f t="shared" si="6"/>
        <v>252452.02000000002</v>
      </c>
      <c r="H60" s="170"/>
      <c r="I60" s="147">
        <v>366604.36</v>
      </c>
      <c r="J60" s="164"/>
      <c r="K60" s="147">
        <v>123843</v>
      </c>
      <c r="L60" s="171"/>
      <c r="M60" s="147">
        <f t="shared" si="7"/>
        <v>242761.36</v>
      </c>
      <c r="N60" s="111"/>
    </row>
    <row r="61" spans="2:14" s="172" customFormat="1" ht="12.75" outlineLevel="1">
      <c r="B61" s="149" t="s">
        <v>121</v>
      </c>
      <c r="C61" s="166">
        <f>SUM(C40:C46)+SUM(C49:C60)</f>
        <v>24100999.559999995</v>
      </c>
      <c r="D61" s="173"/>
      <c r="E61" s="166">
        <f>SUM(E40:E46)+SUM(E49:E60)</f>
        <v>24631655</v>
      </c>
      <c r="F61" s="174"/>
      <c r="G61" s="166">
        <f>SUM(G40:G46)+SUM(G49:G60)</f>
        <v>-530655.4400000006</v>
      </c>
      <c r="H61" s="167"/>
      <c r="I61" s="168">
        <f>SUM(I40:I46)+SUM(I49:I60)</f>
        <v>211788232.43</v>
      </c>
      <c r="J61" s="175"/>
      <c r="K61" s="168">
        <f>SUM(K40:K46)+SUM(K49:K60)</f>
        <v>224393146</v>
      </c>
      <c r="L61" s="176"/>
      <c r="M61" s="168">
        <f>SUM(M40:M46)+SUM(M49:M60)</f>
        <v>-12604913.570000026</v>
      </c>
      <c r="N61" s="111"/>
    </row>
    <row r="62" spans="2:14" ht="12.75" outlineLevel="1">
      <c r="B62" s="129"/>
      <c r="C62" s="138"/>
      <c r="D62" s="163"/>
      <c r="E62" s="163"/>
      <c r="F62" s="163"/>
      <c r="G62" s="124"/>
      <c r="I62" s="141"/>
      <c r="J62" s="164"/>
      <c r="K62" s="164"/>
      <c r="L62" s="164"/>
      <c r="M62" s="127"/>
      <c r="N62" s="111"/>
    </row>
    <row r="63" spans="2:14" ht="12.75" outlineLevel="1">
      <c r="B63" s="149" t="s">
        <v>18</v>
      </c>
      <c r="C63" s="177">
        <f>C38+C61</f>
        <v>52697559.33</v>
      </c>
      <c r="D63" s="163"/>
      <c r="E63" s="177">
        <f>E38+E61</f>
        <v>48906730</v>
      </c>
      <c r="F63" s="163"/>
      <c r="G63" s="178">
        <f>G38+G61</f>
        <v>3790829.330000001</v>
      </c>
      <c r="H63" s="179"/>
      <c r="I63" s="180">
        <f>I38+I61</f>
        <v>467630251.20000005</v>
      </c>
      <c r="J63" s="164"/>
      <c r="K63" s="180">
        <f>K38+K61</f>
        <v>483588845</v>
      </c>
      <c r="L63" s="164"/>
      <c r="M63" s="181">
        <f>M38+M61</f>
        <v>-15958593.799999993</v>
      </c>
      <c r="N63" s="111"/>
    </row>
    <row r="64" spans="2:14" ht="12.75" outlineLevel="1">
      <c r="B64" s="149"/>
      <c r="C64" s="177"/>
      <c r="D64" s="163"/>
      <c r="E64" s="177"/>
      <c r="F64" s="163"/>
      <c r="G64" s="178"/>
      <c r="H64" s="179"/>
      <c r="I64" s="180"/>
      <c r="J64" s="164"/>
      <c r="K64" s="180"/>
      <c r="L64" s="164"/>
      <c r="M64" s="181"/>
      <c r="N64" s="111"/>
    </row>
    <row r="65" spans="2:14" ht="13.5" outlineLevel="1">
      <c r="B65" s="119" t="s">
        <v>95</v>
      </c>
      <c r="C65" s="227" t="s">
        <v>95</v>
      </c>
      <c r="D65" s="227"/>
      <c r="E65" s="227"/>
      <c r="F65" s="227"/>
      <c r="G65" s="227"/>
      <c r="H65" s="118"/>
      <c r="I65" s="228" t="s">
        <v>95</v>
      </c>
      <c r="J65" s="228"/>
      <c r="K65" s="228"/>
      <c r="L65" s="228"/>
      <c r="M65" s="228"/>
      <c r="N65" s="111"/>
    </row>
    <row r="66" spans="2:14" ht="12.75" outlineLevel="1">
      <c r="B66" s="121" t="s">
        <v>19</v>
      </c>
      <c r="C66" s="138"/>
      <c r="D66" s="163"/>
      <c r="E66" s="163"/>
      <c r="F66" s="163"/>
      <c r="G66" s="124"/>
      <c r="I66" s="141"/>
      <c r="J66" s="164"/>
      <c r="K66" s="164"/>
      <c r="L66" s="164"/>
      <c r="M66" s="127"/>
      <c r="N66" s="111"/>
    </row>
    <row r="67" spans="1:14" ht="12.75" outlineLevel="1">
      <c r="A67" s="104" t="s">
        <v>82</v>
      </c>
      <c r="B67" s="129" t="s">
        <v>25</v>
      </c>
      <c r="C67" s="138">
        <v>1089291.46</v>
      </c>
      <c r="D67" s="163"/>
      <c r="E67" s="138">
        <v>702941</v>
      </c>
      <c r="F67" s="163"/>
      <c r="G67" s="138">
        <f aca="true" t="shared" si="8" ref="G67:G76">C67-E67</f>
        <v>386350.45999999996</v>
      </c>
      <c r="H67" s="140"/>
      <c r="I67" s="141">
        <v>4236586.26</v>
      </c>
      <c r="J67" s="164"/>
      <c r="K67" s="141">
        <v>10641119</v>
      </c>
      <c r="L67" s="164"/>
      <c r="M67" s="141">
        <f aca="true" t="shared" si="9" ref="M67:M76">I67-K67</f>
        <v>-6404532.74</v>
      </c>
      <c r="N67" s="111"/>
    </row>
    <row r="68" spans="1:14" s="120" customFormat="1" ht="12.75" outlineLevel="1">
      <c r="A68" s="104" t="s">
        <v>77</v>
      </c>
      <c r="B68" s="129" t="s">
        <v>26</v>
      </c>
      <c r="C68" s="138">
        <v>5017183.030000002</v>
      </c>
      <c r="D68" s="163"/>
      <c r="E68" s="138">
        <v>4971098</v>
      </c>
      <c r="F68" s="163"/>
      <c r="G68" s="138">
        <f t="shared" si="8"/>
        <v>46085.03000000212</v>
      </c>
      <c r="H68" s="140"/>
      <c r="I68" s="141">
        <v>45437529.82</v>
      </c>
      <c r="J68" s="164"/>
      <c r="K68" s="141">
        <v>51987979</v>
      </c>
      <c r="L68" s="164"/>
      <c r="M68" s="141">
        <f t="shared" si="9"/>
        <v>-6550449.18</v>
      </c>
      <c r="N68" s="111"/>
    </row>
    <row r="69" spans="1:14" s="120" customFormat="1" ht="12.75" outlineLevel="1">
      <c r="A69" s="104" t="s">
        <v>115</v>
      </c>
      <c r="B69" s="129" t="s">
        <v>53</v>
      </c>
      <c r="C69" s="138">
        <v>227602.32</v>
      </c>
      <c r="D69" s="163"/>
      <c r="E69" s="138">
        <v>256316</v>
      </c>
      <c r="F69" s="163"/>
      <c r="G69" s="138">
        <f t="shared" si="8"/>
        <v>-28713.679999999993</v>
      </c>
      <c r="H69" s="140"/>
      <c r="I69" s="141">
        <v>2773668.55</v>
      </c>
      <c r="J69" s="164"/>
      <c r="K69" s="141">
        <v>3491593</v>
      </c>
      <c r="L69" s="164"/>
      <c r="M69" s="141">
        <f t="shared" si="9"/>
        <v>-717924.4500000002</v>
      </c>
      <c r="N69" s="111"/>
    </row>
    <row r="70" spans="1:14" s="120" customFormat="1" ht="12.75" outlineLevel="1">
      <c r="A70" s="104" t="s">
        <v>91</v>
      </c>
      <c r="B70" s="129" t="s">
        <v>90</v>
      </c>
      <c r="C70" s="138">
        <v>153566.62</v>
      </c>
      <c r="D70" s="163"/>
      <c r="E70" s="138">
        <v>267443</v>
      </c>
      <c r="F70" s="163"/>
      <c r="G70" s="138">
        <f t="shared" si="8"/>
        <v>-113876.38</v>
      </c>
      <c r="H70" s="140"/>
      <c r="I70" s="141">
        <v>1220114.05</v>
      </c>
      <c r="J70" s="164"/>
      <c r="K70" s="141">
        <v>2625424</v>
      </c>
      <c r="L70" s="164"/>
      <c r="M70" s="141">
        <f t="shared" si="9"/>
        <v>-1405309.95</v>
      </c>
      <c r="N70" s="111"/>
    </row>
    <row r="71" spans="1:14" s="120" customFormat="1" ht="12.75" outlineLevel="1">
      <c r="A71" s="120" t="s">
        <v>72</v>
      </c>
      <c r="B71" s="129" t="s">
        <v>27</v>
      </c>
      <c r="C71" s="138">
        <v>1633.54</v>
      </c>
      <c r="D71" s="163"/>
      <c r="E71" s="138">
        <v>4456</v>
      </c>
      <c r="F71" s="163"/>
      <c r="G71" s="138">
        <f t="shared" si="8"/>
        <v>-2822.46</v>
      </c>
      <c r="H71" s="140"/>
      <c r="I71" s="141">
        <v>162664.57</v>
      </c>
      <c r="J71" s="164"/>
      <c r="K71" s="141">
        <v>206980</v>
      </c>
      <c r="L71" s="164"/>
      <c r="M71" s="141">
        <f t="shared" si="9"/>
        <v>-44315.42999999999</v>
      </c>
      <c r="N71" s="111"/>
    </row>
    <row r="72" spans="1:14" s="120" customFormat="1" ht="12.75" outlineLevel="1">
      <c r="A72" s="120" t="s">
        <v>92</v>
      </c>
      <c r="B72" s="129" t="s">
        <v>113</v>
      </c>
      <c r="C72" s="138">
        <v>266445.91000000003</v>
      </c>
      <c r="D72" s="163"/>
      <c r="E72" s="138">
        <v>117543</v>
      </c>
      <c r="F72" s="163"/>
      <c r="G72" s="138">
        <f t="shared" si="8"/>
        <v>148902.91000000003</v>
      </c>
      <c r="H72" s="140"/>
      <c r="I72" s="141">
        <v>1325066.61</v>
      </c>
      <c r="J72" s="164"/>
      <c r="K72" s="141">
        <v>1876231</v>
      </c>
      <c r="L72" s="164"/>
      <c r="M72" s="141">
        <f t="shared" si="9"/>
        <v>-551164.3899999999</v>
      </c>
      <c r="N72" s="111"/>
    </row>
    <row r="73" spans="1:14" s="120" customFormat="1" ht="12.75" outlineLevel="1">
      <c r="A73" s="120" t="s">
        <v>114</v>
      </c>
      <c r="B73" s="129" t="s">
        <v>112</v>
      </c>
      <c r="C73" s="138">
        <v>3180.1</v>
      </c>
      <c r="D73" s="163"/>
      <c r="E73" s="138">
        <v>5585</v>
      </c>
      <c r="F73" s="163"/>
      <c r="G73" s="138">
        <f t="shared" si="8"/>
        <v>-2404.9</v>
      </c>
      <c r="H73" s="140"/>
      <c r="I73" s="141">
        <v>35021.25</v>
      </c>
      <c r="J73" s="164"/>
      <c r="K73" s="141">
        <v>61269</v>
      </c>
      <c r="L73" s="164"/>
      <c r="M73" s="141">
        <f t="shared" si="9"/>
        <v>-26247.75</v>
      </c>
      <c r="N73" s="111"/>
    </row>
    <row r="74" spans="1:14" ht="12.75" outlineLevel="1">
      <c r="A74" s="102" t="s">
        <v>32</v>
      </c>
      <c r="B74" s="129" t="s">
        <v>28</v>
      </c>
      <c r="C74" s="138">
        <v>761575.15</v>
      </c>
      <c r="D74" s="163"/>
      <c r="E74" s="138">
        <v>1003226</v>
      </c>
      <c r="F74" s="163"/>
      <c r="G74" s="138">
        <f t="shared" si="8"/>
        <v>-241650.84999999998</v>
      </c>
      <c r="H74" s="140"/>
      <c r="I74" s="141">
        <v>6606209.91</v>
      </c>
      <c r="J74" s="164"/>
      <c r="K74" s="141">
        <v>8521258</v>
      </c>
      <c r="L74" s="164"/>
      <c r="M74" s="141">
        <f t="shared" si="9"/>
        <v>-1915048.0899999999</v>
      </c>
      <c r="N74" s="111"/>
    </row>
    <row r="75" spans="1:14" ht="12.75" outlineLevel="1">
      <c r="A75" s="102" t="s">
        <v>33</v>
      </c>
      <c r="B75" s="129" t="s">
        <v>29</v>
      </c>
      <c r="C75" s="138">
        <v>203070.23</v>
      </c>
      <c r="D75" s="163"/>
      <c r="E75" s="138">
        <v>135853</v>
      </c>
      <c r="F75" s="163"/>
      <c r="G75" s="138">
        <f t="shared" si="8"/>
        <v>67217.23000000001</v>
      </c>
      <c r="H75" s="140"/>
      <c r="I75" s="141">
        <v>1792936.1099999999</v>
      </c>
      <c r="J75" s="164"/>
      <c r="K75" s="141">
        <v>1312723</v>
      </c>
      <c r="L75" s="164"/>
      <c r="M75" s="141">
        <f t="shared" si="9"/>
        <v>480213.10999999987</v>
      </c>
      <c r="N75" s="111"/>
    </row>
    <row r="76" spans="1:14" s="120" customFormat="1" ht="12.75" outlineLevel="1">
      <c r="A76" s="120" t="s">
        <v>34</v>
      </c>
      <c r="B76" s="129" t="s">
        <v>30</v>
      </c>
      <c r="C76" s="144">
        <v>156806.56</v>
      </c>
      <c r="D76" s="163"/>
      <c r="E76" s="144">
        <v>445638</v>
      </c>
      <c r="F76" s="182"/>
      <c r="G76" s="144">
        <f t="shared" si="8"/>
        <v>-288831.44</v>
      </c>
      <c r="H76" s="170"/>
      <c r="I76" s="147">
        <v>1616354.22</v>
      </c>
      <c r="J76" s="164"/>
      <c r="K76" s="147">
        <v>1895265</v>
      </c>
      <c r="L76" s="183"/>
      <c r="M76" s="147">
        <f t="shared" si="9"/>
        <v>-278910.78</v>
      </c>
      <c r="N76" s="111"/>
    </row>
    <row r="77" spans="2:14" s="172" customFormat="1" ht="12.75" outlineLevel="1">
      <c r="B77" s="149" t="s">
        <v>31</v>
      </c>
      <c r="C77" s="178">
        <f>SUM(C67:C76)</f>
        <v>7880354.920000003</v>
      </c>
      <c r="D77" s="173"/>
      <c r="E77" s="178">
        <f>SUM(E67:E76)</f>
        <v>7910099</v>
      </c>
      <c r="F77" s="173"/>
      <c r="G77" s="178">
        <f>SUM(G67:G76)</f>
        <v>-29744.07999999789</v>
      </c>
      <c r="H77" s="179"/>
      <c r="I77" s="181">
        <f>SUM(I67:I76)</f>
        <v>65206151.349999994</v>
      </c>
      <c r="J77" s="175"/>
      <c r="K77" s="181">
        <f>SUM(K67:K76)</f>
        <v>82619841</v>
      </c>
      <c r="L77" s="175"/>
      <c r="M77" s="181">
        <f>SUM(M67:M76)</f>
        <v>-17413689.650000002</v>
      </c>
      <c r="N77" s="111"/>
    </row>
    <row r="78" spans="2:14" ht="12.75" outlineLevel="1">
      <c r="B78" s="129"/>
      <c r="C78" s="138"/>
      <c r="D78" s="163"/>
      <c r="E78" s="163"/>
      <c r="F78" s="163"/>
      <c r="G78" s="124"/>
      <c r="I78" s="141"/>
      <c r="J78" s="164"/>
      <c r="K78" s="164"/>
      <c r="L78" s="164"/>
      <c r="M78" s="127"/>
      <c r="N78" s="111"/>
    </row>
    <row r="79" spans="2:14" ht="12.75" outlineLevel="1">
      <c r="B79" s="121" t="s">
        <v>35</v>
      </c>
      <c r="C79" s="138"/>
      <c r="D79" s="163"/>
      <c r="E79" s="163"/>
      <c r="F79" s="163"/>
      <c r="G79" s="124"/>
      <c r="I79" s="141"/>
      <c r="J79" s="164"/>
      <c r="K79" s="164"/>
      <c r="L79" s="164"/>
      <c r="M79" s="127"/>
      <c r="N79" s="111"/>
    </row>
    <row r="80" spans="1:14" s="120" customFormat="1" ht="12.75" outlineLevel="1">
      <c r="A80" s="120" t="s">
        <v>42</v>
      </c>
      <c r="B80" s="129" t="s">
        <v>38</v>
      </c>
      <c r="C80" s="130">
        <v>8969613.23</v>
      </c>
      <c r="D80" s="163"/>
      <c r="E80" s="130">
        <v>9284776</v>
      </c>
      <c r="F80" s="163"/>
      <c r="G80" s="130">
        <f>C80-E80</f>
        <v>-315162.76999999955</v>
      </c>
      <c r="H80" s="132"/>
      <c r="I80" s="133">
        <v>85290666.95</v>
      </c>
      <c r="J80" s="164"/>
      <c r="K80" s="133">
        <v>84076971</v>
      </c>
      <c r="L80" s="164"/>
      <c r="M80" s="133">
        <f>I80-K80</f>
        <v>1213695.950000003</v>
      </c>
      <c r="N80" s="111"/>
    </row>
    <row r="81" spans="1:14" s="120" customFormat="1" ht="12.75" outlineLevel="1">
      <c r="A81" s="120" t="s">
        <v>73</v>
      </c>
      <c r="B81" s="129" t="s">
        <v>52</v>
      </c>
      <c r="C81" s="138">
        <v>0</v>
      </c>
      <c r="D81" s="163"/>
      <c r="E81" s="138">
        <v>0</v>
      </c>
      <c r="F81" s="163"/>
      <c r="G81" s="138">
        <f>C81-E81</f>
        <v>0</v>
      </c>
      <c r="H81" s="184"/>
      <c r="I81" s="141">
        <v>0</v>
      </c>
      <c r="J81" s="164"/>
      <c r="K81" s="141">
        <v>0</v>
      </c>
      <c r="L81" s="164"/>
      <c r="M81" s="141">
        <f>I81-K81</f>
        <v>0</v>
      </c>
      <c r="N81" s="111"/>
    </row>
    <row r="82" spans="1:14" s="120" customFormat="1" ht="12.75" outlineLevel="1">
      <c r="A82" s="120" t="s">
        <v>43</v>
      </c>
      <c r="B82" s="129" t="s">
        <v>39</v>
      </c>
      <c r="C82" s="138">
        <v>0</v>
      </c>
      <c r="D82" s="163"/>
      <c r="E82" s="138">
        <v>0</v>
      </c>
      <c r="F82" s="163"/>
      <c r="G82" s="138">
        <f>C82-E82</f>
        <v>0</v>
      </c>
      <c r="H82" s="184"/>
      <c r="I82" s="141">
        <v>0</v>
      </c>
      <c r="J82" s="164"/>
      <c r="K82" s="141">
        <v>0</v>
      </c>
      <c r="L82" s="164"/>
      <c r="M82" s="141">
        <f>I82-K82</f>
        <v>0</v>
      </c>
      <c r="N82" s="111"/>
    </row>
    <row r="83" spans="1:14" s="120" customFormat="1" ht="12.75" outlineLevel="1">
      <c r="A83" s="120" t="s">
        <v>80</v>
      </c>
      <c r="B83" s="129" t="s">
        <v>81</v>
      </c>
      <c r="C83" s="138">
        <v>44854.69</v>
      </c>
      <c r="D83" s="163"/>
      <c r="E83" s="138">
        <v>0</v>
      </c>
      <c r="F83" s="163"/>
      <c r="G83" s="138">
        <f>C83-E83</f>
        <v>44854.69</v>
      </c>
      <c r="H83" s="184"/>
      <c r="I83" s="141">
        <v>256295.57</v>
      </c>
      <c r="J83" s="164"/>
      <c r="K83" s="141">
        <v>0</v>
      </c>
      <c r="L83" s="164"/>
      <c r="M83" s="141">
        <f>I83-K83</f>
        <v>256295.57</v>
      </c>
      <c r="N83" s="111"/>
    </row>
    <row r="84" spans="1:14" s="120" customFormat="1" ht="12.75" outlineLevel="1">
      <c r="A84" s="128" t="s">
        <v>147</v>
      </c>
      <c r="B84" s="129" t="s">
        <v>141</v>
      </c>
      <c r="C84" s="144">
        <v>58454.469999999994</v>
      </c>
      <c r="D84" s="163"/>
      <c r="E84" s="144">
        <v>42498</v>
      </c>
      <c r="F84" s="169"/>
      <c r="G84" s="144">
        <f>C84-E84</f>
        <v>15956.469999999994</v>
      </c>
      <c r="H84" s="170"/>
      <c r="I84" s="147">
        <v>505381.97000000003</v>
      </c>
      <c r="J84" s="164"/>
      <c r="K84" s="147">
        <v>382480</v>
      </c>
      <c r="L84" s="171"/>
      <c r="M84" s="147">
        <f>I84-K84</f>
        <v>122901.97000000003</v>
      </c>
      <c r="N84" s="111"/>
    </row>
    <row r="85" spans="2:14" s="185" customFormat="1" ht="12.75" outlineLevel="1">
      <c r="B85" s="186" t="s">
        <v>40</v>
      </c>
      <c r="C85" s="187">
        <f>SUM(C80:C84)</f>
        <v>9072922.39</v>
      </c>
      <c r="D85" s="174"/>
      <c r="E85" s="187">
        <f>SUM(E80:E84)</f>
        <v>9327274</v>
      </c>
      <c r="F85" s="174"/>
      <c r="G85" s="187">
        <f>SUM(G80:G84)</f>
        <v>-254351.60999999955</v>
      </c>
      <c r="H85" s="153"/>
      <c r="I85" s="188">
        <f>SUM(I80:I84)</f>
        <v>86052344.49</v>
      </c>
      <c r="J85" s="176"/>
      <c r="K85" s="188">
        <f>SUM(K80:K84)</f>
        <v>84459451</v>
      </c>
      <c r="L85" s="176"/>
      <c r="M85" s="188">
        <f>SUM(M80:M84)</f>
        <v>1592893.490000003</v>
      </c>
      <c r="N85" s="111"/>
    </row>
    <row r="86" spans="2:14" ht="12.75" outlineLevel="1">
      <c r="B86" s="149"/>
      <c r="C86" s="189"/>
      <c r="D86" s="123"/>
      <c r="E86" s="190"/>
      <c r="F86" s="190"/>
      <c r="G86" s="124"/>
      <c r="I86" s="191"/>
      <c r="J86" s="126"/>
      <c r="K86" s="192"/>
      <c r="L86" s="192"/>
      <c r="M86" s="127"/>
      <c r="N86" s="111"/>
    </row>
    <row r="87" spans="2:14" ht="12.75" outlineLevel="1">
      <c r="B87" s="129"/>
      <c r="C87" s="193"/>
      <c r="D87" s="158"/>
      <c r="E87" s="157"/>
      <c r="F87" s="190"/>
      <c r="G87" s="124"/>
      <c r="I87" s="194"/>
      <c r="J87" s="161"/>
      <c r="K87" s="160"/>
      <c r="L87" s="192"/>
      <c r="M87" s="127"/>
      <c r="N87" s="111"/>
    </row>
    <row r="88" spans="2:14" s="185" customFormat="1" ht="12.75" outlineLevel="1">
      <c r="B88" s="186" t="s">
        <v>44</v>
      </c>
      <c r="C88" s="187">
        <f>C63+C77+C85</f>
        <v>69650836.64</v>
      </c>
      <c r="D88" s="195"/>
      <c r="E88" s="187">
        <f>E63+E77+E85</f>
        <v>66144103</v>
      </c>
      <c r="F88" s="195"/>
      <c r="G88" s="187">
        <f>G63+G77+G85</f>
        <v>3506733.640000004</v>
      </c>
      <c r="H88" s="153"/>
      <c r="I88" s="188">
        <f>I63+I77+I85</f>
        <v>618888747.0400001</v>
      </c>
      <c r="J88" s="196"/>
      <c r="K88" s="188">
        <f>K63+K77+K85</f>
        <v>650668137</v>
      </c>
      <c r="L88" s="196"/>
      <c r="M88" s="188">
        <f>M63+M77+M85</f>
        <v>-31779389.959999993</v>
      </c>
      <c r="N88" s="111"/>
    </row>
    <row r="89" spans="2:14" ht="12.75" outlineLevel="1">
      <c r="B89" s="129"/>
      <c r="C89" s="122"/>
      <c r="D89" s="123"/>
      <c r="E89" s="157"/>
      <c r="F89" s="158"/>
      <c r="G89" s="124"/>
      <c r="I89" s="125"/>
      <c r="J89" s="126"/>
      <c r="K89" s="160"/>
      <c r="L89" s="161"/>
      <c r="M89" s="127"/>
      <c r="N89" s="111"/>
    </row>
    <row r="90" spans="2:14" s="185" customFormat="1" ht="12.75" outlineLevel="1">
      <c r="B90" s="186" t="s">
        <v>65</v>
      </c>
      <c r="C90" s="187">
        <f>SUM(C26-C88)</f>
        <v>2018798.9099999964</v>
      </c>
      <c r="D90" s="195"/>
      <c r="E90" s="187">
        <f>SUM(E26-E88)</f>
        <v>-770633</v>
      </c>
      <c r="F90" s="195"/>
      <c r="G90" s="187">
        <f>C90-E90</f>
        <v>2789431.9099999964</v>
      </c>
      <c r="H90" s="153"/>
      <c r="I90" s="188">
        <f>SUM(I26-I88)</f>
        <v>25663201.669999957</v>
      </c>
      <c r="J90" s="196"/>
      <c r="K90" s="188">
        <f>SUM(K26-K88)</f>
        <v>6759596</v>
      </c>
      <c r="L90" s="196"/>
      <c r="M90" s="188">
        <f>I90-K90</f>
        <v>18903605.669999957</v>
      </c>
      <c r="N90" s="111"/>
    </row>
    <row r="91" spans="2:14" ht="12.75" outlineLevel="1">
      <c r="B91" s="129"/>
      <c r="C91" s="122"/>
      <c r="D91" s="123"/>
      <c r="E91" s="157"/>
      <c r="F91" s="123"/>
      <c r="G91" s="124"/>
      <c r="I91" s="125"/>
      <c r="J91" s="126"/>
      <c r="K91" s="160"/>
      <c r="L91" s="126"/>
      <c r="M91" s="127"/>
      <c r="N91" s="111"/>
    </row>
    <row r="92" spans="2:14" ht="12.75" outlineLevel="1">
      <c r="B92" s="129"/>
      <c r="C92" s="122"/>
      <c r="D92" s="123"/>
      <c r="E92" s="157"/>
      <c r="F92" s="123"/>
      <c r="G92" s="124"/>
      <c r="I92" s="125"/>
      <c r="J92" s="126"/>
      <c r="K92" s="160"/>
      <c r="L92" s="126"/>
      <c r="M92" s="127"/>
      <c r="N92" s="111"/>
    </row>
    <row r="93" spans="2:14" ht="12.75" outlineLevel="1">
      <c r="B93" s="121" t="s">
        <v>45</v>
      </c>
      <c r="C93" s="122"/>
      <c r="D93" s="123"/>
      <c r="E93" s="157"/>
      <c r="F93" s="123"/>
      <c r="G93" s="124"/>
      <c r="I93" s="125"/>
      <c r="J93" s="126"/>
      <c r="K93" s="160"/>
      <c r="L93" s="126"/>
      <c r="M93" s="127"/>
      <c r="N93" s="111"/>
    </row>
    <row r="94" spans="1:14" s="120" customFormat="1" ht="12.75" outlineLevel="1">
      <c r="A94" s="120" t="s">
        <v>66</v>
      </c>
      <c r="B94" s="129" t="s">
        <v>46</v>
      </c>
      <c r="C94" s="130">
        <v>1775143.7000000002</v>
      </c>
      <c r="D94" s="157"/>
      <c r="E94" s="130">
        <v>1413498</v>
      </c>
      <c r="F94" s="157"/>
      <c r="G94" s="130">
        <f>C94-E94</f>
        <v>361645.7000000002</v>
      </c>
      <c r="H94" s="132"/>
      <c r="I94" s="133">
        <v>20302566.4</v>
      </c>
      <c r="J94" s="160"/>
      <c r="K94" s="133">
        <v>15897876</v>
      </c>
      <c r="L94" s="160"/>
      <c r="M94" s="133">
        <f>I94-K94</f>
        <v>4404690.3999999985</v>
      </c>
      <c r="N94" s="111"/>
    </row>
    <row r="95" spans="1:14" s="120" customFormat="1" ht="12.75" outlineLevel="1">
      <c r="A95" s="120" t="s">
        <v>67</v>
      </c>
      <c r="B95" s="129" t="s">
        <v>47</v>
      </c>
      <c r="C95" s="138">
        <v>0</v>
      </c>
      <c r="D95" s="157"/>
      <c r="E95" s="138">
        <v>0</v>
      </c>
      <c r="F95" s="157"/>
      <c r="G95" s="138">
        <f>C95-E95</f>
        <v>0</v>
      </c>
      <c r="H95" s="184"/>
      <c r="I95" s="141">
        <v>0</v>
      </c>
      <c r="J95" s="160"/>
      <c r="K95" s="141">
        <v>0</v>
      </c>
      <c r="L95" s="160"/>
      <c r="M95" s="141">
        <f>I95-K95</f>
        <v>0</v>
      </c>
      <c r="N95" s="111"/>
    </row>
    <row r="96" spans="1:14" s="120" customFormat="1" ht="12.75" outlineLevel="1">
      <c r="A96" s="120" t="s">
        <v>68</v>
      </c>
      <c r="B96" s="129" t="s">
        <v>48</v>
      </c>
      <c r="C96" s="138">
        <v>33735.49</v>
      </c>
      <c r="D96" s="157"/>
      <c r="E96" s="138">
        <v>-44273</v>
      </c>
      <c r="F96" s="157"/>
      <c r="G96" s="138">
        <f>C96-E96</f>
        <v>78008.48999999999</v>
      </c>
      <c r="H96" s="184"/>
      <c r="I96" s="141">
        <v>-1165448.45</v>
      </c>
      <c r="J96" s="160"/>
      <c r="K96" s="141">
        <v>-2059380</v>
      </c>
      <c r="L96" s="160"/>
      <c r="M96" s="141">
        <f>I96-K96</f>
        <v>893931.55</v>
      </c>
      <c r="N96" s="111"/>
    </row>
    <row r="97" spans="1:14" s="120" customFormat="1" ht="12.75" outlineLevel="1">
      <c r="A97" s="120" t="s">
        <v>69</v>
      </c>
      <c r="B97" s="129" t="s">
        <v>49</v>
      </c>
      <c r="C97" s="144">
        <v>235173.9</v>
      </c>
      <c r="D97" s="157"/>
      <c r="E97" s="144">
        <v>6250</v>
      </c>
      <c r="F97" s="190"/>
      <c r="G97" s="144">
        <f>C97-E97</f>
        <v>228923.9</v>
      </c>
      <c r="H97" s="170"/>
      <c r="I97" s="147">
        <v>634768.04</v>
      </c>
      <c r="J97" s="160"/>
      <c r="K97" s="147">
        <v>156250</v>
      </c>
      <c r="L97" s="192"/>
      <c r="M97" s="147">
        <f>I97-K97</f>
        <v>478518.04000000004</v>
      </c>
      <c r="N97" s="111"/>
    </row>
    <row r="98" spans="2:14" s="172" customFormat="1" ht="12.75" outlineLevel="1">
      <c r="B98" s="149" t="s">
        <v>50</v>
      </c>
      <c r="C98" s="178">
        <f>SUM(C94:C97)</f>
        <v>2044053.09</v>
      </c>
      <c r="D98" s="197"/>
      <c r="E98" s="178">
        <f>SUM(E94:E97)</f>
        <v>1375475</v>
      </c>
      <c r="F98" s="195"/>
      <c r="G98" s="178">
        <f>SUM(G94:G97)</f>
        <v>668578.0900000002</v>
      </c>
      <c r="H98" s="179"/>
      <c r="I98" s="181">
        <f>SUM(I94:I97)</f>
        <v>19771885.99</v>
      </c>
      <c r="J98" s="198"/>
      <c r="K98" s="181">
        <f>SUM(K94:K97)</f>
        <v>13994746</v>
      </c>
      <c r="L98" s="196"/>
      <c r="M98" s="181">
        <f>SUM(M94:M97)</f>
        <v>5777139.989999998</v>
      </c>
      <c r="N98" s="111"/>
    </row>
    <row r="99" spans="2:14" ht="12.75" outlineLevel="1">
      <c r="B99" s="129"/>
      <c r="C99" s="122"/>
      <c r="D99" s="123"/>
      <c r="E99" s="123"/>
      <c r="F99" s="158"/>
      <c r="G99" s="124"/>
      <c r="I99" s="125"/>
      <c r="J99" s="126"/>
      <c r="K99" s="126"/>
      <c r="L99" s="161"/>
      <c r="M99" s="127"/>
      <c r="N99" s="111"/>
    </row>
    <row r="100" spans="2:14" ht="12.75" outlineLevel="1">
      <c r="B100" s="129"/>
      <c r="C100" s="122"/>
      <c r="D100" s="123"/>
      <c r="E100" s="123"/>
      <c r="F100" s="158"/>
      <c r="G100" s="124"/>
      <c r="I100" s="125"/>
      <c r="J100" s="126"/>
      <c r="K100" s="126"/>
      <c r="L100" s="161"/>
      <c r="M100" s="127"/>
      <c r="N100" s="111"/>
    </row>
    <row r="101" spans="2:14" s="172" customFormat="1" ht="13.5" outlineLevel="1" thickBot="1">
      <c r="B101" s="149" t="s">
        <v>51</v>
      </c>
      <c r="C101" s="150">
        <f>C90+C98</f>
        <v>4062851.9999999963</v>
      </c>
      <c r="D101" s="199"/>
      <c r="E101" s="150">
        <f>E90+E98</f>
        <v>604842</v>
      </c>
      <c r="F101" s="200"/>
      <c r="G101" s="150">
        <f>C101-E101</f>
        <v>3458009.9999999963</v>
      </c>
      <c r="H101" s="153"/>
      <c r="I101" s="154">
        <f>I90+I98</f>
        <v>45435087.65999995</v>
      </c>
      <c r="J101" s="201"/>
      <c r="K101" s="154">
        <f>K90+K98</f>
        <v>20754342</v>
      </c>
      <c r="L101" s="202"/>
      <c r="M101" s="154">
        <f>I101-K101</f>
        <v>24680745.65999995</v>
      </c>
      <c r="N101" s="111"/>
    </row>
    <row r="102" spans="2:12" ht="13.5" outlineLevel="1" thickTop="1">
      <c r="B102" s="104"/>
      <c r="F102" s="203"/>
      <c r="L102" s="203"/>
    </row>
  </sheetData>
  <sheetProtection/>
  <mergeCells count="8">
    <mergeCell ref="C11:G11"/>
    <mergeCell ref="I11:M11"/>
    <mergeCell ref="C65:G65"/>
    <mergeCell ref="I65:M65"/>
    <mergeCell ref="B2:N2"/>
    <mergeCell ref="B3:N3"/>
    <mergeCell ref="B4:N4"/>
    <mergeCell ref="C6:M6"/>
  </mergeCells>
  <printOptions horizontalCentered="1"/>
  <pageMargins left="0.5" right="0.5" top="0.25" bottom="0.25" header="0.25" footer="0.1"/>
  <pageSetup fitToHeight="0" fitToWidth="1" horizontalDpi="600" verticalDpi="600" orientation="landscape" paperSize="5" scale="64" r:id="rId2"/>
  <headerFooter alignWithMargins="0">
    <oddFooter>&amp;R&amp;"Arial Narrow,Regular"&amp;8
Prepared by: FP&amp;&amp;A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EKPC</dc:creator>
  <cp:keywords/>
  <dc:description/>
  <cp:lastModifiedBy>Ann Bridges</cp:lastModifiedBy>
  <cp:lastPrinted>2019-05-15T13:43:28Z</cp:lastPrinted>
  <dcterms:created xsi:type="dcterms:W3CDTF">2002-06-06T12:08:55Z</dcterms:created>
  <dcterms:modified xsi:type="dcterms:W3CDTF">2021-03-16T12:31:04Z</dcterms:modified>
  <cp:category/>
  <cp:version/>
  <cp:contentType/>
  <cp:contentStatus/>
</cp:coreProperties>
</file>