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Isaac\2020 Rate Case\PSC Std DR\"/>
    </mc:Choice>
  </mc:AlternateContent>
  <bookViews>
    <workbookView xWindow="0" yWindow="0" windowWidth="14580" windowHeight="12180"/>
  </bookViews>
  <sheets>
    <sheet name="Reconciliation" sheetId="3" r:id="rId1"/>
    <sheet name="Rate Base" sheetId="1" r:id="rId2"/>
    <sheet name="Capitalizatio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32" i="3"/>
  <c r="D31" i="3"/>
  <c r="D30" i="3"/>
  <c r="D28" i="3"/>
  <c r="D33" i="3" s="1"/>
  <c r="D14" i="3"/>
  <c r="D25" i="3"/>
  <c r="D19" i="3"/>
  <c r="D35" i="3" s="1"/>
  <c r="D8" i="3"/>
  <c r="D10" i="3" s="1"/>
  <c r="D6" i="3"/>
  <c r="D14" i="1" l="1"/>
  <c r="E52" i="1"/>
  <c r="D51" i="1"/>
  <c r="C45" i="1"/>
  <c r="E43" i="1"/>
  <c r="E45" i="1" s="1"/>
  <c r="D13" i="1" s="1"/>
  <c r="D43" i="1"/>
  <c r="D45" i="1" s="1"/>
  <c r="D12" i="1" s="1"/>
  <c r="C43" i="1"/>
  <c r="D11" i="1" l="1"/>
  <c r="D18" i="2"/>
  <c r="D13" i="2"/>
  <c r="D20" i="2" s="1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D15" i="1"/>
  <c r="D18" i="1" s="1"/>
  <c r="D9" i="1"/>
  <c r="A2" i="1"/>
  <c r="A3" i="1" s="1"/>
  <c r="A4" i="1" s="1"/>
  <c r="A5" i="1" s="1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<sst xmlns="http://schemas.openxmlformats.org/spreadsheetml/2006/main" count="86" uniqueCount="73">
  <si>
    <t>Net Original Cost Rate Base</t>
  </si>
  <si>
    <t>Utility Plant in Service</t>
  </si>
  <si>
    <t>Construction Work in Progress</t>
  </si>
  <si>
    <t>Total Plant in Service</t>
  </si>
  <si>
    <t>Add:</t>
  </si>
  <si>
    <t xml:space="preserve">  Materials and Supplies</t>
  </si>
  <si>
    <t xml:space="preserve">  Prepayments</t>
  </si>
  <si>
    <t xml:space="preserve">  Fuel Stock</t>
  </si>
  <si>
    <t xml:space="preserve">  Cash Working Capital Allowance</t>
  </si>
  <si>
    <t>Subtotal</t>
  </si>
  <si>
    <t>Deduct Accumulated Depreciation</t>
  </si>
  <si>
    <t>Test Year</t>
  </si>
  <si>
    <t>Actual</t>
  </si>
  <si>
    <t>Capitalization</t>
  </si>
  <si>
    <t>Equities and Margins:</t>
  </si>
  <si>
    <t xml:space="preserve">  Memberships</t>
  </si>
  <si>
    <t xml:space="preserve">  Patronage Capital</t>
  </si>
  <si>
    <t xml:space="preserve">  Operating Margins - Current Year</t>
  </si>
  <si>
    <t xml:space="preserve">  Non-Operating Margins</t>
  </si>
  <si>
    <t xml:space="preserve">  Other Margins and Equity</t>
  </si>
  <si>
    <t>Total Equities and Margins</t>
  </si>
  <si>
    <t>Long-Term Debt:</t>
  </si>
  <si>
    <t xml:space="preserve">  Long-Term Debt - RUS</t>
  </si>
  <si>
    <t xml:space="preserve">  Long-Term Debt - Other</t>
  </si>
  <si>
    <t>Total Long-Term Debt</t>
  </si>
  <si>
    <t>Total Capitalization</t>
  </si>
  <si>
    <t>Reconciliation of Net Original Cost Rate Base and Capitalization</t>
  </si>
  <si>
    <t>13-Month Average Balances</t>
  </si>
  <si>
    <t>Materials &amp;</t>
  </si>
  <si>
    <t>Supplies</t>
  </si>
  <si>
    <t>Prepayments</t>
  </si>
  <si>
    <t>Fuel Stock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</si>
  <si>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</si>
  <si>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</si>
  <si>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</si>
  <si>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</si>
  <si>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</si>
  <si>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</si>
  <si>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</si>
  <si>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</si>
  <si>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</si>
  <si>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</si>
  <si>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</si>
  <si>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</si>
  <si>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>Totals</t>
  </si>
  <si>
    <t>Cash Working Capital Allowance</t>
  </si>
  <si>
    <t>Total Operation Expenses</t>
  </si>
  <si>
    <t>Total Maintenance Expenses</t>
  </si>
  <si>
    <t>Total O&amp;M Expenses</t>
  </si>
  <si>
    <t>1/8th of Total O&amp;M Expenses</t>
  </si>
  <si>
    <t>Difference to be Reconciled</t>
  </si>
  <si>
    <t>Assets not included in Net Original Cost Rate Base:</t>
  </si>
  <si>
    <t xml:space="preserve">  Other Property and Investments</t>
  </si>
  <si>
    <t xml:space="preserve">  Cash and Temporary Investments</t>
  </si>
  <si>
    <t xml:space="preserve">  Accounts Receivable</t>
  </si>
  <si>
    <t xml:space="preserve">  Other Current and Accrued Assets</t>
  </si>
  <si>
    <t xml:space="preserve">  Derivative Instrument Assets</t>
  </si>
  <si>
    <t xml:space="preserve">  Other Assets and Debits</t>
  </si>
  <si>
    <t>Liabilities not included in Net Original Cost Rate Base:</t>
  </si>
  <si>
    <t xml:space="preserve">  Other Non-Current Liabilities</t>
  </si>
  <si>
    <t xml:space="preserve">  Current and Accrued Liabilities</t>
  </si>
  <si>
    <t xml:space="preserve">  Other Liabilities and Credits</t>
  </si>
  <si>
    <t>Included in Net Original Cost Rate Base:</t>
  </si>
  <si>
    <t xml:space="preserve">    Material and Supplies</t>
  </si>
  <si>
    <t xml:space="preserve">    Prepayments</t>
  </si>
  <si>
    <t xml:space="preserve">    Fuel Stock</t>
  </si>
  <si>
    <t>Total Reconciling Items</t>
  </si>
  <si>
    <t xml:space="preserve">  Difference between Year-End Balance and 13- Month Average -</t>
  </si>
  <si>
    <t xml:space="preserve">  13-month average balances, calculated below.</t>
  </si>
  <si>
    <t xml:space="preserve">Note:  The balances for Materials and Supplies, Prepayments, and Fuel Stock reflect </t>
  </si>
  <si>
    <t xml:space="preserve">  approach, calculated below.</t>
  </si>
  <si>
    <t>Note:  Cash Working Capital Allowance is based on 1/8 times O&amp;M Expenses formula</t>
  </si>
  <si>
    <t>PSC DR1 Response 16 - Application Exhibit 27.xlsx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</si>
</sst>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8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6" fontId="1" fillId="0" borderId="0" xfId="0" applyNumberFormat="1" applyFont="1"/>
    <xf numFmtId="6" fontId="1" fillId="0" borderId="2" xfId="0" applyNumberFormat="1" applyFont="1" applyBorder="1"/>
    <xf numFmtId="6" fontId="1" fillId="0" borderId="3" xfId="0" applyNumberFormat="1" applyFont="1" applyBorder="1"/>
    <xf numFmtId="6" fontId="1" fillId="0" borderId="4" xfId="0" applyNumberFormat="1" applyFont="1" applyBorder="1"/>
    <xf numFmtId="0" fontId="1" fillId="0" borderId="0" xfId="0" applyFont="1" applyBorder="1"/>
    <xf numFmtId="6" fontId="1" fillId="0" borderId="0" xfId="0" applyNumberFormat="1" applyFont="1" applyBorder="1"/>
    <xf numFmtId="0" fontId="3" fillId="0" borderId="0" xfId="0" applyFont="1"/>
    <xf numFmtId="6" fontId="1" fillId="0" borderId="5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B1" sqref="B1"/>
    </sheetView>
  </sheetViews>
  <sheetFormatPr defaultColWidth="15.7109375" defaultRowHeight="15" x14ac:dyDescent="0.25"/>
  <cols>
    <col min="1" max="1" width="4.7109375" customWidth="1"/>
    <col min="2" max="2" width="45.7109375" customWidth="1"/>
    <col min="4" max="4" width="17.7109375" customWidth="1"/>
  </cols>
  <sheetData>
    <row r="1" spans="1:14" x14ac:dyDescent="0.25">
      <c r="A1" s="2">
        <v>0</v>
      </c>
      <c r="B1" s="1" t="s">
        <v>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>
        <f>A1+1</f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>
        <f t="shared" ref="A3:A36" si="0">A2+1</f>
        <v>2</v>
      </c>
      <c r="B3" s="15" t="s">
        <v>26</v>
      </c>
      <c r="C3" s="15"/>
      <c r="D3" s="15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>
        <f t="shared" si="0"/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">
        <f t="shared" si="0"/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2">
        <f t="shared" si="0"/>
        <v>5</v>
      </c>
      <c r="B6" s="1" t="s">
        <v>0</v>
      </c>
      <c r="C6" s="1"/>
      <c r="D6" s="10">
        <f>'Rate Base'!D18</f>
        <v>3080615898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Top="1" x14ac:dyDescent="0.25">
      <c r="A7" s="2">
        <f t="shared" si="0"/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2">
        <f t="shared" si="0"/>
        <v>7</v>
      </c>
      <c r="B8" s="1" t="s">
        <v>25</v>
      </c>
      <c r="C8" s="1"/>
      <c r="D8" s="10">
        <f>Capitalization!D20</f>
        <v>3179264535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Top="1" x14ac:dyDescent="0.25">
      <c r="A9" s="2">
        <f t="shared" si="0"/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2">
        <f t="shared" si="0"/>
        <v>9</v>
      </c>
      <c r="B10" s="1" t="s">
        <v>50</v>
      </c>
      <c r="C10" s="1"/>
      <c r="D10" s="10">
        <f>D8-D6</f>
        <v>98648637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thickTop="1" x14ac:dyDescent="0.25">
      <c r="A11" s="2">
        <f t="shared" si="0"/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2">
        <f t="shared" si="0"/>
        <v>11</v>
      </c>
      <c r="B12" s="1" t="s">
        <v>51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>
        <f t="shared" si="0"/>
        <v>12</v>
      </c>
      <c r="B13" s="1" t="s">
        <v>52</v>
      </c>
      <c r="C13" s="1"/>
      <c r="D13" s="7">
        <v>54139913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2">
        <f t="shared" si="0"/>
        <v>13</v>
      </c>
      <c r="B14" s="1" t="s">
        <v>53</v>
      </c>
      <c r="C14" s="1"/>
      <c r="D14" s="7">
        <f>19792278+500+1732319+111000000</f>
        <v>132525097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>
        <f t="shared" si="0"/>
        <v>14</v>
      </c>
      <c r="B15" s="1" t="s">
        <v>54</v>
      </c>
      <c r="C15" s="1"/>
      <c r="D15" s="7">
        <f>80926647+4205712</f>
        <v>85132359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>
        <f t="shared" si="0"/>
        <v>15</v>
      </c>
      <c r="B16" s="1" t="s">
        <v>55</v>
      </c>
      <c r="C16" s="1"/>
      <c r="D16" s="7">
        <v>185737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>
        <f t="shared" si="0"/>
        <v>16</v>
      </c>
      <c r="B17" s="1" t="s">
        <v>56</v>
      </c>
      <c r="C17" s="1"/>
      <c r="D17" s="7">
        <v>-77693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>
        <f t="shared" si="0"/>
        <v>17</v>
      </c>
      <c r="B18" s="1" t="s">
        <v>57</v>
      </c>
      <c r="C18" s="1"/>
      <c r="D18" s="8">
        <v>145982441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>
        <f t="shared" si="0"/>
        <v>18</v>
      </c>
      <c r="B19" s="1" t="s">
        <v>9</v>
      </c>
      <c r="C19" s="1"/>
      <c r="D19" s="9">
        <f>SUM(D13:D18)</f>
        <v>417887854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>
        <f t="shared" si="0"/>
        <v>19</v>
      </c>
      <c r="B20" s="1"/>
      <c r="C20" s="1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2">
        <f t="shared" si="0"/>
        <v>20</v>
      </c>
      <c r="B21" s="1" t="s">
        <v>58</v>
      </c>
      <c r="C21" s="1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>
        <f t="shared" si="0"/>
        <v>21</v>
      </c>
      <c r="B22" s="1" t="s">
        <v>59</v>
      </c>
      <c r="C22" s="1"/>
      <c r="D22" s="7">
        <v>-119610466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2">
        <f t="shared" si="0"/>
        <v>22</v>
      </c>
      <c r="B23" s="1" t="s">
        <v>60</v>
      </c>
      <c r="C23" s="1"/>
      <c r="D23" s="7">
        <v>-128599810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2">
        <f t="shared" si="0"/>
        <v>23</v>
      </c>
      <c r="B24" s="1" t="s">
        <v>61</v>
      </c>
      <c r="C24" s="1"/>
      <c r="D24" s="8">
        <v>-4195507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2">
        <f t="shared" si="0"/>
        <v>24</v>
      </c>
      <c r="B25" s="1" t="s">
        <v>9</v>
      </c>
      <c r="C25" s="1"/>
      <c r="D25" s="9">
        <f>SUM(D22:D24)</f>
        <v>-252405783</v>
      </c>
      <c r="E25" s="1"/>
      <c r="F25" s="7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2">
        <f t="shared" si="0"/>
        <v>25</v>
      </c>
      <c r="B26" s="1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2">
        <f t="shared" si="0"/>
        <v>26</v>
      </c>
      <c r="B27" s="1" t="s">
        <v>62</v>
      </c>
      <c r="C27" s="1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2">
        <f t="shared" si="0"/>
        <v>27</v>
      </c>
      <c r="B28" s="1" t="s">
        <v>8</v>
      </c>
      <c r="C28" s="1"/>
      <c r="D28" s="7">
        <f>-'Rate Base'!D14</f>
        <v>-75633743</v>
      </c>
      <c r="E28" s="1"/>
      <c r="F28" s="7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2">
        <f t="shared" si="0"/>
        <v>28</v>
      </c>
      <c r="B29" s="1" t="s">
        <v>67</v>
      </c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2">
        <f t="shared" si="0"/>
        <v>29</v>
      </c>
      <c r="B30" s="1" t="s">
        <v>63</v>
      </c>
      <c r="C30" s="1"/>
      <c r="D30" s="7">
        <f>'Rate Base'!C41-'Rate Base'!C45</f>
        <v>-993305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2">
        <f t="shared" si="0"/>
        <v>30</v>
      </c>
      <c r="B31" s="1" t="s">
        <v>64</v>
      </c>
      <c r="C31" s="1"/>
      <c r="D31" s="7">
        <f>'Rate Base'!D41-'Rate Base'!D45</f>
        <v>-1490422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2">
        <f t="shared" si="0"/>
        <v>31</v>
      </c>
      <c r="B32" s="1" t="s">
        <v>65</v>
      </c>
      <c r="C32" s="1"/>
      <c r="D32" s="8">
        <f>'Rate Base'!E41-'Rate Base'!E45</f>
        <v>11284036</v>
      </c>
      <c r="E32" s="1"/>
      <c r="F32" s="7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2">
        <f t="shared" si="0"/>
        <v>32</v>
      </c>
      <c r="B33" s="1" t="s">
        <v>9</v>
      </c>
      <c r="C33" s="1"/>
      <c r="D33" s="9">
        <f>SUM(D28:D32)</f>
        <v>-66833434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2">
        <f t="shared" si="0"/>
        <v>33</v>
      </c>
      <c r="B34" s="1"/>
      <c r="C34" s="1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thickBot="1" x14ac:dyDescent="0.3">
      <c r="A35" s="2">
        <f t="shared" si="0"/>
        <v>34</v>
      </c>
      <c r="B35" s="1" t="s">
        <v>66</v>
      </c>
      <c r="C35" s="1"/>
      <c r="D35" s="10">
        <f>D19+D25+D33</f>
        <v>98648637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thickTop="1" x14ac:dyDescent="0.25">
      <c r="A36" s="2">
        <f t="shared" si="0"/>
        <v>35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0" zoomScaleNormal="80" workbookViewId="0">
      <selection activeCell="B1" sqref="B1"/>
    </sheetView>
  </sheetViews>
  <sheetFormatPr defaultColWidth="17.7109375" defaultRowHeight="15" x14ac:dyDescent="0.25"/>
  <cols>
    <col min="1" max="1" width="4.7109375" customWidth="1"/>
    <col min="2" max="2" width="35.7109375" customWidth="1"/>
    <col min="4" max="4" width="17.7109375" customWidth="1"/>
    <col min="6" max="6" width="17.7109375" customWidth="1"/>
  </cols>
  <sheetData>
    <row r="1" spans="1:14" x14ac:dyDescent="0.25">
      <c r="A1" s="2">
        <v>0</v>
      </c>
      <c r="B1" s="1" t="s">
        <v>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>
        <f>A1+1</f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>
        <f t="shared" ref="A3:A52" si="0">A2+1</f>
        <v>2</v>
      </c>
      <c r="B3" s="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>
        <f t="shared" si="0"/>
        <v>3</v>
      </c>
      <c r="B4" s="3"/>
      <c r="C4" s="1"/>
      <c r="D4" s="4" t="s">
        <v>11</v>
      </c>
      <c r="E4" s="1"/>
      <c r="F4" s="5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2">
        <f t="shared" si="0"/>
        <v>4</v>
      </c>
      <c r="B5" s="3"/>
      <c r="C5" s="1"/>
      <c r="D5" s="6" t="s">
        <v>12</v>
      </c>
      <c r="E5" s="1"/>
      <c r="F5" s="5"/>
      <c r="G5" s="1"/>
      <c r="H5" s="1"/>
      <c r="I5" s="1"/>
      <c r="J5" s="1"/>
      <c r="K5" s="1"/>
      <c r="L5" s="1"/>
      <c r="M5" s="1"/>
      <c r="N5" s="1"/>
    </row>
    <row r="6" spans="1:14" x14ac:dyDescent="0.25">
      <c r="A6" s="2">
        <f t="shared" si="0"/>
        <v>5</v>
      </c>
      <c r="B6" s="1"/>
      <c r="C6" s="1"/>
      <c r="D6" s="1"/>
      <c r="E6" s="1"/>
      <c r="F6" s="1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">
        <f t="shared" si="0"/>
        <v>6</v>
      </c>
      <c r="B7" s="1" t="s">
        <v>1</v>
      </c>
      <c r="C7" s="1"/>
      <c r="D7" s="7">
        <v>4181966162</v>
      </c>
      <c r="E7" s="7"/>
      <c r="F7" s="12"/>
      <c r="G7" s="1"/>
      <c r="H7" s="1"/>
      <c r="I7" s="1"/>
      <c r="J7" s="1"/>
      <c r="K7" s="1"/>
      <c r="L7" s="1"/>
      <c r="M7" s="1"/>
      <c r="N7" s="1"/>
    </row>
    <row r="8" spans="1:14" x14ac:dyDescent="0.25">
      <c r="A8" s="2">
        <f t="shared" si="0"/>
        <v>7</v>
      </c>
      <c r="B8" s="1" t="s">
        <v>2</v>
      </c>
      <c r="C8" s="1"/>
      <c r="D8" s="8">
        <v>247392630</v>
      </c>
      <c r="E8" s="7"/>
      <c r="F8" s="12"/>
      <c r="G8" s="1"/>
      <c r="H8" s="1"/>
      <c r="I8" s="1"/>
      <c r="J8" s="1"/>
      <c r="K8" s="1"/>
      <c r="L8" s="1"/>
      <c r="M8" s="1"/>
      <c r="N8" s="1"/>
    </row>
    <row r="9" spans="1:14" x14ac:dyDescent="0.25">
      <c r="A9" s="2">
        <f t="shared" si="0"/>
        <v>8</v>
      </c>
      <c r="B9" s="1" t="s">
        <v>3</v>
      </c>
      <c r="C9" s="1"/>
      <c r="D9" s="9">
        <f>D7+D8</f>
        <v>4429358792</v>
      </c>
      <c r="E9" s="7"/>
      <c r="F9" s="12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2">
        <f t="shared" si="0"/>
        <v>9</v>
      </c>
      <c r="B10" s="1" t="s">
        <v>4</v>
      </c>
      <c r="C10" s="1"/>
      <c r="D10" s="7"/>
      <c r="E10" s="7"/>
      <c r="F10" s="12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2">
        <f t="shared" si="0"/>
        <v>10</v>
      </c>
      <c r="B11" s="1" t="s">
        <v>5</v>
      </c>
      <c r="C11" s="1"/>
      <c r="D11" s="7">
        <f>C45</f>
        <v>64726229</v>
      </c>
      <c r="E11" s="7"/>
      <c r="F11" s="12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2">
        <f t="shared" si="0"/>
        <v>11</v>
      </c>
      <c r="B12" s="1" t="s">
        <v>6</v>
      </c>
      <c r="C12" s="1"/>
      <c r="D12" s="7">
        <f>D45</f>
        <v>13709018</v>
      </c>
      <c r="E12" s="7"/>
      <c r="F12" s="12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>
        <f t="shared" si="0"/>
        <v>12</v>
      </c>
      <c r="B13" s="1" t="s">
        <v>7</v>
      </c>
      <c r="C13" s="1"/>
      <c r="D13" s="7">
        <f>E45</f>
        <v>56147565</v>
      </c>
      <c r="E13" s="7"/>
      <c r="F13" s="12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2">
        <f t="shared" si="0"/>
        <v>13</v>
      </c>
      <c r="B14" s="1" t="s">
        <v>8</v>
      </c>
      <c r="C14" s="1"/>
      <c r="D14" s="8">
        <f>E52</f>
        <v>75633743</v>
      </c>
      <c r="E14" s="7"/>
      <c r="F14" s="12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>
        <f t="shared" si="0"/>
        <v>14</v>
      </c>
      <c r="B15" s="1" t="s">
        <v>9</v>
      </c>
      <c r="C15" s="1"/>
      <c r="D15" s="9">
        <f>SUM(D11:D14)</f>
        <v>210216555</v>
      </c>
      <c r="E15" s="7"/>
      <c r="F15" s="12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>
        <f t="shared" si="0"/>
        <v>15</v>
      </c>
      <c r="B16" s="1" t="s">
        <v>10</v>
      </c>
      <c r="C16" s="1"/>
      <c r="D16" s="9">
        <v>1558959449</v>
      </c>
      <c r="E16" s="7"/>
      <c r="F16" s="1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>
        <f t="shared" si="0"/>
        <v>16</v>
      </c>
      <c r="B17" s="1"/>
      <c r="C17" s="1"/>
      <c r="D17" s="7"/>
      <c r="E17" s="7"/>
      <c r="F17" s="12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">
        <f t="shared" si="0"/>
        <v>17</v>
      </c>
      <c r="B18" s="1" t="s">
        <v>0</v>
      </c>
      <c r="C18" s="1"/>
      <c r="D18" s="10">
        <f>D9+D15-D16</f>
        <v>3080615898</v>
      </c>
      <c r="E18" s="7"/>
      <c r="F18" s="12"/>
      <c r="G18" s="1"/>
      <c r="H18" s="1"/>
      <c r="I18" s="1"/>
      <c r="J18" s="1"/>
      <c r="K18" s="1"/>
      <c r="L18" s="1"/>
      <c r="M18" s="1"/>
      <c r="N18" s="1"/>
    </row>
    <row r="19" spans="1:14" ht="15.75" thickTop="1" x14ac:dyDescent="0.25">
      <c r="A19" s="2">
        <f t="shared" si="0"/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>
        <f t="shared" si="0"/>
        <v>19</v>
      </c>
      <c r="B20" s="1" t="s">
        <v>69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2">
        <f t="shared" si="0"/>
        <v>20</v>
      </c>
      <c r="B21" s="1" t="s">
        <v>68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>
        <f t="shared" si="0"/>
        <v>21</v>
      </c>
      <c r="B22" s="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2">
        <f t="shared" si="0"/>
        <v>22</v>
      </c>
      <c r="B23" s="1" t="s">
        <v>70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2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2">
        <f t="shared" si="0"/>
        <v>24</v>
      </c>
      <c r="B25" s="13" t="s">
        <v>27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2">
        <f t="shared" si="0"/>
        <v>25</v>
      </c>
      <c r="B26" s="1"/>
      <c r="C26" s="4" t="s">
        <v>28</v>
      </c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thickBot="1" x14ac:dyDescent="0.3">
      <c r="A27" s="2">
        <f t="shared" si="0"/>
        <v>26</v>
      </c>
      <c r="B27" s="1"/>
      <c r="C27" s="6" t="s">
        <v>29</v>
      </c>
      <c r="D27" s="6" t="s">
        <v>30</v>
      </c>
      <c r="E27" s="6" t="s">
        <v>31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2">
        <f t="shared" si="0"/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2">
        <f t="shared" si="0"/>
        <v>28</v>
      </c>
      <c r="B29" s="1" t="s">
        <v>32</v>
      </c>
      <c r="C29" s="7">
        <v>64869156</v>
      </c>
      <c r="D29" s="7">
        <v>11934645</v>
      </c>
      <c r="E29" s="7">
        <v>48753110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2">
        <f t="shared" si="0"/>
        <v>29</v>
      </c>
      <c r="B30" s="1" t="s">
        <v>33</v>
      </c>
      <c r="C30" s="7">
        <v>65051912</v>
      </c>
      <c r="D30" s="7">
        <v>13010642</v>
      </c>
      <c r="E30" s="7">
        <v>45197099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2">
        <f t="shared" si="0"/>
        <v>30</v>
      </c>
      <c r="B31" s="1" t="s">
        <v>34</v>
      </c>
      <c r="C31" s="7">
        <v>64935552</v>
      </c>
      <c r="D31" s="7">
        <v>12516907</v>
      </c>
      <c r="E31" s="7">
        <v>42448613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2">
        <f t="shared" si="0"/>
        <v>31</v>
      </c>
      <c r="B32" s="1" t="s">
        <v>35</v>
      </c>
      <c r="C32" s="7">
        <v>64797250</v>
      </c>
      <c r="D32" s="7">
        <v>11541078</v>
      </c>
      <c r="E32" s="7">
        <v>48683244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2">
        <f t="shared" si="0"/>
        <v>32</v>
      </c>
      <c r="B33" s="1" t="s">
        <v>36</v>
      </c>
      <c r="C33" s="7">
        <v>63792518</v>
      </c>
      <c r="D33" s="7">
        <v>10773738</v>
      </c>
      <c r="E33" s="7">
        <v>56244270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2">
        <f t="shared" si="0"/>
        <v>33</v>
      </c>
      <c r="B34" s="1" t="s">
        <v>37</v>
      </c>
      <c r="C34" s="7">
        <v>64470961</v>
      </c>
      <c r="D34" s="7">
        <v>15022231</v>
      </c>
      <c r="E34" s="7">
        <v>62874673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">
        <f t="shared" si="0"/>
        <v>34</v>
      </c>
      <c r="B35" s="1" t="s">
        <v>38</v>
      </c>
      <c r="C35" s="7">
        <v>64947894</v>
      </c>
      <c r="D35" s="7">
        <v>14530036</v>
      </c>
      <c r="E35" s="7">
        <v>64522207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2">
        <f t="shared" si="0"/>
        <v>35</v>
      </c>
      <c r="B36" s="1" t="s">
        <v>39</v>
      </c>
      <c r="C36" s="7">
        <v>65055237</v>
      </c>
      <c r="D36" s="7">
        <v>14027475</v>
      </c>
      <c r="E36" s="7">
        <v>58951057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2">
        <f t="shared" si="0"/>
        <v>36</v>
      </c>
      <c r="B37" s="1" t="s">
        <v>40</v>
      </c>
      <c r="C37" s="7">
        <v>65543674</v>
      </c>
      <c r="D37" s="7">
        <v>15689706</v>
      </c>
      <c r="E37" s="7">
        <v>57995794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2">
        <f t="shared" si="0"/>
        <v>37</v>
      </c>
      <c r="B38" s="1" t="s">
        <v>41</v>
      </c>
      <c r="C38" s="7">
        <v>65227528</v>
      </c>
      <c r="D38" s="7">
        <v>14971727</v>
      </c>
      <c r="E38" s="7">
        <v>62090079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2">
        <f t="shared" si="0"/>
        <v>38</v>
      </c>
      <c r="B39" s="1" t="s">
        <v>42</v>
      </c>
      <c r="C39" s="7">
        <v>64986834</v>
      </c>
      <c r="D39" s="7">
        <v>16212346</v>
      </c>
      <c r="E39" s="7">
        <v>54905983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2">
        <f t="shared" si="0"/>
        <v>39</v>
      </c>
      <c r="B40" s="1" t="s">
        <v>43</v>
      </c>
      <c r="C40" s="7">
        <v>64029531</v>
      </c>
      <c r="D40" s="7">
        <v>15768104</v>
      </c>
      <c r="E40" s="7">
        <v>59820611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2">
        <f t="shared" si="0"/>
        <v>40</v>
      </c>
      <c r="B41" s="1" t="s">
        <v>32</v>
      </c>
      <c r="C41" s="8">
        <v>63732924</v>
      </c>
      <c r="D41" s="8">
        <v>12218596</v>
      </c>
      <c r="E41" s="8">
        <v>67431601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2">
        <f t="shared" si="0"/>
        <v>41</v>
      </c>
      <c r="B42" s="1"/>
      <c r="C42" s="7"/>
      <c r="D42" s="7"/>
      <c r="E42" s="7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 x14ac:dyDescent="0.3">
      <c r="A43" s="2">
        <f t="shared" si="0"/>
        <v>42</v>
      </c>
      <c r="B43" s="1" t="s">
        <v>44</v>
      </c>
      <c r="C43" s="10">
        <f>SUM(C29:C41)</f>
        <v>841440971</v>
      </c>
      <c r="D43" s="10">
        <f t="shared" ref="D43:E43" si="1">SUM(D29:D41)</f>
        <v>178217231</v>
      </c>
      <c r="E43" s="10">
        <f t="shared" si="1"/>
        <v>729918341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ht="15.75" thickTop="1" x14ac:dyDescent="0.25">
      <c r="A44" s="2">
        <f t="shared" si="0"/>
        <v>43</v>
      </c>
      <c r="B44" s="1"/>
      <c r="C44" s="7"/>
      <c r="D44" s="7"/>
      <c r="E44" s="7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thickBot="1" x14ac:dyDescent="0.3">
      <c r="A45" s="2">
        <f t="shared" si="0"/>
        <v>44</v>
      </c>
      <c r="B45" s="1" t="s">
        <v>27</v>
      </c>
      <c r="C45" s="10">
        <f>ROUND(C43/13,0)</f>
        <v>64726229</v>
      </c>
      <c r="D45" s="10">
        <f t="shared" ref="D45:E45" si="2">ROUND(D43/13,0)</f>
        <v>13709018</v>
      </c>
      <c r="E45" s="10">
        <f t="shared" si="2"/>
        <v>56147565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ht="15.75" thickTop="1" x14ac:dyDescent="0.25">
      <c r="A46" s="2">
        <f t="shared" si="0"/>
        <v>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2">
        <f t="shared" si="0"/>
        <v>46</v>
      </c>
      <c r="B47" s="13" t="s">
        <v>45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2">
        <f t="shared" si="0"/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2">
        <f t="shared" si="0"/>
        <v>48</v>
      </c>
      <c r="B49" s="1" t="s">
        <v>46</v>
      </c>
      <c r="C49" s="7"/>
      <c r="D49" s="7">
        <v>502650207</v>
      </c>
      <c r="E49" s="7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2">
        <f t="shared" si="0"/>
        <v>49</v>
      </c>
      <c r="B50" s="1" t="s">
        <v>47</v>
      </c>
      <c r="C50" s="7"/>
      <c r="D50" s="8">
        <v>102419737</v>
      </c>
      <c r="E50" s="7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thickBot="1" x14ac:dyDescent="0.3">
      <c r="A51" s="2">
        <f t="shared" si="0"/>
        <v>50</v>
      </c>
      <c r="B51" s="1" t="s">
        <v>48</v>
      </c>
      <c r="C51" s="7"/>
      <c r="D51" s="14">
        <f>D49+D50</f>
        <v>605069944</v>
      </c>
      <c r="E51" s="7"/>
      <c r="F51" s="1"/>
      <c r="G51" s="1"/>
      <c r="H51" s="1"/>
      <c r="I51" s="1"/>
      <c r="J51" s="1"/>
      <c r="K51" s="1"/>
      <c r="L51" s="1"/>
      <c r="M51" s="1"/>
      <c r="N51" s="1"/>
    </row>
    <row r="52" spans="1:14" ht="16.5" thickTop="1" thickBot="1" x14ac:dyDescent="0.3">
      <c r="A52" s="2">
        <f t="shared" si="0"/>
        <v>51</v>
      </c>
      <c r="B52" s="1" t="s">
        <v>49</v>
      </c>
      <c r="C52" s="7"/>
      <c r="D52" s="7"/>
      <c r="E52" s="10">
        <f>ROUND(D51/8,0)</f>
        <v>75633743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ht="15.75" thickTop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80" zoomScaleNormal="80" workbookViewId="0">
      <selection activeCell="B1" sqref="B1"/>
    </sheetView>
  </sheetViews>
  <sheetFormatPr defaultColWidth="15.7109375" defaultRowHeight="15" x14ac:dyDescent="0.25"/>
  <cols>
    <col min="1" max="1" width="4.7109375" customWidth="1"/>
    <col min="2" max="2" width="35.7109375" customWidth="1"/>
    <col min="4" max="4" width="17.7109375" customWidth="1"/>
  </cols>
  <sheetData>
    <row r="1" spans="1:14" x14ac:dyDescent="0.25">
      <c r="A1" s="2">
        <v>0</v>
      </c>
      <c r="B1" s="1" t="s">
        <v>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>
        <f>A1+1</f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>
        <f t="shared" ref="A3:A26" si="0">A2+1</f>
        <v>2</v>
      </c>
      <c r="B3" s="3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>
        <f t="shared" si="0"/>
        <v>3</v>
      </c>
      <c r="B4" s="1"/>
      <c r="C4" s="1"/>
      <c r="D4" s="4" t="s">
        <v>11</v>
      </c>
      <c r="E4" s="1"/>
      <c r="F4" s="5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2">
        <f t="shared" si="0"/>
        <v>4</v>
      </c>
      <c r="B5" s="1"/>
      <c r="C5" s="1"/>
      <c r="D5" s="6" t="s">
        <v>12</v>
      </c>
      <c r="E5" s="1"/>
      <c r="F5" s="5"/>
      <c r="G5" s="1"/>
      <c r="H5" s="1"/>
      <c r="I5" s="1"/>
      <c r="J5" s="1"/>
      <c r="K5" s="1"/>
      <c r="L5" s="1"/>
      <c r="M5" s="1"/>
      <c r="N5" s="1"/>
    </row>
    <row r="6" spans="1:14" x14ac:dyDescent="0.25">
      <c r="A6" s="2">
        <f t="shared" si="0"/>
        <v>5</v>
      </c>
      <c r="B6" s="1"/>
      <c r="C6" s="1"/>
      <c r="D6" s="1"/>
      <c r="E6" s="1"/>
      <c r="F6" s="1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">
        <f t="shared" si="0"/>
        <v>6</v>
      </c>
      <c r="B7" s="1" t="s">
        <v>14</v>
      </c>
      <c r="C7" s="1"/>
      <c r="D7" s="7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2">
        <f t="shared" si="0"/>
        <v>7</v>
      </c>
      <c r="B8" s="1" t="s">
        <v>15</v>
      </c>
      <c r="C8" s="1"/>
      <c r="D8" s="7">
        <v>1600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2">
        <f t="shared" si="0"/>
        <v>8</v>
      </c>
      <c r="B9" s="1" t="s">
        <v>16</v>
      </c>
      <c r="C9" s="1"/>
      <c r="D9" s="7">
        <v>646857433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2">
        <f t="shared" si="0"/>
        <v>9</v>
      </c>
      <c r="B10" s="1" t="s">
        <v>17</v>
      </c>
      <c r="C10" s="1"/>
      <c r="D10" s="7">
        <v>19937555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2">
        <f t="shared" si="0"/>
        <v>10</v>
      </c>
      <c r="B11" s="1" t="s">
        <v>18</v>
      </c>
      <c r="C11" s="1"/>
      <c r="D11" s="7">
        <v>24266482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2">
        <f t="shared" si="0"/>
        <v>11</v>
      </c>
      <c r="B12" s="1" t="s">
        <v>19</v>
      </c>
      <c r="C12" s="1"/>
      <c r="D12" s="8">
        <v>24308574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>
        <f t="shared" si="0"/>
        <v>12</v>
      </c>
      <c r="B13" s="1" t="s">
        <v>20</v>
      </c>
      <c r="C13" s="1"/>
      <c r="D13" s="9">
        <f>SUM(D8:D12)</f>
        <v>715371644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2">
        <f t="shared" si="0"/>
        <v>13</v>
      </c>
      <c r="B14" s="1"/>
      <c r="C14" s="1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2">
        <f t="shared" si="0"/>
        <v>14</v>
      </c>
      <c r="B15" s="1" t="s">
        <v>21</v>
      </c>
      <c r="C15" s="1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>
        <f t="shared" si="0"/>
        <v>15</v>
      </c>
      <c r="B16" s="1" t="s">
        <v>22</v>
      </c>
      <c r="C16" s="1"/>
      <c r="D16" s="7">
        <v>1822313611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">
        <f t="shared" si="0"/>
        <v>16</v>
      </c>
      <c r="B17" s="1" t="s">
        <v>23</v>
      </c>
      <c r="C17" s="1"/>
      <c r="D17" s="8">
        <v>641579280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>
        <f t="shared" si="0"/>
        <v>17</v>
      </c>
      <c r="B18" s="1" t="s">
        <v>24</v>
      </c>
      <c r="C18" s="1"/>
      <c r="D18" s="9">
        <f>D16+D17</f>
        <v>2463892891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>
        <f t="shared" si="0"/>
        <v>18</v>
      </c>
      <c r="B19" s="1"/>
      <c r="C19" s="1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2">
        <f t="shared" si="0"/>
        <v>19</v>
      </c>
      <c r="B20" s="1" t="s">
        <v>25</v>
      </c>
      <c r="C20" s="1"/>
      <c r="D20" s="10">
        <f>D13+D18</f>
        <v>3179264535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Top="1" x14ac:dyDescent="0.25">
      <c r="A21" s="2">
        <f t="shared" si="0"/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>
        <f t="shared" si="0"/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2">
        <f t="shared" si="0"/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2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2">
        <f t="shared" si="0"/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2">
        <f t="shared" si="0"/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Reconciliation</vt:lpstr>
      <vt:lpstr>Rate Base</vt:lpstr>
      <vt:lpstr>Capitalization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cp:lastPrinted>2021-03-22T19:57:18Z</cp:lastPrinted>
  <dcterms:created xsi:type="dcterms:W3CDTF">2021-03-22T15:30:19Z</dcterms:created>
  <dcterms:modified xsi:type="dcterms:W3CDTF">2021-04-02T15:29:58Z</dcterms:modified>
</cp:coreProperties>
</file>