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23385" windowHeight="11325" activeTab="0"/>
  </bookViews>
  <sheets>
    <sheet name="Sheet1" sheetId="1" r:id="rId1"/>
  </sheets>
  <definedNames>
    <definedName name="NvsASD">"V2021-12-31"</definedName>
    <definedName name="NvsAutoDrillOk">"VN"</definedName>
    <definedName name="NvsElapsedTime">0.000127314815472346</definedName>
    <definedName name="NvsEndTime">44097.6062268519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PanelEffdt">"V2002-02-01"</definedName>
    <definedName name="NvsPanelSetid">"VEKPC"</definedName>
    <definedName name="NvsReqBU">"VEKPC"</definedName>
    <definedName name="NvsReqBUOnly">"VY"</definedName>
    <definedName name="NvsSheetType" localSheetId="0">"M"</definedName>
    <definedName name="NvsTransLed">"VN"</definedName>
    <definedName name="NvsTreeASD">"V2021-12-31"</definedName>
    <definedName name="NvsValTbl.ACCOUNT">"GL_ACCOUNT_TBL"</definedName>
    <definedName name="NvsValTbl.OPERATING_UNIT">"OPER_UNIT_TBL"</definedName>
    <definedName name="NvsValTbl.PRODUCT">"PRODUCT_TBL"</definedName>
    <definedName name="NvsValTbl.SCENARIO">"BD_SCENARIO_TBL"</definedName>
    <definedName name="_xlnm.Print_Area" localSheetId="0">'Sheet1'!$B$2:$AA$106</definedName>
    <definedName name="_xlnm.Print_Titles" localSheetId="0">'Sheet1'!$B:$B,'Sheet1'!$2:$9</definedName>
  </definedNames>
  <calcPr fullCalcOnLoad="1"/>
</workbook>
</file>

<file path=xl/sharedStrings.xml><?xml version="1.0" encoding="utf-8"?>
<sst xmlns="http://schemas.openxmlformats.org/spreadsheetml/2006/main" count="168" uniqueCount="163">
  <si>
    <t>Electric Energy Revenues</t>
  </si>
  <si>
    <t>Total Operating Revenue &amp; Patronage Capital</t>
  </si>
  <si>
    <t>Operation Expenses</t>
  </si>
  <si>
    <t>Production Costs Excluding Fuel - Cooper</t>
  </si>
  <si>
    <t>Production Costs Excluding Fuel - Spurlock</t>
  </si>
  <si>
    <t>Production Costs Excluding Fuel - Smith</t>
  </si>
  <si>
    <t>Production Costs Excluding Fuel - Dist. Generation</t>
  </si>
  <si>
    <t>Fuel-Cooper</t>
  </si>
  <si>
    <t>Fuel-Spurlock</t>
  </si>
  <si>
    <t>Fuel-Smith</t>
  </si>
  <si>
    <t>Fuel-Distributive Generation</t>
  </si>
  <si>
    <t>Fuel-Landfill Gas</t>
  </si>
  <si>
    <t>Fuel Handling</t>
  </si>
  <si>
    <t>Customer Accounts</t>
  </si>
  <si>
    <t>Customer Service and Information</t>
  </si>
  <si>
    <t>Sales</t>
  </si>
  <si>
    <t>Administrative and General</t>
  </si>
  <si>
    <t>Total Operation Expenses</t>
  </si>
  <si>
    <t>Maintenance Expenses</t>
  </si>
  <si>
    <t>Power Sales-Member Coops - Basic Rate</t>
  </si>
  <si>
    <t>Power Sales-Member Coops - Fuel Clause</t>
  </si>
  <si>
    <t>Power Sales-Member Coops - Environmental Surcharge</t>
  </si>
  <si>
    <t>Power Sales - Off System</t>
  </si>
  <si>
    <t>Other Operating Revenue - Income</t>
  </si>
  <si>
    <t>Production - Cooper</t>
  </si>
  <si>
    <t>Production - Spurlock</t>
  </si>
  <si>
    <t>Production - Dist. Generation</t>
  </si>
  <si>
    <t>Transmission Expense</t>
  </si>
  <si>
    <t>Distribution Expense</t>
  </si>
  <si>
    <t>General Plant</t>
  </si>
  <si>
    <t>Total Maintenance Expenses</t>
  </si>
  <si>
    <t>%,FACCOUNT,TACCTROLLUP,NTRANSMISSION_EXPENSE</t>
  </si>
  <si>
    <t>%,FACCOUNT,TACCTROLLUP,NDISTRIBUTION_EXPENSE</t>
  </si>
  <si>
    <t>%,FACCOUNT,TACCTROLLUP,NGENERAL_PLANT</t>
  </si>
  <si>
    <t>Fixed Costs</t>
  </si>
  <si>
    <t>Depreciation/Amortization</t>
  </si>
  <si>
    <t>Taxes</t>
  </si>
  <si>
    <t>Interest on Long-Term Debt</t>
  </si>
  <si>
    <t>Other Interest Expense</t>
  </si>
  <si>
    <t>Total Fixed Costs</t>
  </si>
  <si>
    <t>%,FACCOUNT,TACCTROLLUP,NTAXES</t>
  </si>
  <si>
    <t>%,FACCOUNT,TACCTROLLUP,NINTEREST_LT_DEBT</t>
  </si>
  <si>
    <t>%,FACCOUNT,TACCTROLLUP,NOTH_INTEREST_EXPENSE</t>
  </si>
  <si>
    <t>Total Cost of Electric Service</t>
  </si>
  <si>
    <t>Non-Operating Items</t>
  </si>
  <si>
    <t>Interest Income</t>
  </si>
  <si>
    <t>Allowance for Funds used for Construction</t>
  </si>
  <si>
    <t>Other Non-Operating Income</t>
  </si>
  <si>
    <t>Other Capital Credits/Patronage Dividends</t>
  </si>
  <si>
    <t>Total Non-Operating Items</t>
  </si>
  <si>
    <t>Net Patronage Capital &amp; Margins(Deficits)</t>
  </si>
  <si>
    <t>Interest During Construction</t>
  </si>
  <si>
    <t>Production - Smith</t>
  </si>
  <si>
    <t>%,FACCOUNT,TACCTROLLUP,NDISTRIBUTION</t>
  </si>
  <si>
    <t>%,FACCOUNT,TACCTROLLUP,NCUSTOMER_ACCOUNTS</t>
  </si>
  <si>
    <t>%,FACCOUNT,TACCTROLLUP,NCUSTOMER_SVC_INFO</t>
  </si>
  <si>
    <t>%,FACCOUNT,TACCTROLLUP,NSALES</t>
  </si>
  <si>
    <t>%,FACCOUNT,TACCTROLLUP,NADMIN_&amp;_GENERAL</t>
  </si>
  <si>
    <t xml:space="preserve"> </t>
  </si>
  <si>
    <t>Total Fuel (Includes Handling)</t>
  </si>
  <si>
    <t>Other Power Supply</t>
  </si>
  <si>
    <t>Total Other Power Supply</t>
  </si>
  <si>
    <t>Operating Margins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</si>
  <si>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</si>
  <si>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</si>
  <si>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</si>
  <si>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</si>
  <si>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</si>
  <si>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</si>
  <si>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</si>
  <si>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</si>
  <si>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</si>
  <si>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</si>
  <si>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</si>
  <si>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</si>
  <si>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Totals</t>
  </si>
  <si>
    <t>%,R,FACCOUNT,TACCTROLLUP,NINTEREST_INCOME</t>
  </si>
  <si>
    <t>%,R,FACCOUNT,TACCTROLLUP,NALLOW_CONST_FUNDS</t>
  </si>
  <si>
    <t>%,R,FACCOUNT,TACCTROLLUP,NOTH_NONOPER_INCOME</t>
  </si>
  <si>
    <t>%,R,FACCOUNT,TACCTROLLUP,NOTH_CAP_CRED_PAT_DIV</t>
  </si>
  <si>
    <t>%,SPER1</t>
  </si>
  <si>
    <t>%,SPER2</t>
  </si>
  <si>
    <t>%,SPER3</t>
  </si>
  <si>
    <t>%,SPER4</t>
  </si>
  <si>
    <t>%,SPER5</t>
  </si>
  <si>
    <t>%,SPER6</t>
  </si>
  <si>
    <t>%,SPER7</t>
  </si>
  <si>
    <t>%,SPER8</t>
  </si>
  <si>
    <t>%,SPER9</t>
  </si>
  <si>
    <t>%,SPER10</t>
  </si>
  <si>
    <t>%,SPER11</t>
  </si>
  <si>
    <t>%,SPER12</t>
  </si>
  <si>
    <t>%,R,FACCOUNT,V449100</t>
  </si>
  <si>
    <t>Revenue Subject to Refund</t>
  </si>
  <si>
    <t>%,FACCOUNT,V565000,V565001,FOPERATING_UNIT,V0000</t>
  </si>
  <si>
    <t>%,FACCOUNT,V560000,V561000,V562000,V563000,V566000,V567000,V561100,V561200,V561300,V561400,V561500,V561600,V561700,V561800</t>
  </si>
  <si>
    <t>%,FACCOUNT,TALL_PLANTS,NO_MAINT_GEN_&amp;_EL_EQP,FOPERATING_UNIT,VDG00,VDG01,VDG02</t>
  </si>
  <si>
    <t>%,FACCOUNT,TACCTROLLUP,NINTEREST_ON_CONST</t>
  </si>
  <si>
    <t>East Kentucky Power Cooperative</t>
  </si>
  <si>
    <t>%,FACCOUNT,TALL_PLANTS,NSTM_MAINTENANCE_EXPS,FOPERATING_UNIT,VSP00,VSP01,VSP02,VSP03,VSP04,VSP20,VSP21,VSP22</t>
  </si>
  <si>
    <t>Power Sales-Mbr Coops - Fuel Clause Over/Under Recovery</t>
  </si>
  <si>
    <t>Power Sales-Mbr Coops - Env Sur Over/Under Recovery</t>
  </si>
  <si>
    <t>Asset Retirement Obligation</t>
  </si>
  <si>
    <t>%,FACCOUNT,TACCTROLLUP,NASSET_RETIRE_OBLIGTN</t>
  </si>
  <si>
    <t>%,FACCOUNT,TALL_PLANTS,NSTM_MAINTENANCE_EXPS,FOPERATING_UNIT,VCP00,VCP01,VCP02,VCP22</t>
  </si>
  <si>
    <t>Other Power Supply-ACES and PJM</t>
  </si>
  <si>
    <t>%,FACCOUNT,TACCTROLLUP,N"OTHER POWER SUPPLY",N"REGIONAL MARKET EXPS"</t>
  </si>
  <si>
    <t>%,FDEPTID,V066,FACCOUNT,TACCTROLLUP,N"OTHER POWER SUPPLY",N"REGIONAL MARKET EXPS"</t>
  </si>
  <si>
    <t>Purchased Power</t>
  </si>
  <si>
    <t>Production Costs Excluding Fuel - Bluegrass</t>
  </si>
  <si>
    <t>Fuel-Bluegrass</t>
  </si>
  <si>
    <t>Production - Bluegrass</t>
  </si>
  <si>
    <t>Production Costs Excluding Fuel - Solar</t>
  </si>
  <si>
    <t>Production Costs Excluding Fuel - Landfill Gas</t>
  </si>
  <si>
    <t>Production - Solar</t>
  </si>
  <si>
    <t>Production - Landfill Gas</t>
  </si>
  <si>
    <t>%,FACCOUNT,TALL_PLANTS,NO_MAINT_SUPV_ENG,NO_MAINT_STRUCTURES,NO_MAINT_GEN_&amp;_EL_EQP,FOPERATING_UNIT,VSF00,VSF01</t>
  </si>
  <si>
    <t>%,FACCOUNT,TALL_PLANTS,NS_MAINT_BOILER_PLANT,NO_MAINT_SUPV_ENG,NO_MAINT_STRUCTURES,NO_MAINT_GEN_&amp;_EL_EQP,NO_MAINT_MISC_OTH_PLT,FOPERATING_UNIT,VSM00,VSM50,VSM51,VSM52,VSM53,VSM54,VSM55,VSM56,VSM57,VSM59,VSM60</t>
  </si>
  <si>
    <t>Power Sales - Capacity Benefits</t>
  </si>
  <si>
    <t>%,R,FACCOUNT,V447251</t>
  </si>
  <si>
    <t>%,R,FACCOUNT,V447150,V447250</t>
  </si>
  <si>
    <t>%,FACCOUNT,V555000,V555001,FOPERATING_UNIT,V0000</t>
  </si>
  <si>
    <t>Transmission Revenue</t>
  </si>
  <si>
    <t>Total Fuel &amp; Purchased Power</t>
  </si>
  <si>
    <t>Total Other Operation Expense</t>
  </si>
  <si>
    <t xml:space="preserve">Transmission Operating Expense </t>
  </si>
  <si>
    <t>%,R,FACCOUNT,V456101,V456102,V456130,V456131,V456132,V456133,V456134</t>
  </si>
  <si>
    <t>Transmission / RTEP Expense</t>
  </si>
  <si>
    <t>Power Sales-Member Coops - Rate Increase</t>
  </si>
  <si>
    <t>Power Sales-Member Coops - Regulatory Asset</t>
  </si>
  <si>
    <t>%,R,FACCOUNT,V447100,V456010,FPRODUCT,V8557</t>
  </si>
  <si>
    <t>%,R,FACCOUNT,V447100,V456010,FPRODUCT,V8559</t>
  </si>
  <si>
    <t>%,R,FACCOUNT,V447143,V456043</t>
  </si>
  <si>
    <t>%,R,FACCOUNT,TACCTROLLUP,NREV_LEASED_PROP</t>
  </si>
  <si>
    <t>Leased Property - Income</t>
  </si>
  <si>
    <t>%,FPRODUCT,V6600,V6601,V6607,FOPERATING_UNIT,VCP00,VCP01,VCP02,FACCOUNT,TACCTROLLUP,NFUEL_STEAM</t>
  </si>
  <si>
    <t>%,FPRODUCT,V6600,V6601,V6609,V6606,V6608,FOPERATING_UNIT,VSP01,VSP02,VSP03,VSP04,FACCOUNT,TACCTROLLUP,NFUEL_STEAM</t>
  </si>
  <si>
    <t>%,FPRODUCT,V6603,V6604,FOPERATING_UNIT,VSM00,VSM50,VSM51,VSM52,VSM53,VSM54,VSM55,VSM56,VSM57,VSM59,VSM60,FACCOUNT,TACCTROLLUP,NFUEL_OTH_PWR_SUPPLY</t>
  </si>
  <si>
    <t>%,FPRODUCT,V6603,V6604,FOPERATING_UNIT,VOC00,VOC01,VOC02,VOC03,FACCOUNT,TACCTROLLUP,NOPER_FUEL_LEASED_PRO,NFUEL_OTH_PWR_SUPPLY</t>
  </si>
  <si>
    <t>%,FACCOUNT,TACCTROLLUP,NFUEL_OTH_PWR_SUPPLY,FPRODUCT,V6601,FOPERATING_UNIT,VDG00,VDG01,VDG02</t>
  </si>
  <si>
    <t>%,FPRODUCT,V6605,FOPERATING_UNIT,VLF00,VLF01,VLF02,VLF03,VLF04,VLF05,VLF06,VLF07,VLF08,FACCOUNT,TACCTROLLUP,NOPER_FUEL_LEASED_PRO,NFUEL_OTH_PWR_SUPPLY</t>
  </si>
  <si>
    <t>%,FACCOUNT,V501010,V501020,V547050,V547020,V547030,V547040,V547041,V501060,V501080,V413101</t>
  </si>
  <si>
    <t>%,FOPERATING_UNIT,VCP00,VCP01,VCP02,VCP22,FACCOUNT,TACCTROLLUP,NALLOWANCES,NSTEAM_PWR_PROD</t>
  </si>
  <si>
    <t>%,FOPERATING_UNIT,VSP00,VSP01,VSP02,VSP03,VSP04,VSP20,VSP21,VSP22,FACCOUNT,TACCTROLLUP,NALLOWANCES,NSTEAM_PWR_PROD</t>
  </si>
  <si>
    <t>%,FOPERATING_UNIT,VOC00,VOC01,VOC02,VOC03,FACCOUNT,TACCTROLLUP,NOPER_EXP_LEASED_PROP,NOTH_PWR_GENERATION,NALLOWANCES</t>
  </si>
  <si>
    <t>%,FOPERATING_UNIT,VDG00,VDG01,VDG02,FACCOUNT,TACCTROLLUP,NOTH_PWR_GENERATION</t>
  </si>
  <si>
    <t>%,FOPERATING_UNIT,VLF00,VLF01,VLF02,VLF03,VLF04,VLF05,VLF06,VLF07,VLF08,FACCOUNT,TACCTROLLUP,NOPER_EXP_LEASED_PROP,NOTH_PWR_GENERATION</t>
  </si>
  <si>
    <t>%,FOPERATING_UNIT,VSF00,VSF01,FACCOUNT,TACCTROLLUP,NOTH_PWR_GENERATION</t>
  </si>
  <si>
    <t>%,FACCOUNT,TACCTROLLUP,NDEPR_AMORT_LEASED_PR,NDEPRECIATION_AMORT,NMISC_AMORT_OTH_DDUCT</t>
  </si>
  <si>
    <t>%,FACCOUNT,V411600,V411800,V426100,V426200,V426300,V426400,V426500,V426501,V426502,V426510</t>
  </si>
  <si>
    <t>Misc Other Deductions</t>
  </si>
  <si>
    <t>%,FACCOUNT,TALL_PLANTS,NO_MAINT_LEASED_PROP,NO_MAINT_SUPV_ENG,NO_MAINT_STRUCTURES,NO_MAINT_GEN_&amp;_EL_EQP,NO_MAINT_MISC_OTH_PLT,FOPERATING_UNIT,VOC00,VOC01,VOC02,VOC03</t>
  </si>
  <si>
    <t>%,FACCOUNT,TALL_PLANTS,NO_MAINT_LEASED_PROP,NO_MAINT_SUPV_ENG,NO_MAINT_STRUCTURES,NO_MAINT_GEN_&amp;_EL_EQP,FOPERATING_UNIT,VLF00,VLF01,VLF02,VLF03,VLF04,VLF05,VLF06,VLF07,VLF08</t>
  </si>
  <si>
    <t>%,FACCOUNT,V428001,V428002,V428003,V428004,V428005,V428006,V428007,V428008,V428101</t>
  </si>
  <si>
    <t>Debt Expense Amortization</t>
  </si>
  <si>
    <t>%,LBUDGET,FSCENARIO,VDRAFT1</t>
  </si>
  <si>
    <t>Statement of Operations</t>
  </si>
  <si>
    <t>%,R,FPRODUCT,V,V8553,V8554,FACCOUNT,V447100,V447103,V456010</t>
  </si>
  <si>
    <t>%,R,FACCOUNT,V447142,V456042</t>
  </si>
  <si>
    <t>%,R,FACCOUNT,V451001,V451011,V454001,V454011,V456000,V456003,V456050,V456051,V456052,V456053,V456054,V456055,V456056,V456057,V456058,V456080,V459000</t>
  </si>
  <si>
    <t>2021 - Budget</t>
  </si>
  <si>
    <t>%,FOPERATING_UNIT,VSM00,VSM50,VSM51,VSM52,VSM53,VSM54,VSM55,VSM56,VSM57,VSM59,VSM60,FACCOUNT,TACCTROLLUP,NOTH_PWR_GENERATION,NALLOWANCES,NSTEAM_PWR_PROD</t>
  </si>
  <si>
    <t>Exhibit AFB-2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</si>
</sst>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[Red]&quot;$&quot;#,##0"/>
    <numFmt numFmtId="165" formatCode="#,##0;[Red]#,##0"/>
    <numFmt numFmtId="166" formatCode="#,##0.00;[Red]#,##0.00"/>
    <numFmt numFmtId="167" formatCode="mm/dd/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37" fontId="4" fillId="0" borderId="0" xfId="0" applyNumberFormat="1" applyFont="1" applyFill="1" applyAlignment="1">
      <alignment horizontal="centerContinuous"/>
    </xf>
    <xf numFmtId="37" fontId="5" fillId="0" borderId="0" xfId="0" applyNumberFormat="1" applyFont="1" applyFill="1" applyAlignment="1">
      <alignment horizontal="centerContinuous"/>
    </xf>
    <xf numFmtId="37" fontId="4" fillId="0" borderId="0" xfId="0" applyNumberFormat="1" applyFont="1" applyFill="1" applyAlignment="1">
      <alignment/>
    </xf>
    <xf numFmtId="37" fontId="5" fillId="0" borderId="0" xfId="0" applyNumberFormat="1" applyFont="1" applyFill="1" applyAlignment="1">
      <alignment/>
    </xf>
    <xf numFmtId="37" fontId="3" fillId="0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7" fontId="2" fillId="0" borderId="10" xfId="0" applyNumberFormat="1" applyFont="1" applyBorder="1" applyAlignment="1">
      <alignment horizontal="center"/>
    </xf>
    <xf numFmtId="17" fontId="2" fillId="0" borderId="0" xfId="0" applyNumberFormat="1" applyFont="1" applyAlignment="1">
      <alignment horizontal="center"/>
    </xf>
    <xf numFmtId="37" fontId="0" fillId="0" borderId="0" xfId="0" applyNumberFormat="1" applyFill="1" applyBorder="1" applyAlignment="1">
      <alignment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2" fillId="7" borderId="0" xfId="0" applyFont="1" applyFill="1" applyAlignment="1">
      <alignment/>
    </xf>
    <xf numFmtId="0" fontId="0" fillId="7" borderId="0" xfId="0" applyFill="1" applyAlignment="1">
      <alignment/>
    </xf>
    <xf numFmtId="0" fontId="2" fillId="7" borderId="0" xfId="0" applyFont="1" applyFill="1" applyAlignment="1">
      <alignment horizontal="center"/>
    </xf>
    <xf numFmtId="0" fontId="0" fillId="7" borderId="0" xfId="0" applyFont="1" applyFill="1" applyAlignment="1">
      <alignment/>
    </xf>
    <xf numFmtId="5" fontId="6" fillId="7" borderId="0" xfId="0" applyNumberFormat="1" applyFont="1" applyFill="1" applyAlignment="1">
      <alignment/>
    </xf>
    <xf numFmtId="164" fontId="0" fillId="7" borderId="0" xfId="0" applyNumberFormat="1" applyFill="1" applyAlignment="1">
      <alignment/>
    </xf>
    <xf numFmtId="37" fontId="6" fillId="7" borderId="0" xfId="0" applyNumberFormat="1" applyFont="1" applyFill="1" applyAlignment="1">
      <alignment/>
    </xf>
    <xf numFmtId="165" fontId="0" fillId="7" borderId="0" xfId="0" applyNumberFormat="1" applyFill="1" applyAlignment="1">
      <alignment/>
    </xf>
    <xf numFmtId="37" fontId="0" fillId="7" borderId="0" xfId="0" applyNumberFormat="1" applyFill="1" applyAlignment="1">
      <alignment/>
    </xf>
    <xf numFmtId="37" fontId="0" fillId="7" borderId="0" xfId="0" applyNumberFormat="1" applyFont="1" applyFill="1" applyAlignment="1">
      <alignment vertical="center" wrapText="1"/>
    </xf>
    <xf numFmtId="37" fontId="6" fillId="7" borderId="11" xfId="0" applyNumberFormat="1" applyFont="1" applyFill="1" applyBorder="1" applyAlignment="1">
      <alignment/>
    </xf>
    <xf numFmtId="165" fontId="0" fillId="7" borderId="0" xfId="0" applyNumberFormat="1" applyFill="1" applyBorder="1" applyAlignment="1">
      <alignment/>
    </xf>
    <xf numFmtId="5" fontId="7" fillId="7" borderId="12" xfId="0" applyNumberFormat="1" applyFont="1" applyFill="1" applyBorder="1" applyAlignment="1">
      <alignment/>
    </xf>
    <xf numFmtId="164" fontId="2" fillId="7" borderId="0" xfId="0" applyNumberFormat="1" applyFont="1" applyFill="1" applyBorder="1" applyAlignment="1">
      <alignment/>
    </xf>
    <xf numFmtId="5" fontId="7" fillId="7" borderId="0" xfId="0" applyNumberFormat="1" applyFont="1" applyFill="1" applyBorder="1" applyAlignment="1">
      <alignment/>
    </xf>
    <xf numFmtId="0" fontId="1" fillId="7" borderId="0" xfId="0" applyFont="1" applyFill="1" applyAlignment="1">
      <alignment/>
    </xf>
    <xf numFmtId="38" fontId="0" fillId="7" borderId="0" xfId="0" applyNumberFormat="1" applyFill="1" applyAlignment="1">
      <alignment/>
    </xf>
    <xf numFmtId="0" fontId="0" fillId="7" borderId="0" xfId="0" applyFill="1" applyBorder="1" applyAlignment="1">
      <alignment/>
    </xf>
    <xf numFmtId="37" fontId="0" fillId="7" borderId="0" xfId="0" applyNumberFormat="1" applyFill="1" applyBorder="1" applyAlignment="1">
      <alignment/>
    </xf>
    <xf numFmtId="5" fontId="2" fillId="7" borderId="13" xfId="0" applyNumberFormat="1" applyFont="1" applyFill="1" applyBorder="1" applyAlignment="1">
      <alignment/>
    </xf>
    <xf numFmtId="5" fontId="2" fillId="7" borderId="0" xfId="0" applyNumberFormat="1" applyFont="1" applyFill="1" applyBorder="1" applyAlignment="1">
      <alignment/>
    </xf>
    <xf numFmtId="37" fontId="0" fillId="7" borderId="11" xfId="0" applyNumberFormat="1" applyFill="1" applyBorder="1" applyAlignment="1">
      <alignment/>
    </xf>
    <xf numFmtId="5" fontId="2" fillId="7" borderId="0" xfId="0" applyNumberFormat="1" applyFont="1" applyFill="1" applyAlignment="1">
      <alignment/>
    </xf>
    <xf numFmtId="5" fontId="0" fillId="7" borderId="0" xfId="0" applyNumberFormat="1" applyFill="1" applyAlignment="1">
      <alignment/>
    </xf>
    <xf numFmtId="0" fontId="2" fillId="7" borderId="0" xfId="0" applyFont="1" applyFill="1" applyBorder="1" applyAlignment="1">
      <alignment/>
    </xf>
    <xf numFmtId="38" fontId="0" fillId="7" borderId="0" xfId="0" applyNumberFormat="1" applyFill="1" applyBorder="1" applyAlignment="1">
      <alignment/>
    </xf>
    <xf numFmtId="165" fontId="0" fillId="7" borderId="11" xfId="0" applyNumberFormat="1" applyFill="1" applyBorder="1" applyAlignment="1">
      <alignment/>
    </xf>
    <xf numFmtId="164" fontId="2" fillId="7" borderId="0" xfId="0" applyNumberFormat="1" applyFont="1" applyFill="1" applyAlignment="1">
      <alignment/>
    </xf>
    <xf numFmtId="5" fontId="2" fillId="7" borderId="12" xfId="0" applyNumberFormat="1" applyFont="1" applyFill="1" applyBorder="1" applyAlignment="1">
      <alignment/>
    </xf>
    <xf numFmtId="37" fontId="6" fillId="34" borderId="0" xfId="0" applyNumberFormat="1" applyFont="1" applyFill="1" applyAlignment="1">
      <alignment/>
    </xf>
    <xf numFmtId="165" fontId="0" fillId="34" borderId="0" xfId="0" applyNumberFormat="1" applyFill="1" applyAlignment="1">
      <alignment/>
    </xf>
    <xf numFmtId="0" fontId="0" fillId="34" borderId="0" xfId="0" applyFont="1" applyFill="1" applyAlignment="1">
      <alignment/>
    </xf>
    <xf numFmtId="0" fontId="2" fillId="34" borderId="0" xfId="0" applyFont="1" applyFill="1" applyAlignment="1">
      <alignment/>
    </xf>
    <xf numFmtId="37" fontId="0" fillId="34" borderId="0" xfId="0" applyNumberFormat="1" applyFill="1" applyBorder="1" applyAlignment="1">
      <alignment/>
    </xf>
    <xf numFmtId="37" fontId="0" fillId="34" borderId="0" xfId="0" applyNumberFormat="1" applyFont="1" applyFill="1" applyBorder="1" applyAlignment="1">
      <alignment/>
    </xf>
    <xf numFmtId="0" fontId="8" fillId="7" borderId="0" xfId="55" applyFont="1" applyFill="1" applyAlignment="1">
      <alignment horizontal="left"/>
      <protection/>
    </xf>
    <xf numFmtId="37" fontId="3" fillId="0" borderId="0" xfId="0" applyNumberFormat="1" applyFont="1" applyFill="1" applyAlignment="1">
      <alignment horizontal="center"/>
    </xf>
    <xf numFmtId="37" fontId="4" fillId="0" borderId="0" xfId="0" applyNumberFormat="1" applyFont="1" applyFill="1" applyAlignment="1">
      <alignment horizontal="center"/>
    </xf>
    <xf numFmtId="37" fontId="5" fillId="0" borderId="0" xfId="0" applyNumberFormat="1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133350</xdr:rowOff>
    </xdr:from>
    <xdr:to>
      <xdr:col>1</xdr:col>
      <xdr:colOff>1133475</xdr:colOff>
      <xdr:row>4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33350"/>
          <a:ext cx="971550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06"/>
  <sheetViews>
    <sheetView tabSelected="1" zoomScalePageLayoutView="0" workbookViewId="0" topLeftCell="A1">
      <pane xSplit="2" ySplit="9" topLeftCell="C10" activePane="bottomRight" state="frozen"/>
      <selection pane="topLeft" activeCell="B2" sqref="B2"/>
      <selection pane="topRight" activeCell="C2" sqref="C2"/>
      <selection pane="bottomLeft" activeCell="B9" sqref="B9"/>
      <selection pane="bottomRight" activeCell="AA5" sqref="AA5"/>
    </sheetView>
  </sheetViews>
  <sheetFormatPr defaultColWidth="9.140625" defaultRowHeight="12.75" outlineLevelRow="1"/>
  <cols>
    <col min="1" max="1" width="34.421875" style="0" hidden="1" customWidth="1"/>
    <col min="2" max="2" width="48.00390625" style="1" customWidth="1"/>
    <col min="3" max="3" width="13.7109375" style="0" customWidth="1"/>
    <col min="4" max="4" width="1.7109375" style="0" customWidth="1"/>
    <col min="5" max="5" width="13.7109375" style="0" customWidth="1"/>
    <col min="6" max="6" width="1.7109375" style="0" customWidth="1"/>
    <col min="7" max="7" width="13.7109375" style="0" customWidth="1"/>
    <col min="8" max="8" width="1.7109375" style="0" customWidth="1"/>
    <col min="9" max="9" width="13.7109375" style="0" customWidth="1"/>
    <col min="10" max="10" width="1.7109375" style="0" customWidth="1"/>
    <col min="11" max="11" width="13.7109375" style="0" customWidth="1"/>
    <col min="12" max="12" width="1.7109375" style="0" customWidth="1"/>
    <col min="13" max="13" width="13.7109375" style="0" customWidth="1"/>
    <col min="14" max="14" width="1.7109375" style="0" customWidth="1"/>
    <col min="15" max="15" width="13.7109375" style="0" customWidth="1"/>
    <col min="16" max="16" width="1.7109375" style="0" customWidth="1"/>
    <col min="17" max="17" width="13.7109375" style="0" customWidth="1"/>
    <col min="18" max="18" width="1.7109375" style="0" customWidth="1"/>
    <col min="19" max="19" width="13.7109375" style="0" customWidth="1"/>
    <col min="20" max="20" width="1.7109375" style="0" customWidth="1"/>
    <col min="21" max="21" width="13.7109375" style="0" customWidth="1"/>
    <col min="22" max="22" width="1.7109375" style="0" customWidth="1"/>
    <col min="23" max="23" width="13.7109375" style="0" customWidth="1"/>
    <col min="24" max="24" width="1.7109375" style="0" customWidth="1"/>
    <col min="25" max="25" width="13.7109375" style="0" customWidth="1"/>
    <col min="26" max="26" width="1.7109375" style="0" customWidth="1"/>
    <col min="27" max="30" width="13.7109375" style="0" customWidth="1"/>
  </cols>
  <sheetData>
    <row r="1" spans="1:25" ht="28.5" customHeight="1" hidden="1">
      <c r="A1" s="16" t="s">
        <v>155</v>
      </c>
      <c r="C1" t="s">
        <v>80</v>
      </c>
      <c r="E1" t="s">
        <v>81</v>
      </c>
      <c r="G1" t="s">
        <v>82</v>
      </c>
      <c r="I1" t="s">
        <v>83</v>
      </c>
      <c r="K1" t="s">
        <v>84</v>
      </c>
      <c r="M1" t="s">
        <v>85</v>
      </c>
      <c r="O1" t="s">
        <v>86</v>
      </c>
      <c r="Q1" t="s">
        <v>87</v>
      </c>
      <c r="S1" t="s">
        <v>88</v>
      </c>
      <c r="U1" t="s">
        <v>89</v>
      </c>
      <c r="W1" t="s">
        <v>90</v>
      </c>
      <c r="Y1" t="s">
        <v>91</v>
      </c>
    </row>
    <row r="2" spans="2:47" s="13" customFormat="1" ht="18">
      <c r="B2" s="60" t="s">
        <v>98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L2" s="14"/>
      <c r="AM2" s="14"/>
      <c r="AN2" s="14"/>
      <c r="AO2" s="14"/>
      <c r="AP2" s="14"/>
      <c r="AQ2" s="14"/>
      <c r="AR2" s="14"/>
      <c r="AS2" s="14"/>
      <c r="AT2" s="14"/>
      <c r="AU2" s="14"/>
    </row>
    <row r="3" spans="2:47" s="11" customFormat="1" ht="15.75">
      <c r="B3" s="61" t="s">
        <v>156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9"/>
      <c r="AC3" s="9"/>
      <c r="AD3" s="9"/>
      <c r="AE3" s="9"/>
      <c r="AF3" s="9"/>
      <c r="AG3" s="9"/>
      <c r="AH3" s="9"/>
      <c r="AI3" s="9"/>
      <c r="AJ3" s="9"/>
      <c r="AK3" s="9"/>
      <c r="AL3"/>
      <c r="AM3"/>
      <c r="AN3"/>
      <c r="AO3"/>
      <c r="AP3"/>
      <c r="AQ3"/>
      <c r="AR3"/>
      <c r="AS3"/>
      <c r="AT3"/>
      <c r="AU3"/>
    </row>
    <row r="4" spans="2:47" s="12" customFormat="1" ht="12.75">
      <c r="B4" s="62" t="s">
        <v>160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/>
      <c r="AM4"/>
      <c r="AN4"/>
      <c r="AO4"/>
      <c r="AP4"/>
      <c r="AQ4"/>
      <c r="AR4"/>
      <c r="AS4"/>
      <c r="AT4"/>
      <c r="AU4"/>
    </row>
    <row r="5" spans="3:27" ht="12.75"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Z5" s="21"/>
      <c r="AA5" s="21" t="s">
        <v>162</v>
      </c>
    </row>
    <row r="6" spans="2:27" ht="12.75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3"/>
      <c r="V6" s="21"/>
      <c r="W6" s="21"/>
      <c r="X6" s="21"/>
      <c r="Y6" s="21"/>
      <c r="Z6" s="21"/>
      <c r="AA6" s="21"/>
    </row>
    <row r="7" spans="3:26" ht="12.75">
      <c r="C7" s="18"/>
      <c r="D7" s="5"/>
      <c r="E7" s="18"/>
      <c r="F7" s="5"/>
      <c r="G7" s="18"/>
      <c r="H7" s="5"/>
      <c r="I7" s="18"/>
      <c r="J7" s="5"/>
      <c r="K7" s="18"/>
      <c r="L7" s="5"/>
      <c r="M7" s="18"/>
      <c r="N7" s="5"/>
      <c r="O7" s="18"/>
      <c r="P7" s="5"/>
      <c r="Q7" s="18"/>
      <c r="R7" s="5"/>
      <c r="S7" s="18"/>
      <c r="T7" s="5"/>
      <c r="U7" s="18"/>
      <c r="V7" s="5"/>
      <c r="W7" s="18"/>
      <c r="X7" s="5"/>
      <c r="Y7" s="18"/>
      <c r="Z7" s="5"/>
    </row>
    <row r="8" spans="2:27" ht="13.5" thickBot="1">
      <c r="B8" s="5"/>
      <c r="C8" s="17" t="s">
        <v>63</v>
      </c>
      <c r="D8" s="5"/>
      <c r="E8" s="17" t="s">
        <v>64</v>
      </c>
      <c r="F8" s="5"/>
      <c r="G8" s="17" t="s">
        <v>65</v>
      </c>
      <c r="H8" s="5"/>
      <c r="I8" s="17" t="s">
        <v>66</v>
      </c>
      <c r="J8" s="5"/>
      <c r="K8" s="17" t="s">
        <v>67</v>
      </c>
      <c r="L8" s="5"/>
      <c r="M8" s="17" t="s">
        <v>68</v>
      </c>
      <c r="N8" s="5"/>
      <c r="O8" s="17" t="s">
        <v>69</v>
      </c>
      <c r="P8" s="5"/>
      <c r="Q8" s="17" t="s">
        <v>70</v>
      </c>
      <c r="R8" s="5"/>
      <c r="S8" s="17" t="s">
        <v>71</v>
      </c>
      <c r="T8" s="5"/>
      <c r="U8" s="17" t="s">
        <v>72</v>
      </c>
      <c r="V8" s="5"/>
      <c r="W8" s="17" t="s">
        <v>73</v>
      </c>
      <c r="X8" s="5"/>
      <c r="Y8" s="17" t="s">
        <v>74</v>
      </c>
      <c r="Z8" s="5"/>
      <c r="AA8" s="20" t="s">
        <v>75</v>
      </c>
    </row>
    <row r="10" spans="2:27" ht="12.75"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</row>
    <row r="11" spans="2:27" ht="12.75">
      <c r="B11" s="26" t="s">
        <v>0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</row>
    <row r="12" spans="1:27" s="2" customFormat="1" ht="12.75">
      <c r="A12" s="15" t="s">
        <v>157</v>
      </c>
      <c r="B12" s="27" t="s">
        <v>19</v>
      </c>
      <c r="C12" s="28">
        <v>80729052</v>
      </c>
      <c r="D12" s="29"/>
      <c r="E12" s="28">
        <v>70452978</v>
      </c>
      <c r="F12" s="29"/>
      <c r="G12" s="28">
        <v>63807249</v>
      </c>
      <c r="H12" s="29"/>
      <c r="I12" s="28">
        <v>51700203</v>
      </c>
      <c r="J12" s="29"/>
      <c r="K12" s="28">
        <v>53788679</v>
      </c>
      <c r="L12" s="29"/>
      <c r="M12" s="28">
        <v>60614689</v>
      </c>
      <c r="N12" s="29"/>
      <c r="O12" s="28">
        <v>65650967</v>
      </c>
      <c r="P12" s="29"/>
      <c r="Q12" s="28">
        <v>68160386</v>
      </c>
      <c r="R12" s="29"/>
      <c r="S12" s="28">
        <f>63602077-3650203</f>
        <v>59951874</v>
      </c>
      <c r="T12" s="29"/>
      <c r="U12" s="28">
        <f>60162638-3554631</f>
        <v>56608007</v>
      </c>
      <c r="V12" s="29"/>
      <c r="W12" s="28">
        <f>70736503-4103310</f>
        <v>66633193</v>
      </c>
      <c r="X12" s="29"/>
      <c r="Y12" s="28">
        <f>80964402-4691856</f>
        <v>76272546</v>
      </c>
      <c r="Z12" s="29"/>
      <c r="AA12" s="28">
        <f>SUM(C12:Y12)</f>
        <v>774369823</v>
      </c>
    </row>
    <row r="13" spans="1:27" ht="12.75">
      <c r="A13" s="16"/>
      <c r="B13" s="27" t="s">
        <v>128</v>
      </c>
      <c r="C13" s="30"/>
      <c r="D13" s="31"/>
      <c r="E13" s="30"/>
      <c r="F13" s="31"/>
      <c r="G13" s="30"/>
      <c r="H13" s="31"/>
      <c r="I13" s="30"/>
      <c r="J13" s="31"/>
      <c r="K13" s="30"/>
      <c r="L13" s="31"/>
      <c r="M13" s="30"/>
      <c r="N13" s="31"/>
      <c r="O13" s="30"/>
      <c r="P13" s="31"/>
      <c r="Q13" s="30"/>
      <c r="R13" s="31"/>
      <c r="S13" s="30"/>
      <c r="T13" s="31"/>
      <c r="U13" s="30"/>
      <c r="V13" s="31"/>
      <c r="W13" s="30"/>
      <c r="X13" s="31"/>
      <c r="Y13" s="30"/>
      <c r="Z13" s="31"/>
      <c r="AA13" s="30">
        <f>SUM(C13:Y13)</f>
        <v>0</v>
      </c>
    </row>
    <row r="14" spans="1:27" ht="12.75">
      <c r="A14" s="16"/>
      <c r="B14" s="27" t="s">
        <v>129</v>
      </c>
      <c r="C14" s="30"/>
      <c r="D14" s="31"/>
      <c r="E14" s="30"/>
      <c r="F14" s="31"/>
      <c r="G14" s="30"/>
      <c r="H14" s="31"/>
      <c r="I14" s="30"/>
      <c r="J14" s="31"/>
      <c r="K14" s="30"/>
      <c r="L14" s="31"/>
      <c r="M14" s="30"/>
      <c r="N14" s="31"/>
      <c r="O14" s="30"/>
      <c r="P14" s="31"/>
      <c r="Q14" s="30"/>
      <c r="R14" s="31"/>
      <c r="S14" s="30"/>
      <c r="T14" s="31"/>
      <c r="U14" s="30"/>
      <c r="V14" s="31"/>
      <c r="W14" s="30"/>
      <c r="X14" s="31"/>
      <c r="Y14" s="30"/>
      <c r="Z14" s="31"/>
      <c r="AA14" s="30">
        <f>SUM(C14:Y14)</f>
        <v>0</v>
      </c>
    </row>
    <row r="15" spans="1:27" ht="12.75" customHeight="1" hidden="1" outlineLevel="1">
      <c r="A15" s="16" t="s">
        <v>130</v>
      </c>
      <c r="B15" s="55" t="s">
        <v>20</v>
      </c>
      <c r="C15" s="53">
        <v>-2461178</v>
      </c>
      <c r="D15" s="54"/>
      <c r="E15" s="53">
        <v>-3573763</v>
      </c>
      <c r="F15" s="54"/>
      <c r="G15" s="53">
        <v>-4208121</v>
      </c>
      <c r="H15" s="54"/>
      <c r="I15" s="53">
        <v>-4636899</v>
      </c>
      <c r="J15" s="54"/>
      <c r="K15" s="53">
        <v>-4585064</v>
      </c>
      <c r="L15" s="54"/>
      <c r="M15" s="53">
        <v>-5172186</v>
      </c>
      <c r="N15" s="54"/>
      <c r="O15" s="53">
        <v>-4351790</v>
      </c>
      <c r="P15" s="54"/>
      <c r="Q15" s="53">
        <v>-4521345</v>
      </c>
      <c r="R15" s="54"/>
      <c r="S15" s="53">
        <v>-4127846</v>
      </c>
      <c r="T15" s="54"/>
      <c r="U15" s="53">
        <v>-2725717</v>
      </c>
      <c r="V15" s="54"/>
      <c r="W15" s="53">
        <v>-1936145</v>
      </c>
      <c r="X15" s="54"/>
      <c r="Y15" s="53">
        <v>-2808729</v>
      </c>
      <c r="Z15" s="54"/>
      <c r="AA15" s="53">
        <f aca="true" t="shared" si="0" ref="AA15:AA26">SUM(C15:Y15)</f>
        <v>-45108783</v>
      </c>
    </row>
    <row r="16" spans="1:27" ht="12.75" customHeight="1" hidden="1" outlineLevel="1">
      <c r="A16" s="16" t="s">
        <v>158</v>
      </c>
      <c r="B16" s="55" t="s">
        <v>100</v>
      </c>
      <c r="C16" s="53">
        <v>0</v>
      </c>
      <c r="D16" s="54"/>
      <c r="E16" s="53">
        <v>0</v>
      </c>
      <c r="F16" s="54"/>
      <c r="G16" s="53">
        <v>0</v>
      </c>
      <c r="H16" s="54"/>
      <c r="I16" s="53">
        <v>0</v>
      </c>
      <c r="J16" s="54"/>
      <c r="K16" s="53">
        <v>0</v>
      </c>
      <c r="L16" s="54"/>
      <c r="M16" s="53">
        <v>0</v>
      </c>
      <c r="N16" s="54"/>
      <c r="O16" s="53">
        <v>0</v>
      </c>
      <c r="P16" s="54"/>
      <c r="Q16" s="53">
        <v>0</v>
      </c>
      <c r="R16" s="54"/>
      <c r="S16" s="53">
        <v>0</v>
      </c>
      <c r="T16" s="54"/>
      <c r="U16" s="53">
        <v>0</v>
      </c>
      <c r="V16" s="54"/>
      <c r="W16" s="53">
        <v>0</v>
      </c>
      <c r="X16" s="54"/>
      <c r="Y16" s="53">
        <v>0</v>
      </c>
      <c r="Z16" s="54"/>
      <c r="AA16" s="53">
        <f t="shared" si="0"/>
        <v>0</v>
      </c>
    </row>
    <row r="17" spans="1:27" ht="12.75" collapsed="1">
      <c r="A17" s="16"/>
      <c r="B17" s="27" t="s">
        <v>20</v>
      </c>
      <c r="C17" s="30">
        <f>C15+C16</f>
        <v>-2461178</v>
      </c>
      <c r="D17" s="31"/>
      <c r="E17" s="30">
        <f>E15+E16</f>
        <v>-3573763</v>
      </c>
      <c r="F17" s="31"/>
      <c r="G17" s="30">
        <f>G15+G16</f>
        <v>-4208121</v>
      </c>
      <c r="H17" s="31"/>
      <c r="I17" s="30">
        <f>I15+I16</f>
        <v>-4636899</v>
      </c>
      <c r="J17" s="31"/>
      <c r="K17" s="30">
        <f>K15+K16</f>
        <v>-4585064</v>
      </c>
      <c r="L17" s="31"/>
      <c r="M17" s="30">
        <f>M15+M16</f>
        <v>-5172186</v>
      </c>
      <c r="N17" s="31"/>
      <c r="O17" s="30">
        <f>O15+O16</f>
        <v>-4351790</v>
      </c>
      <c r="P17" s="31"/>
      <c r="Q17" s="30">
        <f>Q15+Q16</f>
        <v>-4521345</v>
      </c>
      <c r="R17" s="31"/>
      <c r="S17" s="30">
        <f>S15+S16</f>
        <v>-4127846</v>
      </c>
      <c r="T17" s="31"/>
      <c r="U17" s="30">
        <f>U15+U16</f>
        <v>-2725717</v>
      </c>
      <c r="V17" s="31"/>
      <c r="W17" s="30">
        <f>W15+W16</f>
        <v>-1936145</v>
      </c>
      <c r="X17" s="31"/>
      <c r="Y17" s="30">
        <f>Y15+Y16</f>
        <v>-2808729</v>
      </c>
      <c r="Z17" s="31"/>
      <c r="AA17" s="30">
        <f t="shared" si="0"/>
        <v>-45108783</v>
      </c>
    </row>
    <row r="18" spans="1:27" ht="12.75" customHeight="1" hidden="1" outlineLevel="1">
      <c r="A18" s="16" t="s">
        <v>131</v>
      </c>
      <c r="B18" s="55" t="s">
        <v>21</v>
      </c>
      <c r="C18" s="53">
        <v>11366483</v>
      </c>
      <c r="D18" s="54"/>
      <c r="E18" s="53">
        <v>11432301</v>
      </c>
      <c r="F18" s="54"/>
      <c r="G18" s="53">
        <v>11408607</v>
      </c>
      <c r="H18" s="54"/>
      <c r="I18" s="53">
        <v>11484889</v>
      </c>
      <c r="J18" s="54"/>
      <c r="K18" s="53">
        <v>11846261</v>
      </c>
      <c r="L18" s="54"/>
      <c r="M18" s="53">
        <v>11874577</v>
      </c>
      <c r="N18" s="54"/>
      <c r="O18" s="53">
        <v>11819102</v>
      </c>
      <c r="P18" s="54"/>
      <c r="Q18" s="53">
        <v>11875403</v>
      </c>
      <c r="R18" s="54"/>
      <c r="S18" s="53">
        <v>11872707</v>
      </c>
      <c r="T18" s="54"/>
      <c r="U18" s="53">
        <v>11724969</v>
      </c>
      <c r="V18" s="54"/>
      <c r="W18" s="53">
        <v>11908292</v>
      </c>
      <c r="X18" s="54"/>
      <c r="Y18" s="53">
        <v>11868438</v>
      </c>
      <c r="Z18" s="54"/>
      <c r="AA18" s="53">
        <f t="shared" si="0"/>
        <v>140482029</v>
      </c>
    </row>
    <row r="19" spans="1:27" ht="12.75" customHeight="1" hidden="1" outlineLevel="1">
      <c r="A19" s="16" t="s">
        <v>132</v>
      </c>
      <c r="B19" s="55" t="s">
        <v>101</v>
      </c>
      <c r="C19" s="53">
        <v>0</v>
      </c>
      <c r="D19" s="54"/>
      <c r="E19" s="53">
        <v>0</v>
      </c>
      <c r="F19" s="54"/>
      <c r="G19" s="53">
        <v>0</v>
      </c>
      <c r="H19" s="54"/>
      <c r="I19" s="53">
        <v>0</v>
      </c>
      <c r="J19" s="54"/>
      <c r="K19" s="53">
        <v>0</v>
      </c>
      <c r="L19" s="54"/>
      <c r="M19" s="53">
        <v>0</v>
      </c>
      <c r="N19" s="54"/>
      <c r="O19" s="53">
        <v>0</v>
      </c>
      <c r="P19" s="54"/>
      <c r="Q19" s="53">
        <v>0</v>
      </c>
      <c r="R19" s="54"/>
      <c r="S19" s="53">
        <v>0</v>
      </c>
      <c r="T19" s="54"/>
      <c r="U19" s="53">
        <v>0</v>
      </c>
      <c r="V19" s="54"/>
      <c r="W19" s="53">
        <v>0</v>
      </c>
      <c r="X19" s="54"/>
      <c r="Y19" s="53">
        <v>0</v>
      </c>
      <c r="Z19" s="54"/>
      <c r="AA19" s="53">
        <f t="shared" si="0"/>
        <v>0</v>
      </c>
    </row>
    <row r="20" spans="1:27" ht="12.75" collapsed="1">
      <c r="A20" s="16"/>
      <c r="B20" s="27" t="s">
        <v>21</v>
      </c>
      <c r="C20" s="30">
        <f>C18+C19</f>
        <v>11366483</v>
      </c>
      <c r="D20" s="31"/>
      <c r="E20" s="30">
        <f>E18+E19</f>
        <v>11432301</v>
      </c>
      <c r="F20" s="31"/>
      <c r="G20" s="30">
        <f>G18+G19</f>
        <v>11408607</v>
      </c>
      <c r="H20" s="31"/>
      <c r="I20" s="30">
        <f>I18+I19</f>
        <v>11484889</v>
      </c>
      <c r="J20" s="31"/>
      <c r="K20" s="30">
        <f>K18+K19</f>
        <v>11846261</v>
      </c>
      <c r="L20" s="31"/>
      <c r="M20" s="30">
        <f>M18+M19</f>
        <v>11874577</v>
      </c>
      <c r="N20" s="31"/>
      <c r="O20" s="30">
        <f>O18+O19</f>
        <v>11819102</v>
      </c>
      <c r="P20" s="31"/>
      <c r="Q20" s="30">
        <f>Q18+Q19</f>
        <v>11875403</v>
      </c>
      <c r="R20" s="31"/>
      <c r="S20" s="30">
        <f>S18+S19</f>
        <v>11872707</v>
      </c>
      <c r="T20" s="31"/>
      <c r="U20" s="30">
        <f>U18+U19</f>
        <v>11724969</v>
      </c>
      <c r="V20" s="31"/>
      <c r="W20" s="30">
        <f>W18+W19</f>
        <v>11908292</v>
      </c>
      <c r="X20" s="31"/>
      <c r="Y20" s="30">
        <f>Y18+Y19</f>
        <v>11868438</v>
      </c>
      <c r="Z20" s="31"/>
      <c r="AA20" s="30">
        <f t="shared" si="0"/>
        <v>140482029</v>
      </c>
    </row>
    <row r="21" spans="1:27" ht="12.75">
      <c r="A21" s="16" t="s">
        <v>120</v>
      </c>
      <c r="B21" s="27" t="s">
        <v>22</v>
      </c>
      <c r="C21" s="30">
        <v>2673630</v>
      </c>
      <c r="D21" s="31"/>
      <c r="E21" s="30">
        <v>1643893</v>
      </c>
      <c r="F21" s="31"/>
      <c r="G21" s="30">
        <v>64030</v>
      </c>
      <c r="H21" s="31"/>
      <c r="I21" s="30">
        <v>263964</v>
      </c>
      <c r="J21" s="31"/>
      <c r="K21" s="30">
        <v>74061</v>
      </c>
      <c r="L21" s="31"/>
      <c r="M21" s="30">
        <v>359690</v>
      </c>
      <c r="N21" s="31"/>
      <c r="O21" s="30">
        <v>2564874</v>
      </c>
      <c r="P21" s="31"/>
      <c r="Q21" s="30">
        <v>230708</v>
      </c>
      <c r="R21" s="31"/>
      <c r="S21" s="30">
        <v>523245</v>
      </c>
      <c r="T21" s="31"/>
      <c r="U21" s="30">
        <v>0</v>
      </c>
      <c r="V21" s="31"/>
      <c r="W21" s="30">
        <v>0</v>
      </c>
      <c r="X21" s="31"/>
      <c r="Y21" s="30">
        <v>0</v>
      </c>
      <c r="Z21" s="31"/>
      <c r="AA21" s="30">
        <f t="shared" si="0"/>
        <v>8398095</v>
      </c>
    </row>
    <row r="22" spans="1:27" ht="12.75">
      <c r="A22" s="16" t="s">
        <v>119</v>
      </c>
      <c r="B22" s="27" t="s">
        <v>118</v>
      </c>
      <c r="C22" s="30">
        <v>807644</v>
      </c>
      <c r="D22" s="31"/>
      <c r="E22" s="30">
        <v>729484</v>
      </c>
      <c r="F22" s="31"/>
      <c r="G22" s="30">
        <v>807644</v>
      </c>
      <c r="H22" s="31"/>
      <c r="I22" s="30">
        <v>781591</v>
      </c>
      <c r="J22" s="31"/>
      <c r="K22" s="30">
        <v>807644</v>
      </c>
      <c r="L22" s="31"/>
      <c r="M22" s="30">
        <v>1374262</v>
      </c>
      <c r="N22" s="31"/>
      <c r="O22" s="30">
        <v>1420072</v>
      </c>
      <c r="P22" s="31"/>
      <c r="Q22" s="30">
        <v>1420072</v>
      </c>
      <c r="R22" s="31"/>
      <c r="S22" s="30">
        <v>1374262</v>
      </c>
      <c r="T22" s="31"/>
      <c r="U22" s="30">
        <v>1420072</v>
      </c>
      <c r="V22" s="31"/>
      <c r="W22" s="30">
        <v>1374262</v>
      </c>
      <c r="X22" s="31"/>
      <c r="Y22" s="30">
        <v>1420072</v>
      </c>
      <c r="Z22" s="31"/>
      <c r="AA22" s="30">
        <f>SUM(C22:Y22)</f>
        <v>13737081</v>
      </c>
    </row>
    <row r="23" spans="1:27" ht="12.75">
      <c r="A23" s="16" t="s">
        <v>126</v>
      </c>
      <c r="B23" s="27" t="s">
        <v>122</v>
      </c>
      <c r="C23" s="30">
        <v>347114</v>
      </c>
      <c r="D23" s="31"/>
      <c r="E23" s="30">
        <v>342180</v>
      </c>
      <c r="F23" s="31"/>
      <c r="G23" s="30">
        <v>341858</v>
      </c>
      <c r="H23" s="31"/>
      <c r="I23" s="30">
        <v>340914</v>
      </c>
      <c r="J23" s="31"/>
      <c r="K23" s="30">
        <v>342445</v>
      </c>
      <c r="L23" s="31"/>
      <c r="M23" s="30">
        <v>283193</v>
      </c>
      <c r="N23" s="31"/>
      <c r="O23" s="30">
        <v>292778</v>
      </c>
      <c r="P23" s="31"/>
      <c r="Q23" s="30">
        <v>289347</v>
      </c>
      <c r="R23" s="31"/>
      <c r="S23" s="30">
        <v>286215</v>
      </c>
      <c r="T23" s="31"/>
      <c r="U23" s="30">
        <v>284917</v>
      </c>
      <c r="V23" s="31"/>
      <c r="W23" s="30">
        <v>291384</v>
      </c>
      <c r="X23" s="31"/>
      <c r="Y23" s="30">
        <v>294725</v>
      </c>
      <c r="Z23" s="31"/>
      <c r="AA23" s="30">
        <f t="shared" si="0"/>
        <v>3737070</v>
      </c>
    </row>
    <row r="24" spans="1:27" ht="12.75">
      <c r="A24" s="16" t="s">
        <v>92</v>
      </c>
      <c r="B24" s="27" t="s">
        <v>93</v>
      </c>
      <c r="C24" s="30">
        <v>0</v>
      </c>
      <c r="D24" s="32"/>
      <c r="E24" s="30">
        <v>0</v>
      </c>
      <c r="F24" s="32"/>
      <c r="G24" s="30">
        <v>0</v>
      </c>
      <c r="H24" s="33"/>
      <c r="I24" s="30">
        <v>0</v>
      </c>
      <c r="J24" s="32"/>
      <c r="K24" s="32">
        <v>0</v>
      </c>
      <c r="L24" s="32"/>
      <c r="M24" s="32">
        <v>0</v>
      </c>
      <c r="N24" s="32"/>
      <c r="O24" s="32">
        <v>0</v>
      </c>
      <c r="P24" s="32"/>
      <c r="Q24" s="32">
        <v>0</v>
      </c>
      <c r="R24" s="32"/>
      <c r="S24" s="32">
        <v>0</v>
      </c>
      <c r="T24" s="32"/>
      <c r="U24" s="32">
        <v>0</v>
      </c>
      <c r="V24" s="32"/>
      <c r="W24" s="32">
        <v>0</v>
      </c>
      <c r="X24" s="32"/>
      <c r="Y24" s="32">
        <v>0</v>
      </c>
      <c r="Z24" s="25"/>
      <c r="AA24" s="30">
        <f t="shared" si="0"/>
        <v>0</v>
      </c>
    </row>
    <row r="25" spans="1:27" ht="12.75">
      <c r="A25" s="16" t="s">
        <v>133</v>
      </c>
      <c r="B25" s="27" t="s">
        <v>134</v>
      </c>
      <c r="C25" s="30">
        <v>49105</v>
      </c>
      <c r="D25" s="32"/>
      <c r="E25" s="30">
        <v>49105</v>
      </c>
      <c r="F25" s="32"/>
      <c r="G25" s="30">
        <v>49105</v>
      </c>
      <c r="H25" s="33"/>
      <c r="I25" s="30">
        <v>49105</v>
      </c>
      <c r="J25" s="32"/>
      <c r="K25" s="32">
        <v>49105</v>
      </c>
      <c r="L25" s="32"/>
      <c r="M25" s="32">
        <v>49105</v>
      </c>
      <c r="N25" s="32"/>
      <c r="O25" s="32">
        <v>48385</v>
      </c>
      <c r="P25" s="32"/>
      <c r="Q25" s="32">
        <v>48385</v>
      </c>
      <c r="R25" s="32"/>
      <c r="S25" s="32">
        <v>48385</v>
      </c>
      <c r="T25" s="32"/>
      <c r="U25" s="32">
        <v>48385</v>
      </c>
      <c r="V25" s="32"/>
      <c r="W25" s="32">
        <v>48385</v>
      </c>
      <c r="X25" s="32"/>
      <c r="Y25" s="32">
        <v>48385</v>
      </c>
      <c r="Z25" s="25"/>
      <c r="AA25" s="30">
        <f>SUM(C25:Y25)</f>
        <v>584940</v>
      </c>
    </row>
    <row r="26" spans="1:27" ht="12.75">
      <c r="A26" s="16" t="s">
        <v>159</v>
      </c>
      <c r="B26" s="27" t="s">
        <v>23</v>
      </c>
      <c r="C26" s="34">
        <v>23800</v>
      </c>
      <c r="D26" s="35"/>
      <c r="E26" s="34">
        <v>203800</v>
      </c>
      <c r="F26" s="35"/>
      <c r="G26" s="34">
        <v>23800</v>
      </c>
      <c r="H26" s="35"/>
      <c r="I26" s="34">
        <v>23800</v>
      </c>
      <c r="J26" s="35"/>
      <c r="K26" s="34">
        <v>23800</v>
      </c>
      <c r="L26" s="35"/>
      <c r="M26" s="34">
        <v>23800</v>
      </c>
      <c r="N26" s="35"/>
      <c r="O26" s="34">
        <v>23800</v>
      </c>
      <c r="P26" s="35"/>
      <c r="Q26" s="34">
        <v>203800</v>
      </c>
      <c r="R26" s="35"/>
      <c r="S26" s="34">
        <v>23800</v>
      </c>
      <c r="T26" s="35"/>
      <c r="U26" s="34">
        <v>23800</v>
      </c>
      <c r="V26" s="35"/>
      <c r="W26" s="34">
        <v>23800</v>
      </c>
      <c r="X26" s="35"/>
      <c r="Y26" s="34">
        <v>23797</v>
      </c>
      <c r="Z26" s="35"/>
      <c r="AA26" s="34">
        <f t="shared" si="0"/>
        <v>645597</v>
      </c>
    </row>
    <row r="27" spans="2:27" ht="13.5" thickBot="1">
      <c r="B27" s="24" t="s">
        <v>1</v>
      </c>
      <c r="C27" s="36">
        <f>SUM(C12:C14,C17,C20:C26)</f>
        <v>93535650</v>
      </c>
      <c r="D27" s="37"/>
      <c r="E27" s="36">
        <f>SUM(E12:E14,E17,E20:E26)</f>
        <v>81279978</v>
      </c>
      <c r="F27" s="37"/>
      <c r="G27" s="36">
        <f>SUM(G12:G14,G17,G20:G26)</f>
        <v>72294172</v>
      </c>
      <c r="H27" s="37"/>
      <c r="I27" s="36">
        <f>SUM(I12:I14,I17,I20:I26)</f>
        <v>60007567</v>
      </c>
      <c r="J27" s="37"/>
      <c r="K27" s="36">
        <f>SUM(K12:K14,K17,K20:K26)</f>
        <v>62346931</v>
      </c>
      <c r="L27" s="37"/>
      <c r="M27" s="36">
        <f>SUM(M12:M14,M17,M20:M26)</f>
        <v>69407130</v>
      </c>
      <c r="N27" s="37"/>
      <c r="O27" s="36">
        <f>SUM(O12:O14,O17,O20:O26)</f>
        <v>77468188</v>
      </c>
      <c r="P27" s="37"/>
      <c r="Q27" s="36">
        <f>SUM(Q12:Q14,Q17,Q20:Q26)</f>
        <v>77706756</v>
      </c>
      <c r="R27" s="37"/>
      <c r="S27" s="36">
        <f>SUM(S12:S14,S17,S20:S26)</f>
        <v>69952642</v>
      </c>
      <c r="T27" s="37"/>
      <c r="U27" s="36">
        <f>SUM(U12:U14,U17,U20:U26)</f>
        <v>67384433</v>
      </c>
      <c r="V27" s="37"/>
      <c r="W27" s="36">
        <f>SUM(W12:W14,W17,W20:W26)</f>
        <v>78343171</v>
      </c>
      <c r="X27" s="37"/>
      <c r="Y27" s="36">
        <f>SUM(Y12:Y14,Y17,Y20:Y26)</f>
        <v>87119234</v>
      </c>
      <c r="Z27" s="37"/>
      <c r="AA27" s="36">
        <f>SUM(AA12:AA14,AA17,AA20:AA26)</f>
        <v>896845852</v>
      </c>
    </row>
    <row r="28" spans="2:27" ht="13.5" thickTop="1">
      <c r="B28" s="24"/>
      <c r="C28" s="38"/>
      <c r="D28" s="37"/>
      <c r="E28" s="38"/>
      <c r="F28" s="37"/>
      <c r="G28" s="38"/>
      <c r="H28" s="37"/>
      <c r="I28" s="38"/>
      <c r="J28" s="37"/>
      <c r="K28" s="38"/>
      <c r="L28" s="37"/>
      <c r="M28" s="38"/>
      <c r="N28" s="37"/>
      <c r="O28" s="38"/>
      <c r="P28" s="37"/>
      <c r="Q28" s="38"/>
      <c r="R28" s="37"/>
      <c r="S28" s="38"/>
      <c r="T28" s="37"/>
      <c r="U28" s="38"/>
      <c r="V28" s="37"/>
      <c r="W28" s="38"/>
      <c r="X28" s="37"/>
      <c r="Y28" s="38"/>
      <c r="Z28" s="37"/>
      <c r="AA28" s="38"/>
    </row>
    <row r="29" spans="2:27" ht="12.75">
      <c r="B29" s="39"/>
      <c r="C29" s="40"/>
      <c r="D29" s="41"/>
      <c r="E29" s="40"/>
      <c r="F29" s="41"/>
      <c r="G29" s="40"/>
      <c r="H29" s="41"/>
      <c r="I29" s="40"/>
      <c r="J29" s="41"/>
      <c r="K29" s="40"/>
      <c r="L29" s="41"/>
      <c r="M29" s="40"/>
      <c r="N29" s="41"/>
      <c r="O29" s="40"/>
      <c r="P29" s="41"/>
      <c r="Q29" s="40"/>
      <c r="R29" s="41"/>
      <c r="S29" s="40"/>
      <c r="T29" s="41"/>
      <c r="U29" s="40"/>
      <c r="V29" s="41"/>
      <c r="W29" s="40"/>
      <c r="X29" s="41"/>
      <c r="Y29" s="40"/>
      <c r="Z29" s="41"/>
      <c r="AA29" s="25"/>
    </row>
    <row r="30" spans="2:27" ht="12.75">
      <c r="B30" s="26" t="s">
        <v>2</v>
      </c>
      <c r="C30" s="40"/>
      <c r="D30" s="25"/>
      <c r="E30" s="40"/>
      <c r="F30" s="25"/>
      <c r="G30" s="40"/>
      <c r="H30" s="25"/>
      <c r="I30" s="40"/>
      <c r="J30" s="25"/>
      <c r="K30" s="40"/>
      <c r="L30" s="25"/>
      <c r="M30" s="40"/>
      <c r="N30" s="25"/>
      <c r="O30" s="40"/>
      <c r="P30" s="25"/>
      <c r="Q30" s="40"/>
      <c r="R30" s="25"/>
      <c r="S30" s="40"/>
      <c r="T30" s="25"/>
      <c r="U30" s="40"/>
      <c r="V30" s="25"/>
      <c r="W30" s="40"/>
      <c r="X30" s="25"/>
      <c r="Y30" s="40"/>
      <c r="Z30" s="25"/>
      <c r="AA30" s="31"/>
    </row>
    <row r="31" spans="1:27" s="2" customFormat="1" ht="12.75">
      <c r="A31" s="15" t="s">
        <v>135</v>
      </c>
      <c r="B31" s="27" t="s">
        <v>7</v>
      </c>
      <c r="C31" s="32">
        <v>3775239</v>
      </c>
      <c r="D31" s="32"/>
      <c r="E31" s="32">
        <v>3578437</v>
      </c>
      <c r="F31" s="32"/>
      <c r="G31" s="32">
        <v>743229</v>
      </c>
      <c r="H31" s="32"/>
      <c r="I31" s="32">
        <v>0</v>
      </c>
      <c r="J31" s="32"/>
      <c r="K31" s="32">
        <v>0</v>
      </c>
      <c r="L31" s="32"/>
      <c r="M31" s="32">
        <v>61607</v>
      </c>
      <c r="N31" s="32"/>
      <c r="O31" s="32">
        <v>1483067</v>
      </c>
      <c r="P31" s="32"/>
      <c r="Q31" s="32">
        <v>224680</v>
      </c>
      <c r="R31" s="32"/>
      <c r="S31" s="32">
        <v>372919</v>
      </c>
      <c r="T31" s="32"/>
      <c r="U31" s="32">
        <v>0</v>
      </c>
      <c r="V31" s="32"/>
      <c r="W31" s="32">
        <v>0</v>
      </c>
      <c r="X31" s="32"/>
      <c r="Y31" s="32">
        <v>204975</v>
      </c>
      <c r="Z31" s="32"/>
      <c r="AA31" s="32">
        <f aca="true" t="shared" si="1" ref="AA31:AA36">SUM(C31:Y31)</f>
        <v>10444153</v>
      </c>
    </row>
    <row r="32" spans="1:27" s="2" customFormat="1" ht="12.75">
      <c r="A32" s="15" t="s">
        <v>136</v>
      </c>
      <c r="B32" s="27" t="s">
        <v>8</v>
      </c>
      <c r="C32" s="32">
        <v>18119607</v>
      </c>
      <c r="D32" s="32"/>
      <c r="E32" s="32">
        <v>16339700</v>
      </c>
      <c r="F32" s="32"/>
      <c r="G32" s="32">
        <v>14352868</v>
      </c>
      <c r="H32" s="32"/>
      <c r="I32" s="32">
        <v>13514782</v>
      </c>
      <c r="J32" s="32"/>
      <c r="K32" s="32">
        <v>13769630</v>
      </c>
      <c r="L32" s="32"/>
      <c r="M32" s="32">
        <v>15774788</v>
      </c>
      <c r="N32" s="32"/>
      <c r="O32" s="32">
        <v>17588725</v>
      </c>
      <c r="P32" s="32"/>
      <c r="Q32" s="32">
        <v>17269452</v>
      </c>
      <c r="R32" s="32"/>
      <c r="S32" s="32">
        <v>13617234</v>
      </c>
      <c r="T32" s="32"/>
      <c r="U32" s="32">
        <v>8320910</v>
      </c>
      <c r="V32" s="32"/>
      <c r="W32" s="32">
        <v>8463945</v>
      </c>
      <c r="X32" s="32"/>
      <c r="Y32" s="32">
        <v>13263350</v>
      </c>
      <c r="Z32" s="32"/>
      <c r="AA32" s="32">
        <f t="shared" si="1"/>
        <v>170394991</v>
      </c>
    </row>
    <row r="33" spans="1:27" s="2" customFormat="1" ht="12.75">
      <c r="A33" s="15" t="s">
        <v>137</v>
      </c>
      <c r="B33" s="27" t="s">
        <v>9</v>
      </c>
      <c r="C33" s="32">
        <v>1432894</v>
      </c>
      <c r="D33" s="32"/>
      <c r="E33" s="32">
        <v>589451</v>
      </c>
      <c r="F33" s="32"/>
      <c r="G33" s="32">
        <v>79824</v>
      </c>
      <c r="H33" s="32"/>
      <c r="I33" s="32">
        <v>117441</v>
      </c>
      <c r="J33" s="32"/>
      <c r="K33" s="32">
        <v>284633</v>
      </c>
      <c r="L33" s="32"/>
      <c r="M33" s="32">
        <v>274692</v>
      </c>
      <c r="N33" s="32"/>
      <c r="O33" s="32">
        <v>1565921</v>
      </c>
      <c r="P33" s="32"/>
      <c r="Q33" s="32">
        <v>678187</v>
      </c>
      <c r="R33" s="32"/>
      <c r="S33" s="32">
        <v>649599</v>
      </c>
      <c r="T33" s="32"/>
      <c r="U33" s="32">
        <v>52294</v>
      </c>
      <c r="V33" s="32"/>
      <c r="W33" s="32">
        <v>0</v>
      </c>
      <c r="X33" s="32"/>
      <c r="Y33" s="32">
        <v>0</v>
      </c>
      <c r="Z33" s="32"/>
      <c r="AA33" s="32">
        <f t="shared" si="1"/>
        <v>5724936</v>
      </c>
    </row>
    <row r="34" spans="1:27" s="2" customFormat="1" ht="12.75">
      <c r="A34" s="15" t="s">
        <v>138</v>
      </c>
      <c r="B34" s="27" t="s">
        <v>110</v>
      </c>
      <c r="C34" s="32">
        <v>680058</v>
      </c>
      <c r="D34" s="32"/>
      <c r="E34" s="32">
        <v>73990</v>
      </c>
      <c r="F34" s="32"/>
      <c r="G34" s="32">
        <v>36013</v>
      </c>
      <c r="H34" s="32"/>
      <c r="I34" s="32">
        <v>0</v>
      </c>
      <c r="J34" s="32"/>
      <c r="K34" s="32">
        <v>127616</v>
      </c>
      <c r="L34" s="32"/>
      <c r="M34" s="32">
        <v>199097</v>
      </c>
      <c r="N34" s="32"/>
      <c r="O34" s="32">
        <v>1358860</v>
      </c>
      <c r="P34" s="32"/>
      <c r="Q34" s="32">
        <v>471283</v>
      </c>
      <c r="R34" s="32"/>
      <c r="S34" s="32">
        <v>477759</v>
      </c>
      <c r="T34" s="32"/>
      <c r="U34" s="32">
        <v>0</v>
      </c>
      <c r="V34" s="32"/>
      <c r="W34" s="32">
        <v>0</v>
      </c>
      <c r="X34" s="32"/>
      <c r="Y34" s="32">
        <v>0</v>
      </c>
      <c r="Z34" s="32"/>
      <c r="AA34" s="32">
        <f t="shared" si="1"/>
        <v>3424676</v>
      </c>
    </row>
    <row r="35" spans="1:27" s="2" customFormat="1" ht="12.75">
      <c r="A35" s="15" t="s">
        <v>139</v>
      </c>
      <c r="B35" s="27" t="s">
        <v>10</v>
      </c>
      <c r="C35" s="32">
        <v>266</v>
      </c>
      <c r="D35" s="32"/>
      <c r="E35" s="32">
        <v>534</v>
      </c>
      <c r="F35" s="32"/>
      <c r="G35" s="32">
        <v>534</v>
      </c>
      <c r="H35" s="32"/>
      <c r="I35" s="32">
        <v>534</v>
      </c>
      <c r="J35" s="32"/>
      <c r="K35" s="32">
        <v>534</v>
      </c>
      <c r="L35" s="32"/>
      <c r="M35" s="32">
        <v>534</v>
      </c>
      <c r="N35" s="32"/>
      <c r="O35" s="32">
        <v>534</v>
      </c>
      <c r="P35" s="32"/>
      <c r="Q35" s="32">
        <v>534</v>
      </c>
      <c r="R35" s="32"/>
      <c r="S35" s="32">
        <v>534</v>
      </c>
      <c r="T35" s="32"/>
      <c r="U35" s="32">
        <v>534</v>
      </c>
      <c r="V35" s="32"/>
      <c r="W35" s="32">
        <v>534</v>
      </c>
      <c r="X35" s="32"/>
      <c r="Y35" s="32">
        <v>794</v>
      </c>
      <c r="Z35" s="32"/>
      <c r="AA35" s="32">
        <f t="shared" si="1"/>
        <v>6400</v>
      </c>
    </row>
    <row r="36" spans="1:27" ht="12.75">
      <c r="A36" t="s">
        <v>140</v>
      </c>
      <c r="B36" s="27" t="s">
        <v>11</v>
      </c>
      <c r="C36" s="32">
        <v>74201</v>
      </c>
      <c r="D36" s="32"/>
      <c r="E36" s="32">
        <v>67269</v>
      </c>
      <c r="F36" s="32"/>
      <c r="G36" s="32">
        <v>74058</v>
      </c>
      <c r="H36" s="32"/>
      <c r="I36" s="32">
        <v>71868</v>
      </c>
      <c r="J36" s="32"/>
      <c r="K36" s="32">
        <v>73730</v>
      </c>
      <c r="L36" s="32"/>
      <c r="M36" s="32">
        <v>71725</v>
      </c>
      <c r="N36" s="32"/>
      <c r="O36" s="32">
        <v>73796</v>
      </c>
      <c r="P36" s="32"/>
      <c r="Q36" s="32">
        <v>73787</v>
      </c>
      <c r="R36" s="32"/>
      <c r="S36" s="32">
        <v>71575</v>
      </c>
      <c r="T36" s="32"/>
      <c r="U36" s="32">
        <v>74072</v>
      </c>
      <c r="V36" s="32"/>
      <c r="W36" s="32">
        <v>71730</v>
      </c>
      <c r="X36" s="32"/>
      <c r="Y36" s="32">
        <v>73981</v>
      </c>
      <c r="Z36" s="32"/>
      <c r="AA36" s="32">
        <f t="shared" si="1"/>
        <v>871792</v>
      </c>
    </row>
    <row r="37" spans="1:27" ht="12.75">
      <c r="A37" t="s">
        <v>58</v>
      </c>
      <c r="B37" s="27" t="s">
        <v>12</v>
      </c>
      <c r="C37" s="32">
        <f>C38-SUM(C31:C36)</f>
        <v>1209069.0300000012</v>
      </c>
      <c r="D37" s="32"/>
      <c r="E37" s="32">
        <f>E38-SUM(E31:E36)</f>
        <v>1152729.75</v>
      </c>
      <c r="F37" s="32"/>
      <c r="G37" s="32">
        <f>G38-SUM(G31:G36)</f>
        <v>1209531.959999999</v>
      </c>
      <c r="H37" s="32"/>
      <c r="I37" s="32">
        <f>I38-SUM(I31:I36)</f>
        <v>1042251.9500000011</v>
      </c>
      <c r="J37" s="32"/>
      <c r="K37" s="32">
        <f>K38-SUM(K31:K36)</f>
        <v>1089598.8100000005</v>
      </c>
      <c r="L37" s="32"/>
      <c r="M37" s="32">
        <f>M38-SUM(M31:M36)</f>
        <v>1188874.759999998</v>
      </c>
      <c r="N37" s="32"/>
      <c r="O37" s="32">
        <f>O38-SUM(O31:O36)</f>
        <v>1182838.6000000015</v>
      </c>
      <c r="P37" s="32"/>
      <c r="Q37" s="32">
        <f>Q38-SUM(Q31:Q36)</f>
        <v>1262891.5199999996</v>
      </c>
      <c r="R37" s="32"/>
      <c r="S37" s="32">
        <f>S38-SUM(S31:S36)</f>
        <v>1038280.2200000007</v>
      </c>
      <c r="T37" s="32"/>
      <c r="U37" s="32">
        <f>U38-SUM(U31:U36)</f>
        <v>798062.9500000011</v>
      </c>
      <c r="V37" s="32"/>
      <c r="W37" s="32">
        <f>W38-SUM(W31:W36)</f>
        <v>886164.2700000014</v>
      </c>
      <c r="X37" s="32"/>
      <c r="Y37" s="32">
        <f>Y38-SUM(Y31:Y36)</f>
        <v>972882.1199999992</v>
      </c>
      <c r="Z37" s="32"/>
      <c r="AA37" s="32">
        <f>AA38-SUM(AA31:AA36)</f>
        <v>13033175.939999998</v>
      </c>
    </row>
    <row r="38" spans="1:38" s="8" customFormat="1" ht="15" customHeight="1" hidden="1" outlineLevel="1">
      <c r="A38" s="16" t="s">
        <v>141</v>
      </c>
      <c r="B38" s="56" t="s">
        <v>59</v>
      </c>
      <c r="C38" s="57">
        <v>25291334.03</v>
      </c>
      <c r="D38" s="58"/>
      <c r="E38" s="57">
        <v>21802110.75</v>
      </c>
      <c r="F38" s="58"/>
      <c r="G38" s="57">
        <v>16496057.959999999</v>
      </c>
      <c r="H38" s="58"/>
      <c r="I38" s="57">
        <v>14746876.950000001</v>
      </c>
      <c r="J38" s="58"/>
      <c r="K38" s="57">
        <v>15345741.81</v>
      </c>
      <c r="L38" s="58"/>
      <c r="M38" s="57">
        <v>17571317.759999998</v>
      </c>
      <c r="N38" s="58"/>
      <c r="O38" s="57">
        <v>23253741.6</v>
      </c>
      <c r="P38" s="58"/>
      <c r="Q38" s="57">
        <v>19980814.52</v>
      </c>
      <c r="R38" s="58"/>
      <c r="S38" s="57">
        <v>16227900.22</v>
      </c>
      <c r="T38" s="58"/>
      <c r="U38" s="57">
        <v>9245872.950000001</v>
      </c>
      <c r="V38" s="58"/>
      <c r="W38" s="57">
        <v>9422373.270000001</v>
      </c>
      <c r="X38" s="58"/>
      <c r="Y38" s="57">
        <v>14515982.12</v>
      </c>
      <c r="Z38" s="58"/>
      <c r="AA38" s="57">
        <f>SUM(C38:Y38)</f>
        <v>203900123.94</v>
      </c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27" s="2" customFormat="1" ht="12.75" collapsed="1">
      <c r="A39" s="15" t="s">
        <v>121</v>
      </c>
      <c r="B39" s="27" t="s">
        <v>108</v>
      </c>
      <c r="C39" s="30">
        <v>12102860</v>
      </c>
      <c r="D39" s="32"/>
      <c r="E39" s="30">
        <v>8628824</v>
      </c>
      <c r="F39" s="32"/>
      <c r="G39" s="30">
        <v>10497983</v>
      </c>
      <c r="H39" s="25"/>
      <c r="I39" s="25">
        <v>6184318</v>
      </c>
      <c r="J39" s="25"/>
      <c r="K39" s="25">
        <v>6563224</v>
      </c>
      <c r="L39" s="25"/>
      <c r="M39" s="25">
        <v>6703903</v>
      </c>
      <c r="N39" s="25"/>
      <c r="O39" s="25">
        <v>5493296</v>
      </c>
      <c r="P39" s="25"/>
      <c r="Q39" s="25">
        <v>9449349</v>
      </c>
      <c r="R39" s="25"/>
      <c r="S39" s="25">
        <v>9191113</v>
      </c>
      <c r="T39" s="25"/>
      <c r="U39" s="25">
        <v>16978633</v>
      </c>
      <c r="V39" s="25"/>
      <c r="W39" s="25">
        <v>21706187</v>
      </c>
      <c r="X39" s="25"/>
      <c r="Y39" s="25">
        <v>20188020</v>
      </c>
      <c r="Z39" s="25"/>
      <c r="AA39" s="32">
        <f>SUM(C39:Y39)</f>
        <v>133687710</v>
      </c>
    </row>
    <row r="40" spans="2:27" s="3" customFormat="1" ht="12.75">
      <c r="B40" s="24" t="s">
        <v>123</v>
      </c>
      <c r="C40" s="43">
        <f>SUM(C31:C37,C39)</f>
        <v>37394194.03</v>
      </c>
      <c r="D40" s="44"/>
      <c r="E40" s="43">
        <f>SUM(E31:E37,E39)</f>
        <v>30430934.75</v>
      </c>
      <c r="F40" s="44"/>
      <c r="G40" s="43">
        <f>SUM(G31:G37,G39)</f>
        <v>26994040.96</v>
      </c>
      <c r="H40" s="44"/>
      <c r="I40" s="43">
        <f>SUM(I31:I37,I39)</f>
        <v>20931194.950000003</v>
      </c>
      <c r="J40" s="44"/>
      <c r="K40" s="43">
        <f>SUM(K31:K37,K39)</f>
        <v>21908965.810000002</v>
      </c>
      <c r="L40" s="44"/>
      <c r="M40" s="43">
        <f>SUM(M31:M37,M39)</f>
        <v>24275220.759999998</v>
      </c>
      <c r="N40" s="44"/>
      <c r="O40" s="43">
        <f>SUM(O31:O37,O39)</f>
        <v>28747037.6</v>
      </c>
      <c r="P40" s="44"/>
      <c r="Q40" s="43">
        <f>SUM(Q31:Q37,Q39)</f>
        <v>29430163.52</v>
      </c>
      <c r="R40" s="44"/>
      <c r="S40" s="43">
        <f>SUM(S31:S37,S39)</f>
        <v>25419013.22</v>
      </c>
      <c r="T40" s="44"/>
      <c r="U40" s="43">
        <f>SUM(U31:U37,U39)</f>
        <v>26224505.950000003</v>
      </c>
      <c r="V40" s="44"/>
      <c r="W40" s="43">
        <f>SUM(W31:W37,W39)</f>
        <v>31128560.270000003</v>
      </c>
      <c r="X40" s="44"/>
      <c r="Y40" s="43">
        <f>SUM(Y31:Y37,Y39)</f>
        <v>34704002.12</v>
      </c>
      <c r="Z40" s="44"/>
      <c r="AA40" s="43">
        <f>SUM(AA31:AA37,AA39)</f>
        <v>337587833.94</v>
      </c>
    </row>
    <row r="41" spans="2:27" ht="12.75">
      <c r="B41" s="2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25"/>
    </row>
    <row r="42" spans="1:27" ht="12.75">
      <c r="A42" t="s">
        <v>142</v>
      </c>
      <c r="B42" s="27" t="s">
        <v>3</v>
      </c>
      <c r="C42" s="32">
        <v>1758058.8</v>
      </c>
      <c r="D42" s="32"/>
      <c r="E42" s="32">
        <v>818290.11</v>
      </c>
      <c r="F42" s="32"/>
      <c r="G42" s="32">
        <v>834383.65</v>
      </c>
      <c r="H42" s="32"/>
      <c r="I42" s="32">
        <v>898567.4400000001</v>
      </c>
      <c r="J42" s="32"/>
      <c r="K42" s="32">
        <v>795872.43</v>
      </c>
      <c r="L42" s="32"/>
      <c r="M42" s="32">
        <v>875219.73</v>
      </c>
      <c r="N42" s="32"/>
      <c r="O42" s="32">
        <v>865711.18</v>
      </c>
      <c r="P42" s="32"/>
      <c r="Q42" s="32">
        <v>949822.11</v>
      </c>
      <c r="R42" s="32"/>
      <c r="S42" s="32">
        <v>818877.27</v>
      </c>
      <c r="T42" s="32"/>
      <c r="U42" s="32">
        <v>775498.98</v>
      </c>
      <c r="V42" s="32"/>
      <c r="W42" s="32">
        <v>753184.78</v>
      </c>
      <c r="X42" s="32"/>
      <c r="Y42" s="32">
        <v>848903.5700000001</v>
      </c>
      <c r="Z42" s="32"/>
      <c r="AA42" s="32">
        <f aca="true" t="shared" si="2" ref="AA42:AA62">SUM(C42:Y42)</f>
        <v>10992390.05</v>
      </c>
    </row>
    <row r="43" spans="1:27" s="2" customFormat="1" ht="12.75">
      <c r="A43" s="16" t="s">
        <v>143</v>
      </c>
      <c r="B43" s="27" t="s">
        <v>4</v>
      </c>
      <c r="C43" s="32">
        <v>5273756.01</v>
      </c>
      <c r="D43" s="32"/>
      <c r="E43" s="32">
        <v>4846922.1</v>
      </c>
      <c r="F43" s="32"/>
      <c r="G43" s="32">
        <v>4748449.01</v>
      </c>
      <c r="H43" s="32"/>
      <c r="I43" s="32">
        <v>4835786.23</v>
      </c>
      <c r="J43" s="32"/>
      <c r="K43" s="32">
        <v>4510392.55</v>
      </c>
      <c r="L43" s="32"/>
      <c r="M43" s="32">
        <v>5090664.279999999</v>
      </c>
      <c r="N43" s="32"/>
      <c r="O43" s="32">
        <v>5055906.359999999</v>
      </c>
      <c r="P43" s="32"/>
      <c r="Q43" s="32">
        <v>4927607.31</v>
      </c>
      <c r="R43" s="32"/>
      <c r="S43" s="32">
        <v>4652140.960000001</v>
      </c>
      <c r="T43" s="32"/>
      <c r="U43" s="32">
        <v>4193291.99</v>
      </c>
      <c r="V43" s="32"/>
      <c r="W43" s="32">
        <v>4107615.2699999996</v>
      </c>
      <c r="X43" s="32"/>
      <c r="Y43" s="32">
        <v>5373421.15</v>
      </c>
      <c r="Z43" s="32"/>
      <c r="AA43" s="32">
        <f t="shared" si="2"/>
        <v>57615953.220000006</v>
      </c>
    </row>
    <row r="44" spans="1:27" ht="12.75">
      <c r="A44" t="s">
        <v>161</v>
      </c>
      <c r="B44" s="27" t="s">
        <v>5</v>
      </c>
      <c r="C44" s="32">
        <v>864176.8300000001</v>
      </c>
      <c r="D44" s="32"/>
      <c r="E44" s="32">
        <v>760656.29</v>
      </c>
      <c r="F44" s="32"/>
      <c r="G44" s="32">
        <v>775383.64</v>
      </c>
      <c r="H44" s="32"/>
      <c r="I44" s="32">
        <v>803556.13</v>
      </c>
      <c r="J44" s="32"/>
      <c r="K44" s="32">
        <v>775266.33</v>
      </c>
      <c r="L44" s="32"/>
      <c r="M44" s="32">
        <v>822000.12</v>
      </c>
      <c r="N44" s="32"/>
      <c r="O44" s="32">
        <v>797440.61</v>
      </c>
      <c r="P44" s="32"/>
      <c r="Q44" s="32">
        <v>760716.8200000001</v>
      </c>
      <c r="R44" s="32"/>
      <c r="S44" s="32">
        <v>760882.85</v>
      </c>
      <c r="T44" s="32"/>
      <c r="U44" s="32">
        <v>743923.4</v>
      </c>
      <c r="V44" s="32"/>
      <c r="W44" s="32">
        <v>730219.83</v>
      </c>
      <c r="X44" s="32"/>
      <c r="Y44" s="32">
        <v>742071</v>
      </c>
      <c r="Z44" s="32"/>
      <c r="AA44" s="32">
        <f t="shared" si="2"/>
        <v>9336293.85</v>
      </c>
    </row>
    <row r="45" spans="1:27" ht="12.75">
      <c r="A45" t="s">
        <v>144</v>
      </c>
      <c r="B45" s="27" t="s">
        <v>109</v>
      </c>
      <c r="C45" s="32">
        <v>943149.41</v>
      </c>
      <c r="D45" s="32"/>
      <c r="E45" s="32">
        <v>445910.24</v>
      </c>
      <c r="F45" s="32"/>
      <c r="G45" s="32">
        <v>467087.74</v>
      </c>
      <c r="H45" s="32"/>
      <c r="I45" s="32">
        <v>457173.27</v>
      </c>
      <c r="J45" s="32"/>
      <c r="K45" s="32">
        <v>427844.08</v>
      </c>
      <c r="L45" s="32"/>
      <c r="M45" s="32">
        <v>491950.45</v>
      </c>
      <c r="N45" s="32"/>
      <c r="O45" s="32">
        <v>447311.09</v>
      </c>
      <c r="P45" s="32"/>
      <c r="Q45" s="32">
        <v>440921.8</v>
      </c>
      <c r="R45" s="32"/>
      <c r="S45" s="32">
        <v>444681.03</v>
      </c>
      <c r="T45" s="32"/>
      <c r="U45" s="32">
        <v>419433.67</v>
      </c>
      <c r="V45" s="32"/>
      <c r="W45" s="32">
        <v>428870.84</v>
      </c>
      <c r="X45" s="32"/>
      <c r="Y45" s="32">
        <v>426015.18</v>
      </c>
      <c r="Z45" s="32"/>
      <c r="AA45" s="32">
        <f>SUM(C45:Y45)</f>
        <v>5840348.8</v>
      </c>
    </row>
    <row r="46" spans="1:27" ht="12.75">
      <c r="A46" t="s">
        <v>145</v>
      </c>
      <c r="B46" s="27" t="s">
        <v>6</v>
      </c>
      <c r="C46" s="32">
        <v>10034</v>
      </c>
      <c r="D46" s="32"/>
      <c r="E46" s="32">
        <v>34</v>
      </c>
      <c r="F46" s="32"/>
      <c r="G46" s="32">
        <v>34</v>
      </c>
      <c r="H46" s="32"/>
      <c r="I46" s="32">
        <v>34</v>
      </c>
      <c r="J46" s="32"/>
      <c r="K46" s="32">
        <v>34</v>
      </c>
      <c r="L46" s="32"/>
      <c r="M46" s="32">
        <v>34</v>
      </c>
      <c r="N46" s="32"/>
      <c r="O46" s="32">
        <v>34</v>
      </c>
      <c r="P46" s="32"/>
      <c r="Q46" s="32">
        <v>34</v>
      </c>
      <c r="R46" s="32"/>
      <c r="S46" s="32">
        <v>34</v>
      </c>
      <c r="T46" s="32"/>
      <c r="U46" s="32">
        <v>34</v>
      </c>
      <c r="V46" s="32"/>
      <c r="W46" s="32">
        <v>34</v>
      </c>
      <c r="X46" s="32"/>
      <c r="Y46" s="32">
        <v>31</v>
      </c>
      <c r="Z46" s="32"/>
      <c r="AA46" s="32">
        <f t="shared" si="2"/>
        <v>10405</v>
      </c>
    </row>
    <row r="47" spans="1:27" s="2" customFormat="1" ht="12.75">
      <c r="A47" t="s">
        <v>146</v>
      </c>
      <c r="B47" s="27" t="s">
        <v>113</v>
      </c>
      <c r="C47" s="32">
        <v>136523.05000000002</v>
      </c>
      <c r="D47" s="32"/>
      <c r="E47" s="32">
        <v>138202.25</v>
      </c>
      <c r="F47" s="32"/>
      <c r="G47" s="32">
        <v>134276.13999999998</v>
      </c>
      <c r="H47" s="32"/>
      <c r="I47" s="32">
        <v>151923.77000000002</v>
      </c>
      <c r="J47" s="32"/>
      <c r="K47" s="32">
        <v>129216.65</v>
      </c>
      <c r="L47" s="32"/>
      <c r="M47" s="32">
        <v>134670.93</v>
      </c>
      <c r="N47" s="32"/>
      <c r="O47" s="32">
        <v>135098.36000000002</v>
      </c>
      <c r="P47" s="32"/>
      <c r="Q47" s="32">
        <v>134448.61</v>
      </c>
      <c r="R47" s="32"/>
      <c r="S47" s="32">
        <v>134834.18</v>
      </c>
      <c r="T47" s="32"/>
      <c r="U47" s="32">
        <v>125975.87999999999</v>
      </c>
      <c r="V47" s="32"/>
      <c r="W47" s="32">
        <v>131777.49000000002</v>
      </c>
      <c r="X47" s="32"/>
      <c r="Y47" s="32">
        <v>206552.6</v>
      </c>
      <c r="Z47" s="32"/>
      <c r="AA47" s="32">
        <f t="shared" si="2"/>
        <v>1693499.91</v>
      </c>
    </row>
    <row r="48" spans="1:27" s="2" customFormat="1" ht="12.75">
      <c r="A48" t="s">
        <v>147</v>
      </c>
      <c r="B48" s="27" t="s">
        <v>112</v>
      </c>
      <c r="C48" s="32">
        <v>17658.6</v>
      </c>
      <c r="D48" s="32"/>
      <c r="E48" s="32">
        <v>17346.96</v>
      </c>
      <c r="F48" s="32"/>
      <c r="G48" s="32">
        <v>23343.77</v>
      </c>
      <c r="H48" s="32"/>
      <c r="I48" s="32">
        <v>26489.19</v>
      </c>
      <c r="J48" s="32"/>
      <c r="K48" s="32">
        <v>19508.440000000002</v>
      </c>
      <c r="L48" s="32"/>
      <c r="M48" s="32">
        <v>20347.510000000002</v>
      </c>
      <c r="N48" s="32"/>
      <c r="O48" s="32">
        <v>25845.86</v>
      </c>
      <c r="P48" s="32"/>
      <c r="Q48" s="32">
        <v>19343.440000000002</v>
      </c>
      <c r="R48" s="32"/>
      <c r="S48" s="32">
        <v>19044.15</v>
      </c>
      <c r="T48" s="32"/>
      <c r="U48" s="32">
        <v>16771.19</v>
      </c>
      <c r="V48" s="32"/>
      <c r="W48" s="32">
        <v>16590.33</v>
      </c>
      <c r="X48" s="32"/>
      <c r="Y48" s="32">
        <v>16485.739999999998</v>
      </c>
      <c r="Z48" s="32"/>
      <c r="AA48" s="32">
        <f>SUM(C48:Y48)</f>
        <v>238775.18</v>
      </c>
    </row>
    <row r="49" spans="1:38" s="8" customFormat="1" ht="12" customHeight="1" hidden="1" outlineLevel="1">
      <c r="A49" s="16" t="s">
        <v>106</v>
      </c>
      <c r="B49" s="56" t="s">
        <v>61</v>
      </c>
      <c r="C49" s="57">
        <v>13895457.56</v>
      </c>
      <c r="D49" s="58"/>
      <c r="E49" s="57">
        <v>10173023.77</v>
      </c>
      <c r="F49" s="58"/>
      <c r="G49" s="57">
        <v>11985849.6</v>
      </c>
      <c r="H49" s="58"/>
      <c r="I49" s="57">
        <v>7670759.49</v>
      </c>
      <c r="J49" s="58"/>
      <c r="K49" s="57">
        <v>7989437.27</v>
      </c>
      <c r="L49" s="58"/>
      <c r="M49" s="57">
        <v>8327300.72</v>
      </c>
      <c r="N49" s="58"/>
      <c r="O49" s="57">
        <v>7083476.66</v>
      </c>
      <c r="P49" s="58"/>
      <c r="Q49" s="57">
        <v>10963830.53</v>
      </c>
      <c r="R49" s="58"/>
      <c r="S49" s="57">
        <v>10558983.18</v>
      </c>
      <c r="T49" s="58"/>
      <c r="U49" s="57">
        <v>18330003.33</v>
      </c>
      <c r="V49" s="58"/>
      <c r="W49" s="57">
        <v>23547461.28</v>
      </c>
      <c r="X49" s="58"/>
      <c r="Y49" s="57">
        <v>21835457.45</v>
      </c>
      <c r="Z49" s="58"/>
      <c r="AA49" s="57">
        <f>SUM(C49:Y49)</f>
        <v>152361040.84</v>
      </c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</row>
    <row r="50" spans="1:38" s="8" customFormat="1" ht="12" customHeight="1" hidden="1" outlineLevel="1">
      <c r="A50" s="16" t="s">
        <v>121</v>
      </c>
      <c r="B50" s="56" t="s">
        <v>108</v>
      </c>
      <c r="C50" s="57">
        <v>12102860</v>
      </c>
      <c r="D50" s="58"/>
      <c r="E50" s="57">
        <v>8628824</v>
      </c>
      <c r="F50" s="58"/>
      <c r="G50" s="57">
        <v>10497983</v>
      </c>
      <c r="H50" s="58"/>
      <c r="I50" s="57">
        <v>6184318</v>
      </c>
      <c r="J50" s="58"/>
      <c r="K50" s="57">
        <v>6563224</v>
      </c>
      <c r="L50" s="58"/>
      <c r="M50" s="57">
        <v>6703903</v>
      </c>
      <c r="N50" s="58"/>
      <c r="O50" s="57">
        <v>5493296</v>
      </c>
      <c r="P50" s="58"/>
      <c r="Q50" s="57">
        <v>9449349</v>
      </c>
      <c r="R50" s="58"/>
      <c r="S50" s="57">
        <v>9191113</v>
      </c>
      <c r="T50" s="58"/>
      <c r="U50" s="57">
        <v>16978633</v>
      </c>
      <c r="V50" s="58"/>
      <c r="W50" s="57">
        <v>21706187</v>
      </c>
      <c r="X50" s="58"/>
      <c r="Y50" s="57">
        <v>20188020</v>
      </c>
      <c r="Z50" s="58"/>
      <c r="AA50" s="57">
        <f>SUM(C50:Y50)</f>
        <v>133687710</v>
      </c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</row>
    <row r="51" spans="2:27" s="2" customFormat="1" ht="12" customHeight="1" collapsed="1">
      <c r="B51" s="27" t="s">
        <v>60</v>
      </c>
      <c r="C51" s="32">
        <f>C49-C52-C50</f>
        <v>1071846.5600000005</v>
      </c>
      <c r="D51" s="32"/>
      <c r="E51" s="32">
        <f>E49-E52-E50</f>
        <v>809365.7699999996</v>
      </c>
      <c r="F51" s="32"/>
      <c r="G51" s="32">
        <f>G49-G52-G50</f>
        <v>867953.5999999996</v>
      </c>
      <c r="H51" s="32"/>
      <c r="I51" s="32">
        <f>I49-I52-I50</f>
        <v>959395.4900000002</v>
      </c>
      <c r="J51" s="32"/>
      <c r="K51" s="32">
        <f>K49-K52-K50</f>
        <v>863245.2699999996</v>
      </c>
      <c r="L51" s="32"/>
      <c r="M51" s="32">
        <f>M49-M52-M50</f>
        <v>1044239.7199999997</v>
      </c>
      <c r="N51" s="32"/>
      <c r="O51" s="32">
        <f>O49-O52-O50</f>
        <v>961542.6600000001</v>
      </c>
      <c r="P51" s="32"/>
      <c r="Q51" s="32">
        <f>Q49-Q52-Q50</f>
        <v>914418.5299999993</v>
      </c>
      <c r="R51" s="32"/>
      <c r="S51" s="32">
        <f>S49-S52-S50</f>
        <v>808376.1799999997</v>
      </c>
      <c r="T51" s="32"/>
      <c r="U51" s="32">
        <f>U49-U52-U50</f>
        <v>824838.3299999982</v>
      </c>
      <c r="V51" s="32"/>
      <c r="W51" s="32">
        <f>W49-W52-W50</f>
        <v>899564.2800000012</v>
      </c>
      <c r="X51" s="32"/>
      <c r="Y51" s="32">
        <f>Y49-Y52-Y50</f>
        <v>879265.4499999993</v>
      </c>
      <c r="Z51" s="32"/>
      <c r="AA51" s="32">
        <f t="shared" si="2"/>
        <v>10904051.839999996</v>
      </c>
    </row>
    <row r="52" spans="1:27" s="2" customFormat="1" ht="12.75">
      <c r="A52" s="2" t="s">
        <v>107</v>
      </c>
      <c r="B52" s="27" t="s">
        <v>105</v>
      </c>
      <c r="C52" s="32">
        <v>720751</v>
      </c>
      <c r="D52" s="32"/>
      <c r="E52" s="32">
        <v>734834</v>
      </c>
      <c r="F52" s="32"/>
      <c r="G52" s="32">
        <v>619913</v>
      </c>
      <c r="H52" s="32"/>
      <c r="I52" s="32">
        <v>527046</v>
      </c>
      <c r="J52" s="32"/>
      <c r="K52" s="32">
        <v>562968</v>
      </c>
      <c r="L52" s="32"/>
      <c r="M52" s="32">
        <v>579158</v>
      </c>
      <c r="N52" s="32"/>
      <c r="O52" s="32">
        <v>628638</v>
      </c>
      <c r="P52" s="32"/>
      <c r="Q52" s="32">
        <v>600063</v>
      </c>
      <c r="R52" s="32"/>
      <c r="S52" s="32">
        <v>559494</v>
      </c>
      <c r="T52" s="32"/>
      <c r="U52" s="32">
        <v>526532</v>
      </c>
      <c r="V52" s="32"/>
      <c r="W52" s="32">
        <v>941710</v>
      </c>
      <c r="X52" s="32"/>
      <c r="Y52" s="32">
        <v>768172</v>
      </c>
      <c r="Z52" s="32"/>
      <c r="AA52" s="32">
        <f t="shared" si="2"/>
        <v>7769279</v>
      </c>
    </row>
    <row r="53" spans="1:27" s="2" customFormat="1" ht="12.75">
      <c r="A53" s="15" t="s">
        <v>94</v>
      </c>
      <c r="B53" s="27" t="s">
        <v>127</v>
      </c>
      <c r="C53" s="32">
        <v>1300929</v>
      </c>
      <c r="D53" s="32"/>
      <c r="E53" s="32">
        <v>1376713</v>
      </c>
      <c r="F53" s="32"/>
      <c r="G53" s="32">
        <v>1179235</v>
      </c>
      <c r="H53" s="32"/>
      <c r="I53" s="32">
        <v>1171325</v>
      </c>
      <c r="J53" s="32"/>
      <c r="K53" s="32">
        <v>1294368</v>
      </c>
      <c r="L53" s="32"/>
      <c r="M53" s="32">
        <v>1406677</v>
      </c>
      <c r="N53" s="32"/>
      <c r="O53" s="32">
        <v>1433157</v>
      </c>
      <c r="P53" s="32"/>
      <c r="Q53" s="32">
        <v>1147744</v>
      </c>
      <c r="R53" s="32"/>
      <c r="S53" s="32">
        <v>1537593</v>
      </c>
      <c r="T53" s="32"/>
      <c r="U53" s="32">
        <v>1361734</v>
      </c>
      <c r="V53" s="32"/>
      <c r="W53" s="32">
        <v>1705518</v>
      </c>
      <c r="X53" s="32"/>
      <c r="Y53" s="32">
        <v>1776955</v>
      </c>
      <c r="Z53" s="32"/>
      <c r="AA53" s="32">
        <f t="shared" si="2"/>
        <v>16691948</v>
      </c>
    </row>
    <row r="54" spans="1:27" s="2" customFormat="1" ht="12.75">
      <c r="A54" s="15" t="s">
        <v>95</v>
      </c>
      <c r="B54" s="27" t="s">
        <v>125</v>
      </c>
      <c r="C54" s="32">
        <v>2564008.78</v>
      </c>
      <c r="D54" s="32"/>
      <c r="E54" s="32">
        <v>2519718.5500000003</v>
      </c>
      <c r="F54" s="32"/>
      <c r="G54" s="32">
        <v>2551356.72</v>
      </c>
      <c r="H54" s="32"/>
      <c r="I54" s="32">
        <v>2557624.53</v>
      </c>
      <c r="J54" s="32"/>
      <c r="K54" s="32">
        <v>2653936.1100000003</v>
      </c>
      <c r="L54" s="32"/>
      <c r="M54" s="32">
        <v>2453253.4</v>
      </c>
      <c r="N54" s="32"/>
      <c r="O54" s="32">
        <v>2533162.67</v>
      </c>
      <c r="P54" s="32"/>
      <c r="Q54" s="32">
        <v>2473566.5100000002</v>
      </c>
      <c r="R54" s="32"/>
      <c r="S54" s="32">
        <v>2407882.36</v>
      </c>
      <c r="T54" s="32"/>
      <c r="U54" s="32">
        <v>2354355.5</v>
      </c>
      <c r="V54" s="32"/>
      <c r="W54" s="32">
        <v>2264542.8600000003</v>
      </c>
      <c r="X54" s="32"/>
      <c r="Y54" s="32">
        <v>2215911.7</v>
      </c>
      <c r="Z54" s="32"/>
      <c r="AA54" s="32">
        <f t="shared" si="2"/>
        <v>29549319.69</v>
      </c>
    </row>
    <row r="55" spans="1:27" ht="12.75">
      <c r="A55" t="s">
        <v>53</v>
      </c>
      <c r="B55" s="27" t="s">
        <v>28</v>
      </c>
      <c r="C55" s="32">
        <v>164071.9</v>
      </c>
      <c r="D55" s="32"/>
      <c r="E55" s="32">
        <v>169778.28</v>
      </c>
      <c r="F55" s="32"/>
      <c r="G55" s="32">
        <v>182834.21</v>
      </c>
      <c r="H55" s="32"/>
      <c r="I55" s="32">
        <v>172183.6</v>
      </c>
      <c r="J55" s="32"/>
      <c r="K55" s="32">
        <v>195518.43</v>
      </c>
      <c r="L55" s="32"/>
      <c r="M55" s="32">
        <v>178752.56</v>
      </c>
      <c r="N55" s="32"/>
      <c r="O55" s="32">
        <v>174266.28</v>
      </c>
      <c r="P55" s="32"/>
      <c r="Q55" s="32">
        <v>173832.85</v>
      </c>
      <c r="R55" s="32"/>
      <c r="S55" s="32">
        <v>158561.67</v>
      </c>
      <c r="T55" s="32"/>
      <c r="U55" s="32">
        <v>164050.6</v>
      </c>
      <c r="V55" s="32"/>
      <c r="W55" s="32">
        <v>158306.88</v>
      </c>
      <c r="X55" s="32"/>
      <c r="Y55" s="32">
        <v>157643.6</v>
      </c>
      <c r="Z55" s="32"/>
      <c r="AA55" s="32">
        <f t="shared" si="2"/>
        <v>2049800.8600000003</v>
      </c>
    </row>
    <row r="56" spans="1:27" s="2" customFormat="1" ht="12.75">
      <c r="A56" s="2" t="s">
        <v>54</v>
      </c>
      <c r="B56" s="27" t="s">
        <v>13</v>
      </c>
      <c r="C56" s="32">
        <v>0</v>
      </c>
      <c r="D56" s="32"/>
      <c r="E56" s="32">
        <v>0</v>
      </c>
      <c r="F56" s="32"/>
      <c r="G56" s="32">
        <v>0</v>
      </c>
      <c r="H56" s="32"/>
      <c r="I56" s="32">
        <v>0</v>
      </c>
      <c r="J56" s="32"/>
      <c r="K56" s="32">
        <v>0</v>
      </c>
      <c r="L56" s="32"/>
      <c r="M56" s="32">
        <v>0</v>
      </c>
      <c r="N56" s="32"/>
      <c r="O56" s="32">
        <v>0</v>
      </c>
      <c r="P56" s="32"/>
      <c r="Q56" s="32">
        <v>0</v>
      </c>
      <c r="R56" s="32"/>
      <c r="S56" s="32">
        <v>0</v>
      </c>
      <c r="T56" s="32"/>
      <c r="U56" s="32">
        <v>0</v>
      </c>
      <c r="V56" s="32"/>
      <c r="W56" s="32">
        <v>0</v>
      </c>
      <c r="X56" s="32"/>
      <c r="Y56" s="32">
        <v>0</v>
      </c>
      <c r="Z56" s="32"/>
      <c r="AA56" s="32">
        <f t="shared" si="2"/>
        <v>0</v>
      </c>
    </row>
    <row r="57" spans="1:27" s="2" customFormat="1" ht="12.75">
      <c r="A57" s="2" t="s">
        <v>55</v>
      </c>
      <c r="B57" s="27" t="s">
        <v>14</v>
      </c>
      <c r="C57" s="32">
        <v>807236.72</v>
      </c>
      <c r="D57" s="32"/>
      <c r="E57" s="32">
        <v>423275.29000000004</v>
      </c>
      <c r="F57" s="32"/>
      <c r="G57" s="32">
        <v>442364.48</v>
      </c>
      <c r="H57" s="32"/>
      <c r="I57" s="32">
        <v>434554.66000000003</v>
      </c>
      <c r="J57" s="32"/>
      <c r="K57" s="32">
        <v>511027.78</v>
      </c>
      <c r="L57" s="32"/>
      <c r="M57" s="32">
        <v>436917.62</v>
      </c>
      <c r="N57" s="32"/>
      <c r="O57" s="32">
        <v>617345.12</v>
      </c>
      <c r="P57" s="32"/>
      <c r="Q57" s="32">
        <v>423687.66000000003</v>
      </c>
      <c r="R57" s="32"/>
      <c r="S57" s="32">
        <v>518591.32</v>
      </c>
      <c r="T57" s="32"/>
      <c r="U57" s="32">
        <v>438741.88</v>
      </c>
      <c r="V57" s="32"/>
      <c r="W57" s="32">
        <v>408738.92</v>
      </c>
      <c r="X57" s="32"/>
      <c r="Y57" s="32">
        <v>403988</v>
      </c>
      <c r="Z57" s="32"/>
      <c r="AA57" s="32">
        <f t="shared" si="2"/>
        <v>5866469.45</v>
      </c>
    </row>
    <row r="58" spans="1:27" s="2" customFormat="1" ht="12.75">
      <c r="A58" s="2" t="s">
        <v>56</v>
      </c>
      <c r="B58" s="27" t="s">
        <v>15</v>
      </c>
      <c r="C58" s="32">
        <v>13566.36</v>
      </c>
      <c r="D58" s="32"/>
      <c r="E58" s="32">
        <v>7249.95</v>
      </c>
      <c r="F58" s="32"/>
      <c r="G58" s="32">
        <v>7706.22</v>
      </c>
      <c r="H58" s="32"/>
      <c r="I58" s="32">
        <v>7670.35</v>
      </c>
      <c r="J58" s="32"/>
      <c r="K58" s="32">
        <v>7437.7</v>
      </c>
      <c r="L58" s="32"/>
      <c r="M58" s="32">
        <v>7302.08</v>
      </c>
      <c r="N58" s="32"/>
      <c r="O58" s="32">
        <v>7504.39</v>
      </c>
      <c r="P58" s="32"/>
      <c r="Q58" s="32">
        <v>7234.93</v>
      </c>
      <c r="R58" s="32"/>
      <c r="S58" s="32">
        <v>7055.55</v>
      </c>
      <c r="T58" s="32"/>
      <c r="U58" s="32">
        <v>7338.89</v>
      </c>
      <c r="V58" s="32"/>
      <c r="W58" s="32">
        <v>7109.6900000000005</v>
      </c>
      <c r="X58" s="32"/>
      <c r="Y58" s="32">
        <v>6994.53</v>
      </c>
      <c r="Z58" s="32"/>
      <c r="AA58" s="32">
        <f t="shared" si="2"/>
        <v>94170.64000000001</v>
      </c>
    </row>
    <row r="59" spans="1:27" s="2" customFormat="1" ht="12.75">
      <c r="A59" s="2" t="s">
        <v>57</v>
      </c>
      <c r="B59" s="27" t="s">
        <v>16</v>
      </c>
      <c r="C59" s="32">
        <v>4405352.87</v>
      </c>
      <c r="D59" s="32"/>
      <c r="E59" s="32">
        <v>3373616.39</v>
      </c>
      <c r="F59" s="32"/>
      <c r="G59" s="32">
        <v>3454177.95</v>
      </c>
      <c r="H59" s="32"/>
      <c r="I59" s="32">
        <v>3242751.95</v>
      </c>
      <c r="J59" s="32"/>
      <c r="K59" s="32">
        <v>3215442.73</v>
      </c>
      <c r="L59" s="32"/>
      <c r="M59" s="32">
        <v>3314184.85</v>
      </c>
      <c r="N59" s="32"/>
      <c r="O59" s="32">
        <v>4999924.95</v>
      </c>
      <c r="P59" s="42"/>
      <c r="Q59" s="32">
        <v>3373437.96</v>
      </c>
      <c r="R59" s="32"/>
      <c r="S59" s="32">
        <v>3123778.75</v>
      </c>
      <c r="T59" s="32"/>
      <c r="U59" s="32">
        <v>3081259.73</v>
      </c>
      <c r="V59" s="32"/>
      <c r="W59" s="32">
        <v>3033413.36</v>
      </c>
      <c r="X59" s="32"/>
      <c r="Y59" s="32">
        <v>3114289.31</v>
      </c>
      <c r="Z59" s="32"/>
      <c r="AA59" s="32">
        <f t="shared" si="2"/>
        <v>41731630.800000004</v>
      </c>
    </row>
    <row r="60" spans="1:27" s="2" customFormat="1" ht="12.75">
      <c r="A60" s="2" t="s">
        <v>148</v>
      </c>
      <c r="B60" s="27" t="s">
        <v>35</v>
      </c>
      <c r="C60" s="32">
        <v>12452107</v>
      </c>
      <c r="D60" s="32"/>
      <c r="E60" s="32">
        <v>12463213</v>
      </c>
      <c r="F60" s="32"/>
      <c r="G60" s="32">
        <v>12738470</v>
      </c>
      <c r="H60" s="32"/>
      <c r="I60" s="32">
        <v>12752955</v>
      </c>
      <c r="J60" s="32"/>
      <c r="K60" s="32">
        <v>12779689</v>
      </c>
      <c r="L60" s="32"/>
      <c r="M60" s="32">
        <v>12832954</v>
      </c>
      <c r="N60" s="32"/>
      <c r="O60" s="32">
        <v>12846755</v>
      </c>
      <c r="P60" s="47"/>
      <c r="Q60" s="32">
        <v>12850922</v>
      </c>
      <c r="R60" s="32"/>
      <c r="S60" s="32">
        <v>12855226</v>
      </c>
      <c r="T60" s="32"/>
      <c r="U60" s="32">
        <v>12857309</v>
      </c>
      <c r="V60" s="32"/>
      <c r="W60" s="32">
        <v>12866386</v>
      </c>
      <c r="X60" s="32"/>
      <c r="Y60" s="32">
        <v>13156821</v>
      </c>
      <c r="Z60" s="32"/>
      <c r="AA60" s="32">
        <f>SUM(C60:Y60)</f>
        <v>153452807</v>
      </c>
    </row>
    <row r="61" spans="1:27" s="2" customFormat="1" ht="12.75">
      <c r="A61" s="2" t="s">
        <v>40</v>
      </c>
      <c r="B61" s="27" t="s">
        <v>36</v>
      </c>
      <c r="C61" s="32">
        <v>10657</v>
      </c>
      <c r="D61" s="32"/>
      <c r="E61" s="32">
        <v>10657</v>
      </c>
      <c r="F61" s="32"/>
      <c r="G61" s="32">
        <v>11857</v>
      </c>
      <c r="H61" s="32"/>
      <c r="I61" s="32">
        <v>10657</v>
      </c>
      <c r="J61" s="32"/>
      <c r="K61" s="32">
        <v>10657</v>
      </c>
      <c r="L61" s="32"/>
      <c r="M61" s="32">
        <v>10657</v>
      </c>
      <c r="N61" s="32"/>
      <c r="O61" s="32">
        <v>16657</v>
      </c>
      <c r="P61" s="32"/>
      <c r="Q61" s="47">
        <v>10657</v>
      </c>
      <c r="R61" s="32"/>
      <c r="S61" s="47">
        <v>10657</v>
      </c>
      <c r="T61" s="32"/>
      <c r="U61" s="47">
        <v>10657</v>
      </c>
      <c r="V61" s="32"/>
      <c r="W61" s="47">
        <v>10657</v>
      </c>
      <c r="X61" s="32"/>
      <c r="Y61" s="47">
        <v>1560657</v>
      </c>
      <c r="Z61" s="32"/>
      <c r="AA61" s="32">
        <f t="shared" si="2"/>
        <v>1685084</v>
      </c>
    </row>
    <row r="62" spans="1:27" s="2" customFormat="1" ht="12.75">
      <c r="A62" s="2" t="s">
        <v>149</v>
      </c>
      <c r="B62" s="27" t="s">
        <v>150</v>
      </c>
      <c r="C62" s="47">
        <v>40169.15</v>
      </c>
      <c r="D62" s="32"/>
      <c r="E62" s="47">
        <v>11560.35</v>
      </c>
      <c r="F62" s="32"/>
      <c r="G62" s="47">
        <v>15733.45</v>
      </c>
      <c r="H62" s="32"/>
      <c r="I62" s="47">
        <v>14175.66</v>
      </c>
      <c r="J62" s="32"/>
      <c r="K62" s="47">
        <v>8325.77</v>
      </c>
      <c r="L62" s="32"/>
      <c r="M62" s="47">
        <v>7426.95</v>
      </c>
      <c r="N62" s="32"/>
      <c r="O62" s="47">
        <v>8521.57</v>
      </c>
      <c r="P62" s="32"/>
      <c r="Q62" s="47">
        <v>5962.95</v>
      </c>
      <c r="R62" s="32"/>
      <c r="S62" s="47">
        <v>17596.22</v>
      </c>
      <c r="T62" s="32"/>
      <c r="U62" s="47">
        <v>66809.58</v>
      </c>
      <c r="V62" s="32"/>
      <c r="W62" s="47">
        <v>8075.03</v>
      </c>
      <c r="X62" s="32"/>
      <c r="Y62" s="47">
        <v>5276.68</v>
      </c>
      <c r="Z62" s="32"/>
      <c r="AA62" s="32">
        <f t="shared" si="2"/>
        <v>209633.36</v>
      </c>
    </row>
    <row r="63" spans="2:28" s="2" customFormat="1" ht="12.75">
      <c r="B63" s="24" t="s">
        <v>124</v>
      </c>
      <c r="C63" s="43">
        <f>SUM(C51:C62,C42:C48)</f>
        <v>32554053.04</v>
      </c>
      <c r="D63" s="42"/>
      <c r="E63" s="43">
        <f>SUM(E51:E62,E42:E48)</f>
        <v>28927343.529999997</v>
      </c>
      <c r="F63" s="42"/>
      <c r="G63" s="43">
        <f>SUM(G51:G62,G42:G48)</f>
        <v>29054559.58</v>
      </c>
      <c r="H63" s="42"/>
      <c r="I63" s="43">
        <f>SUM(I51:I62,I42:I48)</f>
        <v>29023869.27</v>
      </c>
      <c r="J63" s="42"/>
      <c r="K63" s="43">
        <f>SUM(K51:K62,K42:K48)</f>
        <v>28760750.269999996</v>
      </c>
      <c r="L63" s="42"/>
      <c r="M63" s="43">
        <f>SUM(M51:M62,M42:M48)</f>
        <v>29706410.2</v>
      </c>
      <c r="N63" s="42"/>
      <c r="O63" s="43">
        <f>SUM(O51:O62,O42:O48)</f>
        <v>31554822.099999998</v>
      </c>
      <c r="P63" s="42"/>
      <c r="Q63" s="43">
        <f>SUM(Q51:Q62,Q42:Q48)</f>
        <v>29214421.479999997</v>
      </c>
      <c r="R63" s="42"/>
      <c r="S63" s="43">
        <f>SUM(S51:S62,S42:S48)</f>
        <v>28835306.49</v>
      </c>
      <c r="T63" s="42"/>
      <c r="U63" s="43">
        <f>SUM(U51:U62,U42:U48)</f>
        <v>27968555.619999997</v>
      </c>
      <c r="V63" s="42"/>
      <c r="W63" s="43">
        <f>SUM(W51:W62,W42:W48)</f>
        <v>28472314.56</v>
      </c>
      <c r="X63" s="42"/>
      <c r="Y63" s="43">
        <f>SUM(Y51:Y62,Y42:Y48)</f>
        <v>31659454.51</v>
      </c>
      <c r="Z63" s="42"/>
      <c r="AA63" s="43">
        <f>SUM(AA51:AA62,AA42:AA48)</f>
        <v>355731860.6500001</v>
      </c>
      <c r="AB63" s="19"/>
    </row>
    <row r="64" spans="2:27" s="2" customFormat="1" ht="12.75">
      <c r="B64" s="27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</row>
    <row r="65" spans="2:27" s="3" customFormat="1" ht="12.75">
      <c r="B65" s="24" t="s">
        <v>17</v>
      </c>
      <c r="C65" s="46">
        <f>+C63+C40</f>
        <v>69948247.07</v>
      </c>
      <c r="D65" s="44"/>
      <c r="E65" s="46">
        <f>+E63+E40</f>
        <v>59358278.28</v>
      </c>
      <c r="F65" s="44"/>
      <c r="G65" s="46">
        <f>+G63+G40</f>
        <v>56048600.54</v>
      </c>
      <c r="H65" s="44"/>
      <c r="I65" s="46">
        <f>+I63+I40</f>
        <v>49955064.22</v>
      </c>
      <c r="J65" s="44"/>
      <c r="K65" s="46">
        <f>+K63+K40</f>
        <v>50669716.08</v>
      </c>
      <c r="L65" s="44"/>
      <c r="M65" s="46">
        <f>+M63+M40</f>
        <v>53981630.95999999</v>
      </c>
      <c r="N65" s="44"/>
      <c r="O65" s="46">
        <f>+O63+O40</f>
        <v>60301859.7</v>
      </c>
      <c r="P65" s="44"/>
      <c r="Q65" s="46">
        <f>+Q63+Q40</f>
        <v>58644585</v>
      </c>
      <c r="R65" s="44"/>
      <c r="S65" s="46">
        <f>+S63+S40</f>
        <v>54254319.70999999</v>
      </c>
      <c r="T65" s="44"/>
      <c r="U65" s="46">
        <f>+U63+U40</f>
        <v>54193061.57</v>
      </c>
      <c r="V65" s="44"/>
      <c r="W65" s="46">
        <f>+W63+W40</f>
        <v>59600874.83</v>
      </c>
      <c r="X65" s="44"/>
      <c r="Y65" s="46">
        <f>+Y63+Y40</f>
        <v>66363456.629999995</v>
      </c>
      <c r="Z65" s="44"/>
      <c r="AA65" s="46">
        <f>+AA63+AA40</f>
        <v>693319694.5900002</v>
      </c>
    </row>
    <row r="66" spans="2:27" ht="12.75">
      <c r="B66" s="27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25"/>
    </row>
    <row r="67" spans="2:27" ht="15">
      <c r="B67" s="59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25"/>
    </row>
    <row r="68" spans="2:27" ht="12.75">
      <c r="B68" s="26" t="s">
        <v>18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25"/>
    </row>
    <row r="69" spans="1:27" ht="12.75">
      <c r="A69" s="16" t="s">
        <v>104</v>
      </c>
      <c r="B69" s="27" t="s">
        <v>24</v>
      </c>
      <c r="C69" s="32">
        <v>684932.16</v>
      </c>
      <c r="D69" s="32"/>
      <c r="E69" s="32">
        <v>802547.7700000001</v>
      </c>
      <c r="F69" s="32"/>
      <c r="G69" s="32">
        <v>802059.9600000002</v>
      </c>
      <c r="H69" s="32"/>
      <c r="I69" s="32">
        <v>689810.61</v>
      </c>
      <c r="J69" s="32"/>
      <c r="K69" s="32">
        <v>636760.9299999999</v>
      </c>
      <c r="L69" s="32"/>
      <c r="M69" s="32">
        <v>663207.64</v>
      </c>
      <c r="N69" s="32"/>
      <c r="O69" s="32">
        <v>738213.92</v>
      </c>
      <c r="P69" s="32"/>
      <c r="Q69" s="32">
        <v>633505.14</v>
      </c>
      <c r="R69" s="32"/>
      <c r="S69" s="32">
        <v>1078175.7999999998</v>
      </c>
      <c r="T69" s="32"/>
      <c r="U69" s="32">
        <v>1079783.5099999998</v>
      </c>
      <c r="V69" s="32"/>
      <c r="W69" s="32">
        <v>607876.0900000001</v>
      </c>
      <c r="X69" s="32"/>
      <c r="Y69" s="32">
        <v>608616.18</v>
      </c>
      <c r="Z69" s="32"/>
      <c r="AA69" s="32">
        <f aca="true" t="shared" si="3" ref="AA69:AA78">SUM(C69:Y69)</f>
        <v>9025489.709999999</v>
      </c>
    </row>
    <row r="70" spans="1:27" s="2" customFormat="1" ht="12.75">
      <c r="A70" s="16" t="s">
        <v>99</v>
      </c>
      <c r="B70" s="27" t="s">
        <v>25</v>
      </c>
      <c r="C70" s="32">
        <v>2763040.9800000004</v>
      </c>
      <c r="D70" s="32"/>
      <c r="E70" s="32">
        <v>3036711.130000001</v>
      </c>
      <c r="F70" s="32"/>
      <c r="G70" s="32">
        <v>6248422.899999999</v>
      </c>
      <c r="H70" s="32"/>
      <c r="I70" s="32">
        <v>9304682.3</v>
      </c>
      <c r="J70" s="32"/>
      <c r="K70" s="32">
        <v>11767712.040000001</v>
      </c>
      <c r="L70" s="32"/>
      <c r="M70" s="32">
        <v>3615748.3600000003</v>
      </c>
      <c r="N70" s="32"/>
      <c r="O70" s="32">
        <v>3421242.1</v>
      </c>
      <c r="P70" s="32"/>
      <c r="Q70" s="32">
        <v>4169859.3800000004</v>
      </c>
      <c r="R70" s="32"/>
      <c r="S70" s="32">
        <v>3031380.86</v>
      </c>
      <c r="T70" s="32"/>
      <c r="U70" s="32">
        <v>8730939.74</v>
      </c>
      <c r="V70" s="32"/>
      <c r="W70" s="32">
        <v>12144563.299999999</v>
      </c>
      <c r="X70" s="32"/>
      <c r="Y70" s="32">
        <v>3631683.3200000003</v>
      </c>
      <c r="Z70" s="32"/>
      <c r="AA70" s="32">
        <f t="shared" si="3"/>
        <v>71865986.41</v>
      </c>
    </row>
    <row r="71" spans="1:27" s="2" customFormat="1" ht="12.75">
      <c r="A71" s="16" t="s">
        <v>117</v>
      </c>
      <c r="B71" s="27" t="s">
        <v>52</v>
      </c>
      <c r="C71" s="32">
        <v>767897.6699999999</v>
      </c>
      <c r="D71" s="32"/>
      <c r="E71" s="32">
        <v>728355.04</v>
      </c>
      <c r="F71" s="32"/>
      <c r="G71" s="32">
        <v>1231156.6</v>
      </c>
      <c r="H71" s="32"/>
      <c r="I71" s="32">
        <v>1629907.0699999998</v>
      </c>
      <c r="J71" s="32"/>
      <c r="K71" s="32">
        <v>1481755.1099999999</v>
      </c>
      <c r="L71" s="32"/>
      <c r="M71" s="32">
        <v>968450.04</v>
      </c>
      <c r="N71" s="32"/>
      <c r="O71" s="32">
        <v>697895.24</v>
      </c>
      <c r="P71" s="32"/>
      <c r="Q71" s="32">
        <v>658687.42</v>
      </c>
      <c r="R71" s="32"/>
      <c r="S71" s="32">
        <v>1167234.36</v>
      </c>
      <c r="T71" s="32"/>
      <c r="U71" s="32">
        <v>1108065.66</v>
      </c>
      <c r="V71" s="32"/>
      <c r="W71" s="32">
        <v>748132.8300000001</v>
      </c>
      <c r="X71" s="32"/>
      <c r="Y71" s="32">
        <v>525423.07</v>
      </c>
      <c r="Z71" s="32"/>
      <c r="AA71" s="32">
        <f t="shared" si="3"/>
        <v>11712960.110000001</v>
      </c>
    </row>
    <row r="72" spans="1:27" s="2" customFormat="1" ht="12.75">
      <c r="A72" s="16" t="s">
        <v>151</v>
      </c>
      <c r="B72" s="27" t="s">
        <v>111</v>
      </c>
      <c r="C72" s="32">
        <v>338188.29000000004</v>
      </c>
      <c r="D72" s="32"/>
      <c r="E72" s="32">
        <v>293294.22</v>
      </c>
      <c r="F72" s="32"/>
      <c r="G72" s="32">
        <v>233470.61000000002</v>
      </c>
      <c r="H72" s="32"/>
      <c r="I72" s="32">
        <v>301281.76</v>
      </c>
      <c r="J72" s="32"/>
      <c r="K72" s="32">
        <v>261054.38</v>
      </c>
      <c r="L72" s="32"/>
      <c r="M72" s="32">
        <v>233335.42</v>
      </c>
      <c r="N72" s="32"/>
      <c r="O72" s="32">
        <v>256929.39</v>
      </c>
      <c r="P72" s="32"/>
      <c r="Q72" s="32">
        <v>231753.7</v>
      </c>
      <c r="R72" s="32"/>
      <c r="S72" s="32">
        <v>242027.15000000002</v>
      </c>
      <c r="T72" s="32"/>
      <c r="U72" s="32">
        <v>465238.51</v>
      </c>
      <c r="V72" s="32"/>
      <c r="W72" s="32">
        <v>227910.25</v>
      </c>
      <c r="X72" s="32"/>
      <c r="Y72" s="32">
        <v>227835.12</v>
      </c>
      <c r="Z72" s="32"/>
      <c r="AA72" s="32">
        <f>SUM(C72:Y72)</f>
        <v>3312318.8</v>
      </c>
    </row>
    <row r="73" spans="1:27" s="2" customFormat="1" ht="12.75">
      <c r="A73" s="2" t="s">
        <v>96</v>
      </c>
      <c r="B73" s="27" t="s">
        <v>26</v>
      </c>
      <c r="C73" s="32">
        <v>4422.76</v>
      </c>
      <c r="D73" s="32"/>
      <c r="E73" s="32">
        <v>4392.08</v>
      </c>
      <c r="F73" s="32"/>
      <c r="G73" s="32">
        <v>4380.96</v>
      </c>
      <c r="H73" s="32"/>
      <c r="I73" s="32">
        <v>4383.71</v>
      </c>
      <c r="J73" s="32"/>
      <c r="K73" s="32">
        <v>4373.84</v>
      </c>
      <c r="L73" s="32"/>
      <c r="M73" s="32">
        <v>4375.08</v>
      </c>
      <c r="N73" s="32"/>
      <c r="O73" s="32">
        <v>4366.91</v>
      </c>
      <c r="P73" s="32"/>
      <c r="Q73" s="32">
        <v>4359.29</v>
      </c>
      <c r="R73" s="32"/>
      <c r="S73" s="32">
        <v>4185.65</v>
      </c>
      <c r="T73" s="32"/>
      <c r="U73" s="32">
        <v>4223.65</v>
      </c>
      <c r="V73" s="32"/>
      <c r="W73" s="32">
        <v>4193.03</v>
      </c>
      <c r="X73" s="32"/>
      <c r="Y73" s="32">
        <v>4192.17</v>
      </c>
      <c r="Z73" s="32"/>
      <c r="AA73" s="32">
        <f t="shared" si="3"/>
        <v>51849.13</v>
      </c>
    </row>
    <row r="74" spans="1:27" s="2" customFormat="1" ht="12.75">
      <c r="A74" s="2" t="s">
        <v>152</v>
      </c>
      <c r="B74" s="27" t="s">
        <v>115</v>
      </c>
      <c r="C74" s="32">
        <v>336287.36</v>
      </c>
      <c r="D74" s="32"/>
      <c r="E74" s="32">
        <v>154512.13</v>
      </c>
      <c r="F74" s="32"/>
      <c r="G74" s="32">
        <v>448141.3</v>
      </c>
      <c r="H74" s="32"/>
      <c r="I74" s="32">
        <v>132933.89</v>
      </c>
      <c r="J74" s="32"/>
      <c r="K74" s="32">
        <v>267084.38</v>
      </c>
      <c r="L74" s="32"/>
      <c r="M74" s="32">
        <v>150858.65</v>
      </c>
      <c r="N74" s="32"/>
      <c r="O74" s="32">
        <v>132783.09000000003</v>
      </c>
      <c r="P74" s="32"/>
      <c r="Q74" s="32">
        <v>132714.75000000003</v>
      </c>
      <c r="R74" s="32"/>
      <c r="S74" s="32">
        <v>131155.53</v>
      </c>
      <c r="T74" s="32"/>
      <c r="U74" s="32">
        <v>131494.90000000002</v>
      </c>
      <c r="V74" s="32"/>
      <c r="W74" s="32">
        <v>131219.27</v>
      </c>
      <c r="X74" s="32"/>
      <c r="Y74" s="32">
        <v>131226.27</v>
      </c>
      <c r="Z74" s="32"/>
      <c r="AA74" s="32">
        <f t="shared" si="3"/>
        <v>2280411.52</v>
      </c>
    </row>
    <row r="75" spans="1:27" s="2" customFormat="1" ht="12.75">
      <c r="A75" s="2" t="s">
        <v>116</v>
      </c>
      <c r="B75" s="27" t="s">
        <v>114</v>
      </c>
      <c r="C75" s="32">
        <v>3958.2000000000003</v>
      </c>
      <c r="D75" s="32"/>
      <c r="E75" s="32">
        <v>3900.75</v>
      </c>
      <c r="F75" s="32"/>
      <c r="G75" s="32">
        <v>3880.51</v>
      </c>
      <c r="H75" s="32"/>
      <c r="I75" s="32">
        <v>4885.96</v>
      </c>
      <c r="J75" s="32"/>
      <c r="K75" s="32">
        <v>4867.46</v>
      </c>
      <c r="L75" s="32"/>
      <c r="M75" s="32">
        <v>4869.450000000001</v>
      </c>
      <c r="N75" s="32"/>
      <c r="O75" s="32">
        <v>4854.79</v>
      </c>
      <c r="P75" s="32"/>
      <c r="Q75" s="32">
        <v>4840.54</v>
      </c>
      <c r="R75" s="32"/>
      <c r="S75" s="32">
        <v>3515.8</v>
      </c>
      <c r="T75" s="32"/>
      <c r="U75" s="32">
        <v>3587.38</v>
      </c>
      <c r="V75" s="32"/>
      <c r="W75" s="32">
        <v>3530.36</v>
      </c>
      <c r="X75" s="32"/>
      <c r="Y75" s="32">
        <v>3528.25</v>
      </c>
      <c r="Z75" s="32"/>
      <c r="AA75" s="32">
        <f>SUM(C75:Y75)</f>
        <v>50219.450000000004</v>
      </c>
    </row>
    <row r="76" spans="1:27" ht="12.75">
      <c r="A76" t="s">
        <v>31</v>
      </c>
      <c r="B76" s="27" t="s">
        <v>27</v>
      </c>
      <c r="C76" s="32">
        <v>944510.15</v>
      </c>
      <c r="D76" s="32"/>
      <c r="E76" s="32">
        <v>945482.15</v>
      </c>
      <c r="F76" s="32"/>
      <c r="G76" s="32">
        <v>1015310.67</v>
      </c>
      <c r="H76" s="32"/>
      <c r="I76" s="32">
        <v>948359.49</v>
      </c>
      <c r="J76" s="32"/>
      <c r="K76" s="32">
        <v>1006391.76</v>
      </c>
      <c r="L76" s="32"/>
      <c r="M76" s="32">
        <v>1026810.22</v>
      </c>
      <c r="N76" s="32"/>
      <c r="O76" s="32">
        <v>931964.81</v>
      </c>
      <c r="P76" s="32"/>
      <c r="Q76" s="32">
        <v>944899.29</v>
      </c>
      <c r="R76" s="32"/>
      <c r="S76" s="32">
        <v>925212.7000000001</v>
      </c>
      <c r="T76" s="32"/>
      <c r="U76" s="32">
        <v>918638.76</v>
      </c>
      <c r="V76" s="32"/>
      <c r="W76" s="32">
        <v>906466.12</v>
      </c>
      <c r="X76" s="32"/>
      <c r="Y76" s="32">
        <v>925095.74</v>
      </c>
      <c r="Z76" s="32"/>
      <c r="AA76" s="32">
        <f t="shared" si="3"/>
        <v>11439141.86</v>
      </c>
    </row>
    <row r="77" spans="1:27" ht="12.75">
      <c r="A77" t="s">
        <v>32</v>
      </c>
      <c r="B77" s="27" t="s">
        <v>28</v>
      </c>
      <c r="C77" s="32">
        <v>237440.71</v>
      </c>
      <c r="D77" s="32"/>
      <c r="E77" s="32">
        <v>250301.83000000002</v>
      </c>
      <c r="F77" s="32"/>
      <c r="G77" s="32">
        <v>253752.34</v>
      </c>
      <c r="H77" s="32"/>
      <c r="I77" s="32">
        <v>248620.34</v>
      </c>
      <c r="J77" s="32"/>
      <c r="K77" s="32">
        <v>247095.29</v>
      </c>
      <c r="L77" s="32"/>
      <c r="M77" s="32">
        <v>249899.78</v>
      </c>
      <c r="N77" s="32"/>
      <c r="O77" s="32">
        <v>249824.30000000002</v>
      </c>
      <c r="P77" s="32"/>
      <c r="Q77" s="32">
        <v>249254.6</v>
      </c>
      <c r="R77" s="32"/>
      <c r="S77" s="32">
        <v>240200.74</v>
      </c>
      <c r="T77" s="32"/>
      <c r="U77" s="32">
        <v>244219.24</v>
      </c>
      <c r="V77" s="32"/>
      <c r="W77" s="32">
        <v>239855</v>
      </c>
      <c r="X77" s="32"/>
      <c r="Y77" s="32">
        <v>229599.79</v>
      </c>
      <c r="Z77" s="32"/>
      <c r="AA77" s="32">
        <f t="shared" si="3"/>
        <v>2940063.96</v>
      </c>
    </row>
    <row r="78" spans="1:27" s="2" customFormat="1" ht="12.75">
      <c r="A78" s="2" t="s">
        <v>33</v>
      </c>
      <c r="B78" s="27" t="s">
        <v>29</v>
      </c>
      <c r="C78" s="45">
        <v>122362.63</v>
      </c>
      <c r="D78" s="42"/>
      <c r="E78" s="45">
        <v>149297.45</v>
      </c>
      <c r="F78" s="42"/>
      <c r="G78" s="45">
        <v>175230.35</v>
      </c>
      <c r="H78" s="42"/>
      <c r="I78" s="45">
        <v>159060.87</v>
      </c>
      <c r="J78" s="42"/>
      <c r="K78" s="45">
        <v>164111.62</v>
      </c>
      <c r="L78" s="42"/>
      <c r="M78" s="45">
        <v>270957.16000000003</v>
      </c>
      <c r="N78" s="42"/>
      <c r="O78" s="45">
        <v>252948.14</v>
      </c>
      <c r="P78" s="42"/>
      <c r="Q78" s="45">
        <v>148653.14</v>
      </c>
      <c r="R78" s="42"/>
      <c r="S78" s="45">
        <v>199908.1</v>
      </c>
      <c r="T78" s="42"/>
      <c r="U78" s="45">
        <v>144753.6</v>
      </c>
      <c r="V78" s="42"/>
      <c r="W78" s="45">
        <v>143873.84</v>
      </c>
      <c r="X78" s="42"/>
      <c r="Y78" s="45">
        <v>255333.53</v>
      </c>
      <c r="Z78" s="42"/>
      <c r="AA78" s="45">
        <f t="shared" si="3"/>
        <v>2186490.4300000006</v>
      </c>
    </row>
    <row r="79" spans="2:27" s="3" customFormat="1" ht="12.75">
      <c r="B79" s="24" t="s">
        <v>30</v>
      </c>
      <c r="C79" s="46">
        <f>SUM(C69:C78)</f>
        <v>6203040.910000001</v>
      </c>
      <c r="D79" s="46"/>
      <c r="E79" s="46">
        <f>SUM(E69:E78)</f>
        <v>6368794.550000002</v>
      </c>
      <c r="F79" s="46"/>
      <c r="G79" s="46">
        <f>SUM(G69:G78)</f>
        <v>10415806.2</v>
      </c>
      <c r="H79" s="46"/>
      <c r="I79" s="46">
        <f>SUM(I69:I78)</f>
        <v>13423926.000000002</v>
      </c>
      <c r="J79" s="46"/>
      <c r="K79" s="46">
        <f>SUM(K69:K78)</f>
        <v>15841206.81</v>
      </c>
      <c r="L79" s="46"/>
      <c r="M79" s="46">
        <f>SUM(M69:M78)</f>
        <v>7188511.800000001</v>
      </c>
      <c r="N79" s="46"/>
      <c r="O79" s="46">
        <f>SUM(O69:O78)</f>
        <v>6691022.6899999995</v>
      </c>
      <c r="P79" s="46"/>
      <c r="Q79" s="46">
        <f>SUM(Q69:Q78)</f>
        <v>7178527.25</v>
      </c>
      <c r="R79" s="46"/>
      <c r="S79" s="46">
        <f>SUM(S69:S78)</f>
        <v>7022996.69</v>
      </c>
      <c r="T79" s="46"/>
      <c r="U79" s="46">
        <f>SUM(U69:U78)</f>
        <v>12830944.950000001</v>
      </c>
      <c r="V79" s="46"/>
      <c r="W79" s="46">
        <f>SUM(W69:W78)</f>
        <v>15157620.089999996</v>
      </c>
      <c r="X79" s="46"/>
      <c r="Y79" s="46">
        <f>SUM(Y69:Y78)</f>
        <v>6542533.44</v>
      </c>
      <c r="Z79" s="46"/>
      <c r="AA79" s="46">
        <f>SUM(AA69:AA78)</f>
        <v>114864931.37999998</v>
      </c>
    </row>
    <row r="80" spans="2:27" s="3" customFormat="1" ht="12.75">
      <c r="B80" s="24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32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</row>
    <row r="81" spans="2:27" s="3" customFormat="1" ht="12.75">
      <c r="B81" s="24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32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</row>
    <row r="82" spans="2:27" ht="12.75">
      <c r="B82" s="26" t="s">
        <v>34</v>
      </c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25"/>
    </row>
    <row r="83" spans="1:27" s="2" customFormat="1" ht="12.75">
      <c r="A83" s="2" t="s">
        <v>41</v>
      </c>
      <c r="B83" s="27" t="s">
        <v>37</v>
      </c>
      <c r="C83" s="47">
        <v>7487111</v>
      </c>
      <c r="D83" s="32"/>
      <c r="E83" s="47">
        <v>6922614</v>
      </c>
      <c r="F83" s="32"/>
      <c r="G83" s="47">
        <v>7465814</v>
      </c>
      <c r="H83" s="32"/>
      <c r="I83" s="47">
        <v>7237385</v>
      </c>
      <c r="J83" s="32"/>
      <c r="K83" s="47">
        <v>7396365</v>
      </c>
      <c r="L83" s="32"/>
      <c r="M83" s="47">
        <v>7213255</v>
      </c>
      <c r="N83" s="32"/>
      <c r="O83" s="47">
        <v>7417850</v>
      </c>
      <c r="P83" s="32"/>
      <c r="Q83" s="47">
        <v>7417470</v>
      </c>
      <c r="R83" s="32"/>
      <c r="S83" s="47">
        <v>7233216</v>
      </c>
      <c r="T83" s="32"/>
      <c r="U83" s="47">
        <v>7592076</v>
      </c>
      <c r="V83" s="32"/>
      <c r="W83" s="47">
        <v>7404142</v>
      </c>
      <c r="X83" s="32"/>
      <c r="Y83" s="47">
        <v>7590359</v>
      </c>
      <c r="Z83" s="32"/>
      <c r="AA83" s="47">
        <f>SUM(C83:Y83)</f>
        <v>88377657</v>
      </c>
    </row>
    <row r="84" spans="1:27" s="2" customFormat="1" ht="12.75">
      <c r="A84" s="2" t="s">
        <v>97</v>
      </c>
      <c r="B84" s="27" t="s">
        <v>51</v>
      </c>
      <c r="C84" s="47">
        <v>0</v>
      </c>
      <c r="D84" s="32"/>
      <c r="E84" s="47">
        <v>0</v>
      </c>
      <c r="F84" s="32"/>
      <c r="G84" s="47">
        <v>0</v>
      </c>
      <c r="H84" s="32"/>
      <c r="I84" s="47">
        <v>0</v>
      </c>
      <c r="J84" s="32"/>
      <c r="K84" s="47">
        <v>0</v>
      </c>
      <c r="L84" s="32"/>
      <c r="M84" s="47">
        <v>0</v>
      </c>
      <c r="N84" s="32"/>
      <c r="O84" s="47">
        <v>0</v>
      </c>
      <c r="P84" s="32"/>
      <c r="Q84" s="47">
        <v>0</v>
      </c>
      <c r="R84" s="32"/>
      <c r="S84" s="47">
        <v>0</v>
      </c>
      <c r="T84" s="32"/>
      <c r="U84" s="47">
        <v>0</v>
      </c>
      <c r="V84" s="32"/>
      <c r="W84" s="47">
        <v>0</v>
      </c>
      <c r="X84" s="32"/>
      <c r="Y84" s="47">
        <v>0</v>
      </c>
      <c r="Z84" s="32"/>
      <c r="AA84" s="47">
        <f>SUM(C84:Y84)</f>
        <v>0</v>
      </c>
    </row>
    <row r="85" spans="1:27" s="2" customFormat="1" ht="12.75">
      <c r="A85" s="2" t="s">
        <v>42</v>
      </c>
      <c r="B85" s="27" t="s">
        <v>38</v>
      </c>
      <c r="C85" s="47">
        <v>471</v>
      </c>
      <c r="D85" s="32"/>
      <c r="E85" s="47">
        <v>462</v>
      </c>
      <c r="F85" s="32"/>
      <c r="G85" s="47">
        <v>452</v>
      </c>
      <c r="H85" s="32"/>
      <c r="I85" s="47">
        <v>442</v>
      </c>
      <c r="J85" s="32"/>
      <c r="K85" s="47">
        <v>433</v>
      </c>
      <c r="L85" s="32"/>
      <c r="M85" s="47">
        <v>423</v>
      </c>
      <c r="N85" s="32"/>
      <c r="O85" s="47">
        <v>413</v>
      </c>
      <c r="P85" s="32"/>
      <c r="Q85" s="47">
        <v>404</v>
      </c>
      <c r="R85" s="32"/>
      <c r="S85" s="47">
        <v>394</v>
      </c>
      <c r="T85" s="32"/>
      <c r="U85" s="47">
        <v>384</v>
      </c>
      <c r="V85" s="32"/>
      <c r="W85" s="47">
        <v>374</v>
      </c>
      <c r="X85" s="32"/>
      <c r="Y85" s="47">
        <v>364</v>
      </c>
      <c r="Z85" s="32"/>
      <c r="AA85" s="47">
        <f>SUM(C85:Y85)</f>
        <v>5016</v>
      </c>
    </row>
    <row r="86" spans="1:27" s="2" customFormat="1" ht="12.75">
      <c r="A86" s="2" t="s">
        <v>103</v>
      </c>
      <c r="B86" s="27" t="s">
        <v>102</v>
      </c>
      <c r="C86" s="47">
        <v>240393</v>
      </c>
      <c r="D86" s="32"/>
      <c r="E86" s="47">
        <v>240393</v>
      </c>
      <c r="F86" s="32"/>
      <c r="G86" s="47">
        <v>240393</v>
      </c>
      <c r="H86" s="32"/>
      <c r="I86" s="47">
        <v>240393</v>
      </c>
      <c r="J86" s="32"/>
      <c r="K86" s="47">
        <v>240393</v>
      </c>
      <c r="L86" s="32"/>
      <c r="M86" s="47">
        <v>240393</v>
      </c>
      <c r="N86" s="32"/>
      <c r="O86" s="47">
        <v>240393</v>
      </c>
      <c r="P86" s="32"/>
      <c r="Q86" s="47">
        <v>240393</v>
      </c>
      <c r="R86" s="32"/>
      <c r="S86" s="47">
        <v>240393</v>
      </c>
      <c r="T86" s="32"/>
      <c r="U86" s="47">
        <v>240393</v>
      </c>
      <c r="V86" s="32"/>
      <c r="W86" s="47">
        <v>240393</v>
      </c>
      <c r="X86" s="32"/>
      <c r="Y86" s="47">
        <v>240390</v>
      </c>
      <c r="Z86" s="32"/>
      <c r="AA86" s="47">
        <f>SUM(C86:Y86)</f>
        <v>2884713</v>
      </c>
    </row>
    <row r="87" spans="1:27" s="2" customFormat="1" ht="12.75">
      <c r="A87" s="15" t="s">
        <v>153</v>
      </c>
      <c r="B87" s="27" t="s">
        <v>154</v>
      </c>
      <c r="C87" s="45">
        <v>56376</v>
      </c>
      <c r="D87" s="42"/>
      <c r="E87" s="45">
        <v>56372</v>
      </c>
      <c r="F87" s="42"/>
      <c r="G87" s="45">
        <v>56372</v>
      </c>
      <c r="H87" s="42"/>
      <c r="I87" s="45">
        <v>56371</v>
      </c>
      <c r="J87" s="42"/>
      <c r="K87" s="45">
        <v>56371</v>
      </c>
      <c r="L87" s="42"/>
      <c r="M87" s="45">
        <v>56372</v>
      </c>
      <c r="N87" s="42"/>
      <c r="O87" s="45">
        <v>56371</v>
      </c>
      <c r="P87" s="42"/>
      <c r="Q87" s="45">
        <v>56371</v>
      </c>
      <c r="R87" s="42"/>
      <c r="S87" s="45">
        <v>56372</v>
      </c>
      <c r="T87" s="42"/>
      <c r="U87" s="45">
        <v>56371</v>
      </c>
      <c r="V87" s="42"/>
      <c r="W87" s="45">
        <v>56371</v>
      </c>
      <c r="X87" s="42"/>
      <c r="Y87" s="45">
        <v>56374</v>
      </c>
      <c r="Z87" s="42"/>
      <c r="AA87" s="45">
        <f>SUM(C87:Y87)</f>
        <v>676464</v>
      </c>
    </row>
    <row r="88" spans="2:27" s="4" customFormat="1" ht="12.75">
      <c r="B88" s="48" t="s">
        <v>39</v>
      </c>
      <c r="C88" s="44">
        <f>SUM(C83:C87)</f>
        <v>7784351</v>
      </c>
      <c r="D88" s="44"/>
      <c r="E88" s="44">
        <f>SUM(E83:E87)</f>
        <v>7219841</v>
      </c>
      <c r="F88" s="44"/>
      <c r="G88" s="44">
        <f>SUM(G83:G87)</f>
        <v>7763031</v>
      </c>
      <c r="H88" s="44"/>
      <c r="I88" s="44">
        <f>SUM(I83:I87)</f>
        <v>7534591</v>
      </c>
      <c r="J88" s="44"/>
      <c r="K88" s="44">
        <f>SUM(K83:K87)</f>
        <v>7693562</v>
      </c>
      <c r="L88" s="44"/>
      <c r="M88" s="44">
        <f>SUM(M83:M87)</f>
        <v>7510443</v>
      </c>
      <c r="N88" s="44"/>
      <c r="O88" s="44">
        <f>SUM(O83:O87)</f>
        <v>7715027</v>
      </c>
      <c r="P88" s="44"/>
      <c r="Q88" s="44">
        <f>SUM(Q83:Q87)</f>
        <v>7714638</v>
      </c>
      <c r="R88" s="44"/>
      <c r="S88" s="44">
        <f>SUM(S83:S87)</f>
        <v>7530375</v>
      </c>
      <c r="T88" s="44"/>
      <c r="U88" s="44">
        <f>SUM(U83:U87)</f>
        <v>7889224</v>
      </c>
      <c r="V88" s="44"/>
      <c r="W88" s="44">
        <f>SUM(W83:W87)</f>
        <v>7701280</v>
      </c>
      <c r="X88" s="44"/>
      <c r="Y88" s="44">
        <f>SUM(Y83:Y87)</f>
        <v>7887487</v>
      </c>
      <c r="Z88" s="44"/>
      <c r="AA88" s="44">
        <f>SUM(AA83:AA87)</f>
        <v>91943850</v>
      </c>
    </row>
    <row r="89" spans="2:27" ht="12.75">
      <c r="B89" s="24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25"/>
    </row>
    <row r="90" spans="2:27" ht="12.75">
      <c r="B90" s="27"/>
      <c r="C90" s="40"/>
      <c r="D90" s="49"/>
      <c r="E90" s="40"/>
      <c r="F90" s="49"/>
      <c r="G90" s="40"/>
      <c r="H90" s="49"/>
      <c r="I90" s="40"/>
      <c r="J90" s="49"/>
      <c r="K90" s="40"/>
      <c r="L90" s="49"/>
      <c r="M90" s="40"/>
      <c r="N90" s="49"/>
      <c r="O90" s="40"/>
      <c r="P90" s="49"/>
      <c r="Q90" s="40"/>
      <c r="R90" s="49"/>
      <c r="S90" s="40"/>
      <c r="T90" s="49"/>
      <c r="U90" s="40"/>
      <c r="V90" s="49"/>
      <c r="W90" s="40"/>
      <c r="X90" s="49"/>
      <c r="Y90" s="40"/>
      <c r="Z90" s="49"/>
      <c r="AA90" s="25"/>
    </row>
    <row r="91" spans="2:27" s="4" customFormat="1" ht="12.75">
      <c r="B91" s="48" t="s">
        <v>43</v>
      </c>
      <c r="C91" s="44">
        <f>C65+C79+C88</f>
        <v>83935638.97999999</v>
      </c>
      <c r="D91" s="44"/>
      <c r="E91" s="44">
        <f>E65+E79+E88</f>
        <v>72946913.83000001</v>
      </c>
      <c r="F91" s="44"/>
      <c r="G91" s="44">
        <f>G65+G79+G88</f>
        <v>74227437.74</v>
      </c>
      <c r="H91" s="44"/>
      <c r="I91" s="44">
        <f>I65+I79+I88</f>
        <v>70913581.22</v>
      </c>
      <c r="J91" s="44"/>
      <c r="K91" s="44">
        <f>K65+K79+K88</f>
        <v>74204484.89</v>
      </c>
      <c r="L91" s="44"/>
      <c r="M91" s="44">
        <f>M65+M79+M88</f>
        <v>68680585.75999999</v>
      </c>
      <c r="N91" s="44"/>
      <c r="O91" s="44">
        <f>O65+O79+O88</f>
        <v>74707909.39</v>
      </c>
      <c r="P91" s="44"/>
      <c r="Q91" s="44">
        <f>Q65+Q79+Q88</f>
        <v>73537750.25</v>
      </c>
      <c r="R91" s="44"/>
      <c r="S91" s="44">
        <f>S65+S79+S88</f>
        <v>68807691.39999999</v>
      </c>
      <c r="T91" s="44"/>
      <c r="U91" s="44">
        <f>U65+U79+U88</f>
        <v>74913230.52000001</v>
      </c>
      <c r="V91" s="44"/>
      <c r="W91" s="44">
        <f>W65+W79+W88</f>
        <v>82459774.91999999</v>
      </c>
      <c r="X91" s="44"/>
      <c r="Y91" s="44">
        <f>Y65+Y79+Y88</f>
        <v>80793477.07</v>
      </c>
      <c r="Z91" s="44"/>
      <c r="AA91" s="44">
        <f>AA65+AA79+AA88</f>
        <v>900128475.9700001</v>
      </c>
    </row>
    <row r="92" spans="2:27" ht="12.75">
      <c r="B92" s="27"/>
      <c r="C92" s="40"/>
      <c r="D92" s="41"/>
      <c r="E92" s="40"/>
      <c r="F92" s="41"/>
      <c r="G92" s="40"/>
      <c r="H92" s="41"/>
      <c r="I92" s="40"/>
      <c r="J92" s="41"/>
      <c r="K92" s="40"/>
      <c r="L92" s="41"/>
      <c r="M92" s="40"/>
      <c r="N92" s="41"/>
      <c r="O92" s="40"/>
      <c r="P92" s="41"/>
      <c r="Q92" s="40"/>
      <c r="R92" s="41"/>
      <c r="S92" s="40"/>
      <c r="T92" s="41"/>
      <c r="U92" s="40"/>
      <c r="V92" s="41"/>
      <c r="W92" s="40"/>
      <c r="X92" s="41"/>
      <c r="Y92" s="40"/>
      <c r="Z92" s="41"/>
      <c r="AA92" s="25"/>
    </row>
    <row r="93" spans="2:27" s="4" customFormat="1" ht="12.75">
      <c r="B93" s="48" t="s">
        <v>62</v>
      </c>
      <c r="C93" s="44">
        <f>SUM(C27-C91)</f>
        <v>9600011.02000001</v>
      </c>
      <c r="D93" s="37"/>
      <c r="E93" s="44">
        <f>SUM(E27-E91)</f>
        <v>8333064.169999987</v>
      </c>
      <c r="F93" s="37"/>
      <c r="G93" s="44">
        <f>SUM(G27-G91)</f>
        <v>-1933265.7399999946</v>
      </c>
      <c r="H93" s="37"/>
      <c r="I93" s="44">
        <f>SUM(I27-I91)</f>
        <v>-10906014.219999999</v>
      </c>
      <c r="J93" s="37"/>
      <c r="K93" s="44">
        <f>SUM(K27-K91)</f>
        <v>-11857553.89</v>
      </c>
      <c r="L93" s="37"/>
      <c r="M93" s="44">
        <f>SUM(M27-M91)</f>
        <v>726544.2400000095</v>
      </c>
      <c r="N93" s="37"/>
      <c r="O93" s="44">
        <f>SUM(O27-O91)</f>
        <v>2760278.6099999994</v>
      </c>
      <c r="P93" s="37"/>
      <c r="Q93" s="44">
        <f>SUM(Q27-Q91)</f>
        <v>4169005.75</v>
      </c>
      <c r="R93" s="37"/>
      <c r="S93" s="44">
        <f>SUM(S27-S91)</f>
        <v>1144950.600000009</v>
      </c>
      <c r="T93" s="37"/>
      <c r="U93" s="44">
        <f>SUM(U27-U91)</f>
        <v>-7528797.520000011</v>
      </c>
      <c r="V93" s="37"/>
      <c r="W93" s="44">
        <f>SUM(W27-W91)</f>
        <v>-4116603.919999987</v>
      </c>
      <c r="X93" s="37"/>
      <c r="Y93" s="44">
        <f>SUM(Y27-Y91)</f>
        <v>6325756.930000007</v>
      </c>
      <c r="Z93" s="37"/>
      <c r="AA93" s="44">
        <f>SUM(AA27-AA91)</f>
        <v>-3282623.970000148</v>
      </c>
    </row>
    <row r="94" spans="2:27" ht="12.75">
      <c r="B94" s="27"/>
      <c r="C94" s="40"/>
      <c r="D94" s="25"/>
      <c r="E94" s="40"/>
      <c r="F94" s="25"/>
      <c r="G94" s="40"/>
      <c r="H94" s="25"/>
      <c r="I94" s="40"/>
      <c r="J94" s="25"/>
      <c r="K94" s="40"/>
      <c r="L94" s="25"/>
      <c r="M94" s="40"/>
      <c r="N94" s="25"/>
      <c r="O94" s="40"/>
      <c r="P94" s="25"/>
      <c r="Q94" s="40"/>
      <c r="R94" s="25"/>
      <c r="S94" s="40"/>
      <c r="T94" s="25"/>
      <c r="U94" s="40"/>
      <c r="V94" s="25"/>
      <c r="W94" s="40"/>
      <c r="X94" s="25"/>
      <c r="Y94" s="40"/>
      <c r="Z94" s="25"/>
      <c r="AA94" s="25"/>
    </row>
    <row r="95" spans="2:27" ht="12.75">
      <c r="B95" s="27"/>
      <c r="C95" s="40"/>
      <c r="D95" s="25"/>
      <c r="E95" s="40"/>
      <c r="F95" s="25"/>
      <c r="G95" s="40"/>
      <c r="H95" s="25"/>
      <c r="I95" s="40"/>
      <c r="J95" s="25"/>
      <c r="K95" s="40"/>
      <c r="L95" s="25"/>
      <c r="M95" s="40"/>
      <c r="N95" s="25"/>
      <c r="O95" s="40"/>
      <c r="P95" s="25"/>
      <c r="Q95" s="40"/>
      <c r="R95" s="25"/>
      <c r="S95" s="40"/>
      <c r="T95" s="25"/>
      <c r="U95" s="40"/>
      <c r="V95" s="25"/>
      <c r="W95" s="40"/>
      <c r="X95" s="25"/>
      <c r="Y95" s="40"/>
      <c r="Z95" s="25"/>
      <c r="AA95" s="25"/>
    </row>
    <row r="96" spans="2:27" ht="12.75">
      <c r="B96" s="26" t="s">
        <v>44</v>
      </c>
      <c r="C96" s="40"/>
      <c r="D96" s="25"/>
      <c r="E96" s="40"/>
      <c r="F96" s="25"/>
      <c r="G96" s="40"/>
      <c r="H96" s="25"/>
      <c r="I96" s="40"/>
      <c r="J96" s="25"/>
      <c r="K96" s="40"/>
      <c r="L96" s="25"/>
      <c r="M96" s="40"/>
      <c r="N96" s="25"/>
      <c r="O96" s="40"/>
      <c r="P96" s="25"/>
      <c r="Q96" s="40"/>
      <c r="R96" s="25"/>
      <c r="S96" s="40"/>
      <c r="T96" s="25"/>
      <c r="U96" s="40"/>
      <c r="V96" s="25"/>
      <c r="W96" s="40"/>
      <c r="X96" s="25"/>
      <c r="Y96" s="40"/>
      <c r="Z96" s="25"/>
      <c r="AA96" s="25"/>
    </row>
    <row r="97" spans="1:27" s="2" customFormat="1" ht="12.75">
      <c r="A97" s="2" t="s">
        <v>76</v>
      </c>
      <c r="B97" s="27" t="s">
        <v>45</v>
      </c>
      <c r="C97" s="29">
        <v>41455</v>
      </c>
      <c r="D97" s="29"/>
      <c r="E97" s="29">
        <v>38546</v>
      </c>
      <c r="F97" s="29"/>
      <c r="G97" s="29">
        <v>41436</v>
      </c>
      <c r="H97" s="29"/>
      <c r="I97" s="47">
        <v>40455</v>
      </c>
      <c r="J97" s="29"/>
      <c r="K97" s="47">
        <v>41419</v>
      </c>
      <c r="L97" s="29"/>
      <c r="M97" s="47">
        <v>40440</v>
      </c>
      <c r="N97" s="29"/>
      <c r="O97" s="47">
        <v>41438</v>
      </c>
      <c r="P97" s="29"/>
      <c r="Q97" s="47">
        <v>41430</v>
      </c>
      <c r="R97" s="29"/>
      <c r="S97" s="47">
        <v>40449</v>
      </c>
      <c r="T97" s="29"/>
      <c r="U97" s="47">
        <v>41412</v>
      </c>
      <c r="V97" s="29"/>
      <c r="W97" s="47">
        <v>40432</v>
      </c>
      <c r="X97" s="29"/>
      <c r="Y97" s="47">
        <v>41395</v>
      </c>
      <c r="Z97" s="29"/>
      <c r="AA97" s="47">
        <f>SUM(C97:Y97)</f>
        <v>490307</v>
      </c>
    </row>
    <row r="98" spans="1:27" s="2" customFormat="1" ht="12.75">
      <c r="A98" s="2" t="s">
        <v>77</v>
      </c>
      <c r="B98" s="27" t="s">
        <v>46</v>
      </c>
      <c r="C98" s="31">
        <v>0</v>
      </c>
      <c r="D98" s="31"/>
      <c r="E98" s="31">
        <v>0</v>
      </c>
      <c r="F98" s="31"/>
      <c r="G98" s="31">
        <v>0</v>
      </c>
      <c r="H98" s="31"/>
      <c r="I98" s="32">
        <v>0</v>
      </c>
      <c r="J98" s="31"/>
      <c r="K98" s="32">
        <v>0</v>
      </c>
      <c r="L98" s="31"/>
      <c r="M98" s="32">
        <v>0</v>
      </c>
      <c r="N98" s="31"/>
      <c r="O98" s="32">
        <v>0</v>
      </c>
      <c r="P98" s="31"/>
      <c r="Q98" s="32">
        <v>0</v>
      </c>
      <c r="R98" s="31"/>
      <c r="S98" s="32">
        <v>0</v>
      </c>
      <c r="T98" s="31"/>
      <c r="U98" s="32">
        <v>0</v>
      </c>
      <c r="V98" s="31"/>
      <c r="W98" s="32">
        <v>0</v>
      </c>
      <c r="X98" s="31"/>
      <c r="Y98" s="32">
        <v>0</v>
      </c>
      <c r="Z98" s="31"/>
      <c r="AA98" s="32">
        <f>SUM(C98:Y98)</f>
        <v>0</v>
      </c>
    </row>
    <row r="99" spans="1:27" s="2" customFormat="1" ht="12.75">
      <c r="A99" s="2" t="s">
        <v>78</v>
      </c>
      <c r="B99" s="27" t="s">
        <v>47</v>
      </c>
      <c r="C99" s="32">
        <v>-30457.02</v>
      </c>
      <c r="D99" s="32"/>
      <c r="E99" s="32">
        <v>-15327.66</v>
      </c>
      <c r="F99" s="32"/>
      <c r="G99" s="32">
        <v>-13987.19</v>
      </c>
      <c r="H99" s="32"/>
      <c r="I99" s="32">
        <v>-13996.78</v>
      </c>
      <c r="J99" s="31"/>
      <c r="K99" s="32">
        <v>-23060.62</v>
      </c>
      <c r="L99" s="31"/>
      <c r="M99" s="32">
        <v>-14815.6</v>
      </c>
      <c r="N99" s="31"/>
      <c r="O99" s="32">
        <v>-30185.2</v>
      </c>
      <c r="P99" s="31"/>
      <c r="Q99" s="32">
        <v>-14898.57</v>
      </c>
      <c r="R99" s="31"/>
      <c r="S99" s="32">
        <v>-22654.100000000002</v>
      </c>
      <c r="T99" s="31"/>
      <c r="U99" s="32">
        <v>-15178.04</v>
      </c>
      <c r="V99" s="31"/>
      <c r="W99" s="32">
        <v>-14661.470000000001</v>
      </c>
      <c r="X99" s="31"/>
      <c r="Y99" s="32">
        <v>-12683.15</v>
      </c>
      <c r="Z99" s="31"/>
      <c r="AA99" s="32">
        <f>SUM(C99:Y99)</f>
        <v>-221905.40000000002</v>
      </c>
    </row>
    <row r="100" spans="1:27" s="2" customFormat="1" ht="12.75">
      <c r="A100" s="2" t="s">
        <v>79</v>
      </c>
      <c r="B100" s="27" t="s">
        <v>48</v>
      </c>
      <c r="C100" s="50">
        <v>6250</v>
      </c>
      <c r="D100" s="35"/>
      <c r="E100" s="50">
        <v>6250</v>
      </c>
      <c r="F100" s="35"/>
      <c r="G100" s="50">
        <v>6250</v>
      </c>
      <c r="H100" s="35"/>
      <c r="I100" s="45">
        <v>6250</v>
      </c>
      <c r="J100" s="35"/>
      <c r="K100" s="45">
        <v>6250</v>
      </c>
      <c r="L100" s="35"/>
      <c r="M100" s="45">
        <v>6250</v>
      </c>
      <c r="N100" s="35"/>
      <c r="O100" s="45">
        <v>6250</v>
      </c>
      <c r="P100" s="35"/>
      <c r="Q100" s="45">
        <v>106250</v>
      </c>
      <c r="R100" s="35"/>
      <c r="S100" s="45">
        <v>6250</v>
      </c>
      <c r="T100" s="35"/>
      <c r="U100" s="45">
        <v>6250</v>
      </c>
      <c r="V100" s="35"/>
      <c r="W100" s="45">
        <v>6250</v>
      </c>
      <c r="X100" s="35"/>
      <c r="Y100" s="45">
        <v>6250</v>
      </c>
      <c r="Z100" s="35"/>
      <c r="AA100" s="45">
        <f>SUM(C100:Y100)</f>
        <v>175000</v>
      </c>
    </row>
    <row r="101" spans="2:27" s="3" customFormat="1" ht="12.75">
      <c r="B101" s="24" t="s">
        <v>49</v>
      </c>
      <c r="C101" s="51">
        <f>SUM(C97:C100)</f>
        <v>17247.98</v>
      </c>
      <c r="D101" s="37"/>
      <c r="E101" s="51">
        <f>SUM(E97:E100)</f>
        <v>29468.34</v>
      </c>
      <c r="F101" s="37"/>
      <c r="G101" s="51">
        <f>SUM(G97:G100)</f>
        <v>33698.81</v>
      </c>
      <c r="H101" s="37"/>
      <c r="I101" s="46">
        <f>SUM(I97:I100)</f>
        <v>32708.22</v>
      </c>
      <c r="J101" s="37"/>
      <c r="K101" s="46">
        <f>SUM(K97:K100)</f>
        <v>24608.38</v>
      </c>
      <c r="L101" s="37"/>
      <c r="M101" s="46">
        <f>SUM(M97:M100)</f>
        <v>31874.4</v>
      </c>
      <c r="N101" s="37"/>
      <c r="O101" s="46">
        <f>SUM(O97:O100)</f>
        <v>17502.8</v>
      </c>
      <c r="P101" s="37"/>
      <c r="Q101" s="46">
        <f>SUM(Q97:Q100)</f>
        <v>132781.43</v>
      </c>
      <c r="R101" s="37"/>
      <c r="S101" s="46">
        <f>SUM(S97:S100)</f>
        <v>24044.899999999998</v>
      </c>
      <c r="T101" s="37"/>
      <c r="U101" s="46">
        <f>SUM(U97:U100)</f>
        <v>32483.96</v>
      </c>
      <c r="V101" s="37"/>
      <c r="W101" s="46">
        <f>SUM(W97:W100)</f>
        <v>32020.53</v>
      </c>
      <c r="X101" s="37"/>
      <c r="Y101" s="46">
        <f>SUM(Y97:Y100)</f>
        <v>34961.85</v>
      </c>
      <c r="Z101" s="37"/>
      <c r="AA101" s="46">
        <f>SUM(AA97:AA100)</f>
        <v>443401.6</v>
      </c>
    </row>
    <row r="102" spans="2:27" ht="12.75">
      <c r="B102" s="27"/>
      <c r="C102" s="25"/>
      <c r="D102" s="41"/>
      <c r="E102" s="25"/>
      <c r="F102" s="41"/>
      <c r="G102" s="25"/>
      <c r="H102" s="41"/>
      <c r="I102" s="25"/>
      <c r="J102" s="41"/>
      <c r="K102" s="25"/>
      <c r="L102" s="41"/>
      <c r="M102" s="25"/>
      <c r="N102" s="41"/>
      <c r="O102" s="25"/>
      <c r="P102" s="41"/>
      <c r="Q102" s="25"/>
      <c r="R102" s="41"/>
      <c r="S102" s="25"/>
      <c r="T102" s="41"/>
      <c r="U102" s="25"/>
      <c r="V102" s="41"/>
      <c r="W102" s="25"/>
      <c r="X102" s="41"/>
      <c r="Y102" s="25"/>
      <c r="Z102" s="41"/>
      <c r="AA102" s="25"/>
    </row>
    <row r="103" spans="2:27" ht="12.75">
      <c r="B103" s="27"/>
      <c r="C103" s="25"/>
      <c r="D103" s="41"/>
      <c r="E103" s="25"/>
      <c r="F103" s="41"/>
      <c r="G103" s="25"/>
      <c r="H103" s="41"/>
      <c r="I103" s="25"/>
      <c r="J103" s="41"/>
      <c r="K103" s="25"/>
      <c r="L103" s="41"/>
      <c r="M103" s="25"/>
      <c r="N103" s="41"/>
      <c r="O103" s="25"/>
      <c r="P103" s="41"/>
      <c r="Q103" s="25"/>
      <c r="R103" s="41"/>
      <c r="S103" s="25"/>
      <c r="T103" s="41"/>
      <c r="U103" s="25"/>
      <c r="V103" s="41"/>
      <c r="W103" s="25"/>
      <c r="X103" s="41"/>
      <c r="Y103" s="25"/>
      <c r="Z103" s="41"/>
      <c r="AA103" s="25"/>
    </row>
    <row r="104" spans="2:27" s="3" customFormat="1" ht="13.5" thickBot="1">
      <c r="B104" s="24" t="s">
        <v>50</v>
      </c>
      <c r="C104" s="52">
        <f>C93+C101</f>
        <v>9617259.000000011</v>
      </c>
      <c r="D104" s="37"/>
      <c r="E104" s="52">
        <f>E93+E101</f>
        <v>8362532.509999987</v>
      </c>
      <c r="F104" s="37"/>
      <c r="G104" s="52">
        <f>G93+G101</f>
        <v>-1899566.9299999946</v>
      </c>
      <c r="H104" s="37"/>
      <c r="I104" s="52">
        <f>I93+I101</f>
        <v>-10873305.999999998</v>
      </c>
      <c r="J104" s="37"/>
      <c r="K104" s="52">
        <f>K93+K101</f>
        <v>-11832945.51</v>
      </c>
      <c r="L104" s="37"/>
      <c r="M104" s="52">
        <f>M93+M101</f>
        <v>758418.6400000096</v>
      </c>
      <c r="N104" s="37"/>
      <c r="O104" s="52">
        <f>O93+O101</f>
        <v>2777781.409999999</v>
      </c>
      <c r="P104" s="37"/>
      <c r="Q104" s="52">
        <f>Q93+Q101</f>
        <v>4301787.18</v>
      </c>
      <c r="R104" s="37"/>
      <c r="S104" s="52">
        <f>S93+S101</f>
        <v>1168995.5000000088</v>
      </c>
      <c r="T104" s="37"/>
      <c r="U104" s="52">
        <f>U93+U101</f>
        <v>-7496313.560000011</v>
      </c>
      <c r="V104" s="37"/>
      <c r="W104" s="52">
        <f>W93+W101</f>
        <v>-4084583.389999987</v>
      </c>
      <c r="X104" s="37"/>
      <c r="Y104" s="52">
        <f>Y93+Y101</f>
        <v>6360718.780000007</v>
      </c>
      <c r="Z104" s="37"/>
      <c r="AA104" s="52">
        <f>AA93+AA101</f>
        <v>-2839222.3700001477</v>
      </c>
    </row>
    <row r="105" s="6" customFormat="1" ht="13.5" thickTop="1">
      <c r="B105" s="22"/>
    </row>
    <row r="106" spans="2:26" ht="12.75">
      <c r="B106" s="16"/>
      <c r="D106" s="6"/>
      <c r="F106" s="6"/>
      <c r="H106" s="6"/>
      <c r="J106" s="6"/>
      <c r="L106" s="6"/>
      <c r="N106" s="6"/>
      <c r="P106" s="6"/>
      <c r="R106" s="6"/>
      <c r="T106" s="6"/>
      <c r="V106" s="6"/>
      <c r="X106" s="6"/>
      <c r="Z106" s="6"/>
    </row>
  </sheetData>
  <sheetProtection/>
  <mergeCells count="3">
    <mergeCell ref="B2:AA2"/>
    <mergeCell ref="B3:AA3"/>
    <mergeCell ref="B4:AA4"/>
  </mergeCells>
  <printOptions horizontalCentered="1"/>
  <pageMargins left="0.25" right="0.25" top="0.5" bottom="0.5" header="0.25" footer="0.25"/>
  <pageSetup fitToHeight="2" horizontalDpi="600" verticalDpi="600" orientation="landscape" paperSize="5" scale="70" r:id="rId2"/>
  <headerFooter alignWithMargins="0">
    <oddFooter>&amp;LPrepared by: &amp;"French Script MT,Regular"&amp;16Donna McVey&amp;R&amp;8Layout: Budget Inc Stmt By Month .xnv
Report Request: BGTINCMO</oddFooter>
  </headerFooter>
  <rowBreaks count="1" manualBreakCount="1">
    <brk id="66" min="1" max="2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EKPC</dc:creator>
  <cp:keywords/>
  <dc:description/>
  <cp:lastModifiedBy>Ann Bridges</cp:lastModifiedBy>
  <cp:lastPrinted>2021-03-09T17:52:56Z</cp:lastPrinted>
  <dcterms:created xsi:type="dcterms:W3CDTF">2002-06-06T12:08:55Z</dcterms:created>
  <dcterms:modified xsi:type="dcterms:W3CDTF">2021-03-09T18:00:49Z</dcterms:modified>
  <cp:category/>
  <cp:version/>
  <cp:contentType/>
  <cp:contentStatus/>
</cp:coreProperties>
</file>