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Responses - IS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0" i="1"/>
  <c r="F26" i="1"/>
  <c r="F17" i="1"/>
  <c r="E67" i="1" l="1"/>
  <c r="E60" i="1"/>
  <c r="E26" i="1"/>
  <c r="E17" i="1"/>
  <c r="D67" i="1"/>
  <c r="D60" i="1"/>
  <c r="D26" i="1"/>
  <c r="I26" i="1" s="1"/>
  <c r="D17" i="1"/>
  <c r="I17" i="1" s="1"/>
  <c r="C67" i="1"/>
  <c r="C60" i="1"/>
  <c r="H60" i="1" s="1"/>
  <c r="C26" i="1"/>
  <c r="H26" i="1" s="1"/>
  <c r="C17" i="1"/>
  <c r="H17" i="1" s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3" i="1"/>
  <c r="J63" i="1"/>
  <c r="I63" i="1"/>
  <c r="H63" i="1"/>
  <c r="K62" i="1"/>
  <c r="J62" i="1"/>
  <c r="I62" i="1"/>
  <c r="H62" i="1"/>
  <c r="K60" i="1"/>
  <c r="J60" i="1"/>
  <c r="I60" i="1"/>
  <c r="K59" i="1"/>
  <c r="J59" i="1"/>
  <c r="I59" i="1"/>
  <c r="H59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K14" i="1"/>
  <c r="J14" i="1"/>
  <c r="I14" i="1"/>
  <c r="H14" i="1"/>
  <c r="F71" i="1" l="1"/>
  <c r="K71" i="1" s="1"/>
  <c r="D71" i="1"/>
  <c r="I71" i="1" s="1"/>
  <c r="E71" i="1"/>
  <c r="J71" i="1" s="1"/>
  <c r="F64" i="1"/>
  <c r="K64" i="1" s="1"/>
  <c r="E64" i="1"/>
  <c r="J64" i="1" s="1"/>
  <c r="D64" i="1"/>
  <c r="I64" i="1" s="1"/>
  <c r="F57" i="1"/>
  <c r="K57" i="1" s="1"/>
  <c r="E57" i="1"/>
  <c r="J57" i="1" s="1"/>
  <c r="D57" i="1"/>
  <c r="I57" i="1" s="1"/>
  <c r="F25" i="1"/>
  <c r="E25" i="1"/>
  <c r="J25" i="1" s="1"/>
  <c r="D25" i="1"/>
  <c r="C71" i="1"/>
  <c r="H71" i="1" s="1"/>
  <c r="C64" i="1"/>
  <c r="H64" i="1" s="1"/>
  <c r="C57" i="1"/>
  <c r="H57" i="1" s="1"/>
  <c r="C25" i="1"/>
  <c r="H25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E33" i="1" l="1"/>
  <c r="F33" i="1"/>
  <c r="K33" i="1" s="1"/>
  <c r="K25" i="1"/>
  <c r="E34" i="1"/>
  <c r="J34" i="1" s="1"/>
  <c r="J33" i="1"/>
  <c r="D33" i="1"/>
  <c r="I33" i="1" s="1"/>
  <c r="I25" i="1"/>
  <c r="C65" i="1"/>
  <c r="H65" i="1" s="1"/>
  <c r="C33" i="1"/>
  <c r="H33" i="1" s="1"/>
  <c r="F65" i="1"/>
  <c r="K65" i="1" s="1"/>
  <c r="E65" i="1"/>
  <c r="J65" i="1" s="1"/>
  <c r="D65" i="1"/>
  <c r="I65" i="1" s="1"/>
  <c r="D34" i="1"/>
  <c r="I34" i="1" s="1"/>
  <c r="F34" i="1" l="1"/>
  <c r="K34" i="1" s="1"/>
  <c r="C34" i="1"/>
  <c r="F72" i="1"/>
  <c r="K72" i="1" s="1"/>
  <c r="E72" i="1"/>
  <c r="J72" i="1" s="1"/>
  <c r="D72" i="1"/>
  <c r="I72" i="1" s="1"/>
  <c r="H34" i="1" l="1"/>
  <c r="C72" i="1"/>
  <c r="H72" i="1" s="1"/>
</calcChain>
</file>

<file path=xl/sharedStrings.xml><?xml version="1.0" encoding="utf-8"?>
<sst xmlns="http://schemas.openxmlformats.org/spreadsheetml/2006/main" count="114" uniqueCount="75">
  <si>
    <t>East Kentucky Power Cooperative, Inc.</t>
  </si>
  <si>
    <t>Case No. 2021-00103</t>
  </si>
  <si>
    <t>Net Income per kWh Sold</t>
  </si>
  <si>
    <t>For the Calendar Years 2016 through 2018</t>
  </si>
  <si>
    <t>And for the Test Period</t>
  </si>
  <si>
    <t>12 Months Ended</t>
  </si>
  <si>
    <t>3rd - 2016</t>
  </si>
  <si>
    <t>(b)</t>
  </si>
  <si>
    <t>2nd - 2017</t>
  </si>
  <si>
    <t>(c)</t>
  </si>
  <si>
    <t>(d)</t>
  </si>
  <si>
    <t>(e)</t>
  </si>
  <si>
    <t>1st - 2018</t>
  </si>
  <si>
    <t>Three Most Recent Calendar Years</t>
  </si>
  <si>
    <t>Test Period - 2019</t>
  </si>
  <si>
    <t>Item</t>
  </si>
  <si>
    <t>(a)</t>
  </si>
  <si>
    <t>Line</t>
  </si>
  <si>
    <t>No.</t>
  </si>
  <si>
    <t>Operating Income</t>
  </si>
  <si>
    <t xml:space="preserve">  Operating Revenues</t>
  </si>
  <si>
    <t>Operating Income Deductions</t>
  </si>
  <si>
    <t xml:space="preserve">  Operating and Maintenance Expenses:</t>
  </si>
  <si>
    <t xml:space="preserve">    Power Production Expenses</t>
  </si>
  <si>
    <t xml:space="preserve">    Purchased Power Expenses</t>
  </si>
  <si>
    <t xml:space="preserve">    Transmission Expenses</t>
  </si>
  <si>
    <t xml:space="preserve">    Distribution Expenses</t>
  </si>
  <si>
    <t xml:space="preserve">    Customer Accounts Expenses</t>
  </si>
  <si>
    <t xml:space="preserve">    Customer Service and Informational Expenses</t>
  </si>
  <si>
    <t xml:space="preserve">    Sales Expenses</t>
  </si>
  <si>
    <t xml:space="preserve">    Administrative and General Expenses</t>
  </si>
  <si>
    <t xml:space="preserve">      Total (L5 through L12)</t>
  </si>
  <si>
    <t xml:space="preserve">  Depreciation Expenses</t>
  </si>
  <si>
    <t xml:space="preserve">  Amortization of Utility Plant Acquisition Adjustment</t>
  </si>
  <si>
    <t xml:space="preserve">  Taxes Other Than Income Taxes</t>
  </si>
  <si>
    <t xml:space="preserve">  Income Taxes - Federal</t>
  </si>
  <si>
    <t xml:space="preserve">  Income Taxes - Other</t>
  </si>
  <si>
    <t xml:space="preserve">  Provision for Deferred Income Taxes</t>
  </si>
  <si>
    <t xml:space="preserve">  Investment Tax Credit Adjustment - Net</t>
  </si>
  <si>
    <t xml:space="preserve">    Total Utility Operating Expenses</t>
  </si>
  <si>
    <t>Net Utility Operating Income</t>
  </si>
  <si>
    <t>Other Income and Deductions</t>
  </si>
  <si>
    <t xml:space="preserve">  Other Income:</t>
  </si>
  <si>
    <t xml:space="preserve">    Non-utility Operating Income</t>
  </si>
  <si>
    <t xml:space="preserve">    Equity in Earnings of Subsidiary Company</t>
  </si>
  <si>
    <t xml:space="preserve">    Interest and Dividend Income</t>
  </si>
  <si>
    <t xml:space="preserve">    Allowance for Funds Used During Construction</t>
  </si>
  <si>
    <t xml:space="preserve">    Miscellaneous Non-operating Income</t>
  </si>
  <si>
    <t xml:space="preserve">    Gain on Disposition of Property</t>
  </si>
  <si>
    <t xml:space="preserve">      Total Other Income</t>
  </si>
  <si>
    <t xml:space="preserve">  Other Income Deductions:</t>
  </si>
  <si>
    <t xml:space="preserve">    Loss on Disposition of Property</t>
  </si>
  <si>
    <t xml:space="preserve">    Miscellaneous Income Deductions</t>
  </si>
  <si>
    <t xml:space="preserve">    Taxes Applicable to Other Income and Deductions:</t>
  </si>
  <si>
    <t xml:space="preserve">      Income Taxes and Investment Tax Credits</t>
  </si>
  <si>
    <t xml:space="preserve">      Taxes Other Than Income Taxes</t>
  </si>
  <si>
    <t xml:space="preserve">        Total Taxes on Other Income and Deductions</t>
  </si>
  <si>
    <t>Net Other Income and Deductions</t>
  </si>
  <si>
    <t>Interest Charges</t>
  </si>
  <si>
    <t xml:space="preserve">  Interest on Long-Term Debt</t>
  </si>
  <si>
    <t xml:space="preserve">  Interest on Short-Term Debt</t>
  </si>
  <si>
    <t xml:space="preserve">  Amortization of Premium on Debt - Credit</t>
  </si>
  <si>
    <t xml:space="preserve">  Other Interest Expense</t>
  </si>
  <si>
    <t xml:space="preserve">    Total Interest Charges</t>
  </si>
  <si>
    <t>Net Income</t>
  </si>
  <si>
    <t>kWh Sold</t>
  </si>
  <si>
    <t>Notes:</t>
  </si>
  <si>
    <t>Power Production Expenses include Electric and Other Operation Expenses and Maintenance Expenses.</t>
  </si>
  <si>
    <t>Depreciation Expenses includes Depreciation Expenses (403), Depreciation Expense for Asset Retirement Costs (403.1), Amortization and Depletion of Utility Plant (404-405), Amortization</t>
  </si>
  <si>
    <t>Miscellaneous Income Deductions includes Miscellaneous Amortization (425) and Miscellaneous Income Deductions (426.1-426.6).</t>
  </si>
  <si>
    <t>Interest on Long-Term Debt includes Interest on Long Term Debt (427), Amortization of Debt Discount and Expense (428), and Amortization of Loss on Reacquired Debt (428.1).</t>
  </si>
  <si>
    <t xml:space="preserve">  and Accretion Expense (411.10).</t>
  </si>
  <si>
    <t xml:space="preserve">  of Property Losses, Unrecovered Plant and Regulatory Study Costs (407), (Less) Gains from Disposal of Utility Plant (411.6),  (Less) Gains from Disposition of Allowances (411.8), </t>
  </si>
  <si>
    <t>Schedule F, Page 1 of 2</t>
  </si>
  <si>
    <t>Schedule F,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</si>
</sst>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0000_);[Red]\(&quot;$&quot;#,##0.00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6" fontId="1" fillId="0" borderId="6" xfId="0" applyNumberFormat="1" applyFont="1" applyBorder="1"/>
    <xf numFmtId="6" fontId="1" fillId="0" borderId="2" xfId="0" applyNumberFormat="1" applyFont="1" applyBorder="1"/>
    <xf numFmtId="6" fontId="1" fillId="0" borderId="7" xfId="0" applyNumberFormat="1" applyFont="1" applyBorder="1"/>
    <xf numFmtId="38" fontId="1" fillId="0" borderId="8" xfId="0" applyNumberFormat="1" applyFont="1" applyBorder="1"/>
    <xf numFmtId="0" fontId="1" fillId="0" borderId="0" xfId="0" applyFont="1" applyAlignment="1">
      <alignment horizontal="left"/>
    </xf>
    <xf numFmtId="164" fontId="1" fillId="0" borderId="6" xfId="0" applyNumberFormat="1" applyFont="1" applyBorder="1"/>
    <xf numFmtId="164" fontId="1" fillId="0" borderId="2" xfId="0" applyNumberFormat="1" applyFont="1" applyBorder="1"/>
    <xf numFmtId="164" fontId="1" fillId="0" borderId="7" xfId="0" applyNumberFormat="1" applyFont="1" applyBorder="1"/>
    <xf numFmtId="6" fontId="1" fillId="0" borderId="6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6" fontId="1" fillId="0" borderId="0" xfId="0" applyNumberFormat="1" applyFont="1" applyBorder="1"/>
    <xf numFmtId="164" fontId="1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1" fillId="0" borderId="15" xfId="0" applyFont="1" applyBorder="1"/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64" fontId="1" fillId="0" borderId="29" xfId="0" applyNumberFormat="1" applyFont="1" applyBorder="1"/>
    <xf numFmtId="0" fontId="3" fillId="0" borderId="0" xfId="0" applyFont="1" applyBorder="1"/>
    <xf numFmtId="164" fontId="1" fillId="0" borderId="13" xfId="0" applyNumberFormat="1" applyFont="1" applyBorder="1"/>
    <xf numFmtId="164" fontId="1" fillId="0" borderId="30" xfId="0" applyNumberFormat="1" applyFont="1" applyBorder="1"/>
    <xf numFmtId="0" fontId="1" fillId="0" borderId="14" xfId="0" applyFont="1" applyBorder="1" applyAlignment="1">
      <alignment horizontal="center"/>
    </xf>
    <xf numFmtId="6" fontId="1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0" xfId="0" applyFont="1" applyBorder="1" applyAlignment="1">
      <alignment horizontal="center"/>
    </xf>
    <xf numFmtId="6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31" xfId="0" applyNumberFormat="1" applyFont="1" applyBorder="1"/>
    <xf numFmtId="0" fontId="1" fillId="0" borderId="16" xfId="0" applyFont="1" applyBorder="1"/>
    <xf numFmtId="6" fontId="1" fillId="0" borderId="4" xfId="0" applyNumberFormat="1" applyFont="1" applyBorder="1"/>
    <xf numFmtId="6" fontId="1" fillId="0" borderId="5" xfId="0" applyNumberFormat="1" applyFont="1" applyBorder="1"/>
    <xf numFmtId="6" fontId="1" fillId="0" borderId="33" xfId="0" applyNumberFormat="1" applyFont="1" applyBorder="1"/>
    <xf numFmtId="6" fontId="1" fillId="0" borderId="27" xfId="0" applyNumberFormat="1" applyFont="1" applyBorder="1"/>
    <xf numFmtId="0" fontId="1" fillId="0" borderId="27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33" xfId="0" applyNumberFormat="1" applyFont="1" applyBorder="1"/>
    <xf numFmtId="164" fontId="1" fillId="0" borderId="27" xfId="0" applyNumberFormat="1" applyFont="1" applyBorder="1"/>
    <xf numFmtId="6" fontId="1" fillId="0" borderId="18" xfId="0" applyNumberFormat="1" applyFont="1" applyBorder="1"/>
    <xf numFmtId="6" fontId="1" fillId="0" borderId="34" xfId="0" applyNumberFormat="1" applyFont="1" applyBorder="1"/>
    <xf numFmtId="38" fontId="1" fillId="0" borderId="32" xfId="0" applyNumberFormat="1" applyFont="1" applyBorder="1"/>
    <xf numFmtId="164" fontId="1" fillId="0" borderId="18" xfId="0" applyNumberFormat="1" applyFont="1" applyBorder="1"/>
    <xf numFmtId="164" fontId="1" fillId="0" borderId="3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zoomScale="80" zoomScaleNormal="80" workbookViewId="0">
      <selection activeCell="F58" sqref="F58"/>
    </sheetView>
  </sheetViews>
  <sheetFormatPr defaultColWidth="15.7109375" defaultRowHeight="15" x14ac:dyDescent="0.25"/>
  <cols>
    <col min="1" max="1" width="7.5703125" customWidth="1"/>
    <col min="2" max="2" width="52.7109375" customWidth="1"/>
    <col min="3" max="6" width="17.7109375" customWidth="1"/>
    <col min="7" max="7" width="1.7109375" customWidth="1"/>
  </cols>
  <sheetData>
    <row r="1" spans="1:12" ht="15.75" thickTop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4" t="s">
        <v>73</v>
      </c>
      <c r="L1" s="1"/>
    </row>
    <row r="2" spans="1:12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1"/>
    </row>
    <row r="3" spans="1:12" x14ac:dyDescent="0.25">
      <c r="A3" s="25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2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1"/>
    </row>
    <row r="7" spans="1:12" x14ac:dyDescent="0.25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1"/>
    </row>
    <row r="8" spans="1:12" ht="15.75" thickBot="1" x14ac:dyDescent="0.3">
      <c r="A8" s="33"/>
      <c r="B8" s="34"/>
      <c r="C8" s="34"/>
      <c r="D8" s="34"/>
      <c r="E8" s="34"/>
      <c r="F8" s="34"/>
      <c r="G8" s="34"/>
      <c r="H8" s="34"/>
      <c r="I8" s="34"/>
      <c r="J8" s="34"/>
      <c r="K8" s="35"/>
      <c r="L8" s="1"/>
    </row>
    <row r="9" spans="1:12" ht="15.75" thickTop="1" x14ac:dyDescent="0.25">
      <c r="A9" s="36"/>
      <c r="B9" s="37"/>
      <c r="C9" s="38" t="s">
        <v>5</v>
      </c>
      <c r="D9" s="39"/>
      <c r="E9" s="39"/>
      <c r="F9" s="40"/>
      <c r="G9" s="23"/>
      <c r="H9" s="38" t="s">
        <v>5</v>
      </c>
      <c r="I9" s="39"/>
      <c r="J9" s="39"/>
      <c r="K9" s="41"/>
      <c r="L9" s="1"/>
    </row>
    <row r="10" spans="1:12" x14ac:dyDescent="0.25">
      <c r="A10" s="42"/>
      <c r="B10" s="5"/>
      <c r="C10" s="16" t="s">
        <v>13</v>
      </c>
      <c r="D10" s="17"/>
      <c r="E10" s="17"/>
      <c r="F10" s="18" t="s">
        <v>14</v>
      </c>
      <c r="G10" s="31"/>
      <c r="H10" s="16" t="s">
        <v>13</v>
      </c>
      <c r="I10" s="17"/>
      <c r="J10" s="17"/>
      <c r="K10" s="43" t="s">
        <v>14</v>
      </c>
      <c r="L10" s="1"/>
    </row>
    <row r="11" spans="1:12" x14ac:dyDescent="0.25">
      <c r="A11" s="44" t="s">
        <v>17</v>
      </c>
      <c r="B11" s="6" t="s">
        <v>15</v>
      </c>
      <c r="C11" s="4" t="s">
        <v>6</v>
      </c>
      <c r="D11" s="4" t="s">
        <v>8</v>
      </c>
      <c r="E11" s="4" t="s">
        <v>12</v>
      </c>
      <c r="F11" s="19"/>
      <c r="G11" s="31"/>
      <c r="H11" s="4" t="s">
        <v>6</v>
      </c>
      <c r="I11" s="4" t="s">
        <v>8</v>
      </c>
      <c r="J11" s="4" t="s">
        <v>12</v>
      </c>
      <c r="K11" s="45"/>
      <c r="L11" s="1"/>
    </row>
    <row r="12" spans="1:12" ht="15.75" thickBot="1" x14ac:dyDescent="0.3">
      <c r="A12" s="46" t="s">
        <v>18</v>
      </c>
      <c r="B12" s="47" t="s">
        <v>16</v>
      </c>
      <c r="C12" s="47" t="s">
        <v>7</v>
      </c>
      <c r="D12" s="48" t="s">
        <v>9</v>
      </c>
      <c r="E12" s="47" t="s">
        <v>10</v>
      </c>
      <c r="F12" s="47" t="s">
        <v>11</v>
      </c>
      <c r="G12" s="49"/>
      <c r="H12" s="47" t="s">
        <v>7</v>
      </c>
      <c r="I12" s="48" t="s">
        <v>9</v>
      </c>
      <c r="J12" s="47" t="s">
        <v>10</v>
      </c>
      <c r="K12" s="50" t="s">
        <v>11</v>
      </c>
      <c r="L12" s="1"/>
    </row>
    <row r="13" spans="1:12" ht="15.75" thickTop="1" x14ac:dyDescent="0.25">
      <c r="A13" s="51">
        <v>1</v>
      </c>
      <c r="B13" s="52" t="s">
        <v>19</v>
      </c>
      <c r="C13" s="37"/>
      <c r="D13" s="23"/>
      <c r="E13" s="37"/>
      <c r="F13" s="23"/>
      <c r="G13" s="37"/>
      <c r="H13" s="23"/>
      <c r="I13" s="37"/>
      <c r="J13" s="37"/>
      <c r="K13" s="53"/>
      <c r="L13" s="1"/>
    </row>
    <row r="14" spans="1:12" x14ac:dyDescent="0.25">
      <c r="A14" s="54">
        <f>A13+1</f>
        <v>2</v>
      </c>
      <c r="B14" s="31" t="s">
        <v>20</v>
      </c>
      <c r="C14" s="69">
        <v>887418913</v>
      </c>
      <c r="D14" s="7">
        <v>861686381</v>
      </c>
      <c r="E14" s="69">
        <v>900288614</v>
      </c>
      <c r="F14" s="15">
        <v>860122513</v>
      </c>
      <c r="G14" s="5"/>
      <c r="H14" s="12">
        <f>ROUND(C14/C$73,6)</f>
        <v>6.6322000000000006E-2</v>
      </c>
      <c r="I14" s="74">
        <f>ROUND(D14/D$73,6)</f>
        <v>6.6924999999999998E-2</v>
      </c>
      <c r="J14" s="74">
        <f>ROUND(E14/E$73,6)</f>
        <v>6.4703999999999998E-2</v>
      </c>
      <c r="K14" s="55">
        <f>ROUND(F14/F$73,6)</f>
        <v>6.4340999999999995E-2</v>
      </c>
      <c r="L14" s="1"/>
    </row>
    <row r="15" spans="1:12" x14ac:dyDescent="0.25">
      <c r="A15" s="54">
        <f t="shared" ref="A15:A73" si="0">A14+1</f>
        <v>3</v>
      </c>
      <c r="B15" s="56" t="s">
        <v>21</v>
      </c>
      <c r="C15" s="70"/>
      <c r="D15" s="20"/>
      <c r="E15" s="70"/>
      <c r="F15" s="20"/>
      <c r="G15" s="5"/>
      <c r="H15" s="21"/>
      <c r="I15" s="75"/>
      <c r="J15" s="75"/>
      <c r="K15" s="57"/>
      <c r="L15" s="1"/>
    </row>
    <row r="16" spans="1:12" x14ac:dyDescent="0.25">
      <c r="A16" s="54">
        <f t="shared" si="0"/>
        <v>4</v>
      </c>
      <c r="B16" s="31" t="s">
        <v>22</v>
      </c>
      <c r="C16" s="70"/>
      <c r="D16" s="20"/>
      <c r="E16" s="70"/>
      <c r="F16" s="20"/>
      <c r="G16" s="5"/>
      <c r="H16" s="21"/>
      <c r="I16" s="75"/>
      <c r="J16" s="75"/>
      <c r="K16" s="57"/>
      <c r="L16" s="1"/>
    </row>
    <row r="17" spans="1:12" x14ac:dyDescent="0.25">
      <c r="A17" s="54">
        <f t="shared" si="0"/>
        <v>5</v>
      </c>
      <c r="B17" s="31" t="s">
        <v>23</v>
      </c>
      <c r="C17" s="70">
        <f>511242688+1357754+498296-114954103</f>
        <v>398144635</v>
      </c>
      <c r="D17" s="20">
        <f>504995373+1455538+324433-166505303</f>
        <v>340270041</v>
      </c>
      <c r="E17" s="70">
        <f>545348220+1447303+557291-171743115</f>
        <v>375609699</v>
      </c>
      <c r="F17" s="20">
        <f>504581897+757267+229854-176632790</f>
        <v>328936228</v>
      </c>
      <c r="G17" s="5"/>
      <c r="H17" s="21">
        <f>ROUND(C17/C$73,6)</f>
        <v>2.9755E-2</v>
      </c>
      <c r="I17" s="75">
        <f>ROUND(D17/D$73,6)</f>
        <v>2.6428E-2</v>
      </c>
      <c r="J17" s="75">
        <f>ROUND(E17/E$73,6)</f>
        <v>2.6995000000000002E-2</v>
      </c>
      <c r="K17" s="57">
        <f>ROUND(F17/F$73,6)</f>
        <v>2.4605999999999999E-2</v>
      </c>
      <c r="L17" s="1"/>
    </row>
    <row r="18" spans="1:12" x14ac:dyDescent="0.25">
      <c r="A18" s="54">
        <f t="shared" si="0"/>
        <v>6</v>
      </c>
      <c r="B18" s="31" t="s">
        <v>24</v>
      </c>
      <c r="C18" s="70">
        <v>114954103</v>
      </c>
      <c r="D18" s="20">
        <v>166505303</v>
      </c>
      <c r="E18" s="70">
        <v>171743115</v>
      </c>
      <c r="F18" s="20">
        <v>176632790</v>
      </c>
      <c r="G18" s="5"/>
      <c r="H18" s="21">
        <f>ROUND(C18/C$73,6)</f>
        <v>8.5909999999999997E-3</v>
      </c>
      <c r="I18" s="75">
        <f>ROUND(D18/D$73,6)</f>
        <v>1.2932000000000001E-2</v>
      </c>
      <c r="J18" s="75">
        <f>ROUND(E18/E$73,6)</f>
        <v>1.2343E-2</v>
      </c>
      <c r="K18" s="57">
        <f>ROUND(F18/F$73,6)</f>
        <v>1.3213000000000001E-2</v>
      </c>
      <c r="L18" s="1"/>
    </row>
    <row r="19" spans="1:12" x14ac:dyDescent="0.25">
      <c r="A19" s="54">
        <f t="shared" si="0"/>
        <v>7</v>
      </c>
      <c r="B19" s="31" t="s">
        <v>25</v>
      </c>
      <c r="C19" s="70">
        <v>56682632</v>
      </c>
      <c r="D19" s="20">
        <v>59712699</v>
      </c>
      <c r="E19" s="70">
        <v>45741065</v>
      </c>
      <c r="F19" s="20">
        <v>47352361</v>
      </c>
      <c r="G19" s="5"/>
      <c r="H19" s="21">
        <f>ROUND(C19/C$73,6)</f>
        <v>4.2360000000000002E-3</v>
      </c>
      <c r="I19" s="75">
        <f>ROUND(D19/D$73,6)</f>
        <v>4.6379999999999998E-3</v>
      </c>
      <c r="J19" s="75">
        <f>ROUND(E19/E$73,6)</f>
        <v>3.287E-3</v>
      </c>
      <c r="K19" s="57">
        <f>ROUND(F19/F$73,6)</f>
        <v>3.542E-3</v>
      </c>
      <c r="L19" s="1"/>
    </row>
    <row r="20" spans="1:12" x14ac:dyDescent="0.25">
      <c r="A20" s="54">
        <f t="shared" si="0"/>
        <v>8</v>
      </c>
      <c r="B20" s="31" t="s">
        <v>26</v>
      </c>
      <c r="C20" s="70">
        <v>3707675</v>
      </c>
      <c r="D20" s="20">
        <v>3960201</v>
      </c>
      <c r="E20" s="70">
        <v>3755976</v>
      </c>
      <c r="F20" s="20">
        <v>4668172</v>
      </c>
      <c r="G20" s="5"/>
      <c r="H20" s="21">
        <f>ROUND(C20/C$73,6)</f>
        <v>2.7700000000000001E-4</v>
      </c>
      <c r="I20" s="75">
        <f>ROUND(D20/D$73,6)</f>
        <v>3.0800000000000001E-4</v>
      </c>
      <c r="J20" s="75">
        <f>ROUND(E20/E$73,6)</f>
        <v>2.7E-4</v>
      </c>
      <c r="K20" s="57">
        <f>ROUND(F20/F$73,6)</f>
        <v>3.4900000000000003E-4</v>
      </c>
      <c r="L20" s="1"/>
    </row>
    <row r="21" spans="1:12" x14ac:dyDescent="0.25">
      <c r="A21" s="54">
        <f t="shared" si="0"/>
        <v>9</v>
      </c>
      <c r="B21" s="31" t="s">
        <v>27</v>
      </c>
      <c r="C21" s="70">
        <v>0</v>
      </c>
      <c r="D21" s="20">
        <v>0</v>
      </c>
      <c r="E21" s="70">
        <v>0</v>
      </c>
      <c r="F21" s="20">
        <v>0</v>
      </c>
      <c r="G21" s="5"/>
      <c r="H21" s="21">
        <f>ROUND(C21/C$73,6)</f>
        <v>0</v>
      </c>
      <c r="I21" s="75">
        <f>ROUND(D21/D$73,6)</f>
        <v>0</v>
      </c>
      <c r="J21" s="75">
        <f>ROUND(E21/E$73,6)</f>
        <v>0</v>
      </c>
      <c r="K21" s="57">
        <f>ROUND(F21/F$73,6)</f>
        <v>0</v>
      </c>
      <c r="L21" s="1"/>
    </row>
    <row r="22" spans="1:12" x14ac:dyDescent="0.25">
      <c r="A22" s="54">
        <f t="shared" si="0"/>
        <v>10</v>
      </c>
      <c r="B22" s="31" t="s">
        <v>28</v>
      </c>
      <c r="C22" s="70">
        <v>12731649</v>
      </c>
      <c r="D22" s="20">
        <v>12499960</v>
      </c>
      <c r="E22" s="70">
        <v>9615924</v>
      </c>
      <c r="F22" s="20">
        <v>6291719</v>
      </c>
      <c r="G22" s="5"/>
      <c r="H22" s="21">
        <f>ROUND(C22/C$73,6)</f>
        <v>9.5200000000000005E-4</v>
      </c>
      <c r="I22" s="75">
        <f>ROUND(D22/D$73,6)</f>
        <v>9.7099999999999997E-4</v>
      </c>
      <c r="J22" s="75">
        <f>ROUND(E22/E$73,6)</f>
        <v>6.9099999999999999E-4</v>
      </c>
      <c r="K22" s="57">
        <f>ROUND(F22/F$73,6)</f>
        <v>4.7100000000000001E-4</v>
      </c>
      <c r="L22" s="1"/>
    </row>
    <row r="23" spans="1:12" x14ac:dyDescent="0.25">
      <c r="A23" s="54">
        <f t="shared" si="0"/>
        <v>11</v>
      </c>
      <c r="B23" s="31" t="s">
        <v>29</v>
      </c>
      <c r="C23" s="70">
        <v>52627</v>
      </c>
      <c r="D23" s="20">
        <v>47213</v>
      </c>
      <c r="E23" s="70">
        <v>60943</v>
      </c>
      <c r="F23" s="20">
        <v>68233</v>
      </c>
      <c r="G23" s="5"/>
      <c r="H23" s="21">
        <f>ROUND(C23/C$73,6)</f>
        <v>3.9999999999999998E-6</v>
      </c>
      <c r="I23" s="75">
        <f>ROUND(D23/D$73,6)</f>
        <v>3.9999999999999998E-6</v>
      </c>
      <c r="J23" s="75">
        <f>ROUND(E23/E$73,6)</f>
        <v>3.9999999999999998E-6</v>
      </c>
      <c r="K23" s="57">
        <f>ROUND(F23/F$73,6)</f>
        <v>5.0000000000000004E-6</v>
      </c>
      <c r="L23" s="1"/>
    </row>
    <row r="24" spans="1:12" x14ac:dyDescent="0.25">
      <c r="A24" s="54">
        <f t="shared" si="0"/>
        <v>12</v>
      </c>
      <c r="B24" s="31" t="s">
        <v>30</v>
      </c>
      <c r="C24" s="69">
        <v>40368239</v>
      </c>
      <c r="D24" s="7">
        <v>41811754</v>
      </c>
      <c r="E24" s="69">
        <v>43603582</v>
      </c>
      <c r="F24" s="7">
        <v>42107562</v>
      </c>
      <c r="G24" s="5"/>
      <c r="H24" s="12">
        <f>ROUND(C24/C$73,6)</f>
        <v>3.0170000000000002E-3</v>
      </c>
      <c r="I24" s="74">
        <f>ROUND(D24/D$73,6)</f>
        <v>3.2469999999999999E-3</v>
      </c>
      <c r="J24" s="74">
        <f>ROUND(E24/E$73,6)</f>
        <v>3.1340000000000001E-3</v>
      </c>
      <c r="K24" s="55">
        <f>ROUND(F24/F$73,6)</f>
        <v>3.15E-3</v>
      </c>
      <c r="L24" s="1"/>
    </row>
    <row r="25" spans="1:12" x14ac:dyDescent="0.25">
      <c r="A25" s="54">
        <f t="shared" si="0"/>
        <v>13</v>
      </c>
      <c r="B25" s="31" t="s">
        <v>31</v>
      </c>
      <c r="C25" s="71">
        <f>SUM(C17:C24)</f>
        <v>626641560</v>
      </c>
      <c r="D25" s="8">
        <f t="shared" ref="D25:F25" si="1">SUM(D17:D24)</f>
        <v>624807171</v>
      </c>
      <c r="E25" s="71">
        <f t="shared" si="1"/>
        <v>650130304</v>
      </c>
      <c r="F25" s="8">
        <f t="shared" si="1"/>
        <v>606057065</v>
      </c>
      <c r="G25" s="5"/>
      <c r="H25" s="13">
        <f>ROUND(C25/C$73,6)</f>
        <v>4.6831999999999999E-2</v>
      </c>
      <c r="I25" s="76">
        <f>ROUND(D25/D$73,6)</f>
        <v>4.8527000000000001E-2</v>
      </c>
      <c r="J25" s="76">
        <f>ROUND(E25/E$73,6)</f>
        <v>4.6725000000000003E-2</v>
      </c>
      <c r="K25" s="58">
        <f>ROUND(F25/F$73,6)</f>
        <v>4.5336000000000001E-2</v>
      </c>
      <c r="L25" s="1"/>
    </row>
    <row r="26" spans="1:12" x14ac:dyDescent="0.25">
      <c r="A26" s="54">
        <f t="shared" si="0"/>
        <v>14</v>
      </c>
      <c r="B26" s="31" t="s">
        <v>32</v>
      </c>
      <c r="C26" s="70">
        <f>101053062+4314833+134203+684892-47+314291</f>
        <v>106501234</v>
      </c>
      <c r="D26" s="20">
        <f>104322086+4253041+101720+12619479-44+352446</f>
        <v>121648728</v>
      </c>
      <c r="E26" s="70">
        <f>106404884+451843+101720+12567095-45-21102-404963</f>
        <v>119099432</v>
      </c>
      <c r="F26" s="20">
        <f>107209364+2025757+74274+12168157-1308876-43+390860</f>
        <v>120559493</v>
      </c>
      <c r="G26" s="5"/>
      <c r="H26" s="21">
        <f>ROUND(C26/C$73,6)</f>
        <v>7.9590000000000008E-3</v>
      </c>
      <c r="I26" s="75">
        <f>ROUND(D26/D$73,6)</f>
        <v>9.4479999999999998E-3</v>
      </c>
      <c r="J26" s="75">
        <f>ROUND(E26/E$73,6)</f>
        <v>8.5599999999999999E-3</v>
      </c>
      <c r="K26" s="57">
        <f>ROUND(F26/F$73,6)</f>
        <v>9.018E-3</v>
      </c>
      <c r="L26" s="1"/>
    </row>
    <row r="27" spans="1:12" x14ac:dyDescent="0.25">
      <c r="A27" s="54">
        <f t="shared" si="0"/>
        <v>15</v>
      </c>
      <c r="B27" s="31" t="s">
        <v>33</v>
      </c>
      <c r="C27" s="70">
        <v>0</v>
      </c>
      <c r="D27" s="20">
        <v>0</v>
      </c>
      <c r="E27" s="70">
        <v>0</v>
      </c>
      <c r="F27" s="20">
        <v>0</v>
      </c>
      <c r="G27" s="5"/>
      <c r="H27" s="21">
        <f>ROUND(C27/C$73,6)</f>
        <v>0</v>
      </c>
      <c r="I27" s="75">
        <f>ROUND(D27/D$73,6)</f>
        <v>0</v>
      </c>
      <c r="J27" s="75">
        <f>ROUND(E27/E$73,6)</f>
        <v>0</v>
      </c>
      <c r="K27" s="57">
        <f>ROUND(F27/F$73,6)</f>
        <v>0</v>
      </c>
      <c r="L27" s="1"/>
    </row>
    <row r="28" spans="1:12" x14ac:dyDescent="0.25">
      <c r="A28" s="54">
        <f t="shared" si="0"/>
        <v>16</v>
      </c>
      <c r="B28" s="31" t="s">
        <v>34</v>
      </c>
      <c r="C28" s="70">
        <v>94488</v>
      </c>
      <c r="D28" s="20">
        <v>113853</v>
      </c>
      <c r="E28" s="70">
        <v>190099</v>
      </c>
      <c r="F28" s="20">
        <v>118995</v>
      </c>
      <c r="G28" s="5"/>
      <c r="H28" s="21">
        <f>ROUND(C28/C$73,6)</f>
        <v>6.9999999999999999E-6</v>
      </c>
      <c r="I28" s="75">
        <f>ROUND(D28/D$73,6)</f>
        <v>9.0000000000000002E-6</v>
      </c>
      <c r="J28" s="75">
        <f>ROUND(E28/E$73,6)</f>
        <v>1.4E-5</v>
      </c>
      <c r="K28" s="57">
        <f>ROUND(F28/F$73,6)</f>
        <v>9.0000000000000002E-6</v>
      </c>
      <c r="L28" s="1"/>
    </row>
    <row r="29" spans="1:12" x14ac:dyDescent="0.25">
      <c r="A29" s="54">
        <f t="shared" si="0"/>
        <v>17</v>
      </c>
      <c r="B29" s="31" t="s">
        <v>35</v>
      </c>
      <c r="C29" s="70">
        <v>0</v>
      </c>
      <c r="D29" s="20">
        <v>0</v>
      </c>
      <c r="E29" s="70">
        <v>0</v>
      </c>
      <c r="F29" s="20">
        <v>0</v>
      </c>
      <c r="G29" s="5"/>
      <c r="H29" s="21">
        <f>ROUND(C29/C$73,6)</f>
        <v>0</v>
      </c>
      <c r="I29" s="75">
        <f>ROUND(D29/D$73,6)</f>
        <v>0</v>
      </c>
      <c r="J29" s="75">
        <f>ROUND(E29/E$73,6)</f>
        <v>0</v>
      </c>
      <c r="K29" s="57">
        <f>ROUND(F29/F$73,6)</f>
        <v>0</v>
      </c>
      <c r="L29" s="1"/>
    </row>
    <row r="30" spans="1:12" x14ac:dyDescent="0.25">
      <c r="A30" s="54">
        <f t="shared" si="0"/>
        <v>18</v>
      </c>
      <c r="B30" s="31" t="s">
        <v>36</v>
      </c>
      <c r="C30" s="70">
        <v>800</v>
      </c>
      <c r="D30" s="20">
        <v>800</v>
      </c>
      <c r="E30" s="70">
        <v>1200</v>
      </c>
      <c r="F30" s="20">
        <v>1200</v>
      </c>
      <c r="G30" s="5"/>
      <c r="H30" s="21">
        <f>ROUND(C30/C$73,6)</f>
        <v>0</v>
      </c>
      <c r="I30" s="75">
        <f>ROUND(D30/D$73,6)</f>
        <v>0</v>
      </c>
      <c r="J30" s="75">
        <f>ROUND(E30/E$73,6)</f>
        <v>0</v>
      </c>
      <c r="K30" s="57">
        <f>ROUND(F30/F$73,6)</f>
        <v>0</v>
      </c>
      <c r="L30" s="1"/>
    </row>
    <row r="31" spans="1:12" x14ac:dyDescent="0.25">
      <c r="A31" s="54">
        <f t="shared" si="0"/>
        <v>19</v>
      </c>
      <c r="B31" s="31" t="s">
        <v>37</v>
      </c>
      <c r="C31" s="70">
        <v>0</v>
      </c>
      <c r="D31" s="20">
        <v>0</v>
      </c>
      <c r="E31" s="70">
        <v>0</v>
      </c>
      <c r="F31" s="20">
        <v>0</v>
      </c>
      <c r="G31" s="5"/>
      <c r="H31" s="21">
        <f>ROUND(C31/C$73,6)</f>
        <v>0</v>
      </c>
      <c r="I31" s="75">
        <f>ROUND(D31/D$73,6)</f>
        <v>0</v>
      </c>
      <c r="J31" s="75">
        <f>ROUND(E31/E$73,6)</f>
        <v>0</v>
      </c>
      <c r="K31" s="57">
        <f>ROUND(F31/F$73,6)</f>
        <v>0</v>
      </c>
      <c r="L31" s="1"/>
    </row>
    <row r="32" spans="1:12" x14ac:dyDescent="0.25">
      <c r="A32" s="54">
        <f t="shared" si="0"/>
        <v>20</v>
      </c>
      <c r="B32" s="31" t="s">
        <v>38</v>
      </c>
      <c r="C32" s="69">
        <v>0</v>
      </c>
      <c r="D32" s="7">
        <v>0</v>
      </c>
      <c r="E32" s="69">
        <v>0</v>
      </c>
      <c r="F32" s="7">
        <v>0</v>
      </c>
      <c r="G32" s="5"/>
      <c r="H32" s="12">
        <f>ROUND(C32/C$73,6)</f>
        <v>0</v>
      </c>
      <c r="I32" s="74">
        <f>ROUND(D32/D$73,6)</f>
        <v>0</v>
      </c>
      <c r="J32" s="74">
        <f>ROUND(E32/E$73,6)</f>
        <v>0</v>
      </c>
      <c r="K32" s="55">
        <f>ROUND(F32/F$73,6)</f>
        <v>0</v>
      </c>
      <c r="L32" s="1"/>
    </row>
    <row r="33" spans="1:12" x14ac:dyDescent="0.25">
      <c r="A33" s="54">
        <f t="shared" si="0"/>
        <v>21</v>
      </c>
      <c r="B33" s="31" t="s">
        <v>39</v>
      </c>
      <c r="C33" s="71">
        <f>SUM(C26:C32)+C25</f>
        <v>733238082</v>
      </c>
      <c r="D33" s="8">
        <f t="shared" ref="D33:F33" si="2">SUM(D26:D32)+D25</f>
        <v>746570552</v>
      </c>
      <c r="E33" s="71">
        <f t="shared" si="2"/>
        <v>769421035</v>
      </c>
      <c r="F33" s="8">
        <f t="shared" si="2"/>
        <v>726736753</v>
      </c>
      <c r="G33" s="5"/>
      <c r="H33" s="13">
        <f>ROUND(C33/C$73,6)</f>
        <v>5.4799E-2</v>
      </c>
      <c r="I33" s="76">
        <f>ROUND(D33/D$73,6)</f>
        <v>5.7984000000000001E-2</v>
      </c>
      <c r="J33" s="76">
        <f>ROUND(E33/E$73,6)</f>
        <v>5.5299000000000001E-2</v>
      </c>
      <c r="K33" s="58">
        <f>ROUND(F33/F$73,6)</f>
        <v>5.4364000000000003E-2</v>
      </c>
      <c r="L33" s="1"/>
    </row>
    <row r="34" spans="1:12" x14ac:dyDescent="0.25">
      <c r="A34" s="54">
        <f t="shared" si="0"/>
        <v>22</v>
      </c>
      <c r="B34" s="31" t="s">
        <v>40</v>
      </c>
      <c r="C34" s="71">
        <f>C14-C33</f>
        <v>154180831</v>
      </c>
      <c r="D34" s="8">
        <f t="shared" ref="D34:F34" si="3">D14-D33</f>
        <v>115115829</v>
      </c>
      <c r="E34" s="71">
        <f t="shared" si="3"/>
        <v>130867579</v>
      </c>
      <c r="F34" s="8">
        <f t="shared" si="3"/>
        <v>133385760</v>
      </c>
      <c r="G34" s="5"/>
      <c r="H34" s="13">
        <f>ROUND(C34/C$73,6)</f>
        <v>1.1523E-2</v>
      </c>
      <c r="I34" s="76">
        <f>ROUND(D34/D$73,6)</f>
        <v>8.9409999999999993E-3</v>
      </c>
      <c r="J34" s="76">
        <f>ROUND(E34/E$73,6)</f>
        <v>9.4059999999999994E-3</v>
      </c>
      <c r="K34" s="58">
        <f>ROUND(F34/F$73,6)</f>
        <v>9.9780000000000008E-3</v>
      </c>
      <c r="L34" s="1"/>
    </row>
    <row r="35" spans="1:12" ht="15.75" thickBot="1" x14ac:dyDescent="0.3">
      <c r="A35" s="59"/>
      <c r="B35" s="49"/>
      <c r="C35" s="72"/>
      <c r="D35" s="60"/>
      <c r="E35" s="72"/>
      <c r="F35" s="60"/>
      <c r="G35" s="73"/>
      <c r="H35" s="61"/>
      <c r="I35" s="77"/>
      <c r="J35" s="77"/>
      <c r="K35" s="62"/>
      <c r="L35" s="1"/>
    </row>
    <row r="36" spans="1:12" ht="16.5" thickTop="1" thickBot="1" x14ac:dyDescent="0.3">
      <c r="A36" s="63"/>
      <c r="B36" s="31"/>
      <c r="C36" s="20"/>
      <c r="D36" s="20"/>
      <c r="E36" s="20"/>
      <c r="F36" s="20"/>
      <c r="G36" s="31"/>
      <c r="H36" s="21"/>
      <c r="I36" s="21"/>
      <c r="J36" s="21"/>
      <c r="K36" s="21"/>
      <c r="L36" s="1"/>
    </row>
    <row r="37" spans="1:12" ht="15.75" thickTop="1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 t="s">
        <v>74</v>
      </c>
      <c r="L37" s="1"/>
    </row>
    <row r="38" spans="1:12" x14ac:dyDescent="0.25">
      <c r="A38" s="25" t="s">
        <v>0</v>
      </c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1"/>
    </row>
    <row r="39" spans="1:12" x14ac:dyDescent="0.25">
      <c r="A39" s="25" t="s">
        <v>1</v>
      </c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1"/>
    </row>
    <row r="40" spans="1:12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2"/>
      <c r="L40" s="1"/>
    </row>
    <row r="41" spans="1:12" x14ac:dyDescent="0.25">
      <c r="A41" s="25" t="s">
        <v>2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1"/>
    </row>
    <row r="42" spans="1:12" x14ac:dyDescent="0.25">
      <c r="A42" s="25" t="s">
        <v>3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1"/>
    </row>
    <row r="43" spans="1:12" x14ac:dyDescent="0.25">
      <c r="A43" s="25" t="s">
        <v>4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1"/>
    </row>
    <row r="44" spans="1:12" ht="15.75" thickBot="1" x14ac:dyDescent="0.3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1"/>
    </row>
    <row r="45" spans="1:12" ht="15.75" thickTop="1" x14ac:dyDescent="0.25">
      <c r="A45" s="36"/>
      <c r="B45" s="37"/>
      <c r="C45" s="38" t="s">
        <v>5</v>
      </c>
      <c r="D45" s="39"/>
      <c r="E45" s="39"/>
      <c r="F45" s="40"/>
      <c r="G45" s="23"/>
      <c r="H45" s="38" t="s">
        <v>5</v>
      </c>
      <c r="I45" s="39"/>
      <c r="J45" s="39"/>
      <c r="K45" s="41"/>
      <c r="L45" s="1"/>
    </row>
    <row r="46" spans="1:12" x14ac:dyDescent="0.25">
      <c r="A46" s="42"/>
      <c r="B46" s="5"/>
      <c r="C46" s="16" t="s">
        <v>13</v>
      </c>
      <c r="D46" s="17"/>
      <c r="E46" s="17"/>
      <c r="F46" s="18" t="s">
        <v>14</v>
      </c>
      <c r="G46" s="31"/>
      <c r="H46" s="16" t="s">
        <v>13</v>
      </c>
      <c r="I46" s="17"/>
      <c r="J46" s="17"/>
      <c r="K46" s="43" t="s">
        <v>14</v>
      </c>
      <c r="L46" s="1"/>
    </row>
    <row r="47" spans="1:12" x14ac:dyDescent="0.25">
      <c r="A47" s="44" t="s">
        <v>17</v>
      </c>
      <c r="B47" s="6" t="s">
        <v>15</v>
      </c>
      <c r="C47" s="4" t="s">
        <v>6</v>
      </c>
      <c r="D47" s="4" t="s">
        <v>8</v>
      </c>
      <c r="E47" s="4" t="s">
        <v>12</v>
      </c>
      <c r="F47" s="19"/>
      <c r="G47" s="31"/>
      <c r="H47" s="4" t="s">
        <v>6</v>
      </c>
      <c r="I47" s="4" t="s">
        <v>8</v>
      </c>
      <c r="J47" s="4" t="s">
        <v>12</v>
      </c>
      <c r="K47" s="45"/>
      <c r="L47" s="1"/>
    </row>
    <row r="48" spans="1:12" ht="15.75" thickBot="1" x14ac:dyDescent="0.3">
      <c r="A48" s="46" t="s">
        <v>18</v>
      </c>
      <c r="B48" s="47" t="s">
        <v>16</v>
      </c>
      <c r="C48" s="47" t="s">
        <v>7</v>
      </c>
      <c r="D48" s="48" t="s">
        <v>9</v>
      </c>
      <c r="E48" s="47" t="s">
        <v>10</v>
      </c>
      <c r="F48" s="47" t="s">
        <v>11</v>
      </c>
      <c r="G48" s="49"/>
      <c r="H48" s="47" t="s">
        <v>7</v>
      </c>
      <c r="I48" s="48" t="s">
        <v>9</v>
      </c>
      <c r="J48" s="47" t="s">
        <v>10</v>
      </c>
      <c r="K48" s="50" t="s">
        <v>11</v>
      </c>
      <c r="L48" s="1"/>
    </row>
    <row r="49" spans="1:12" ht="15.75" thickTop="1" x14ac:dyDescent="0.25">
      <c r="A49" s="51">
        <f>A34+1</f>
        <v>23</v>
      </c>
      <c r="B49" s="52" t="s">
        <v>41</v>
      </c>
      <c r="C49" s="78"/>
      <c r="D49" s="64"/>
      <c r="E49" s="78"/>
      <c r="F49" s="64"/>
      <c r="G49" s="37"/>
      <c r="H49" s="65"/>
      <c r="I49" s="81"/>
      <c r="J49" s="81"/>
      <c r="K49" s="66"/>
      <c r="L49" s="1"/>
    </row>
    <row r="50" spans="1:12" x14ac:dyDescent="0.25">
      <c r="A50" s="54">
        <f t="shared" si="0"/>
        <v>24</v>
      </c>
      <c r="B50" s="31" t="s">
        <v>42</v>
      </c>
      <c r="C50" s="70"/>
      <c r="D50" s="20"/>
      <c r="E50" s="70"/>
      <c r="F50" s="20"/>
      <c r="G50" s="5"/>
      <c r="H50" s="21"/>
      <c r="I50" s="75"/>
      <c r="J50" s="75"/>
      <c r="K50" s="57"/>
      <c r="L50" s="1"/>
    </row>
    <row r="51" spans="1:12" x14ac:dyDescent="0.25">
      <c r="A51" s="54">
        <f t="shared" si="0"/>
        <v>25</v>
      </c>
      <c r="B51" s="31" t="s">
        <v>43</v>
      </c>
      <c r="C51" s="70">
        <v>-51286</v>
      </c>
      <c r="D51" s="20">
        <v>-41274</v>
      </c>
      <c r="E51" s="70">
        <v>-36109</v>
      </c>
      <c r="F51" s="20">
        <v>-32894</v>
      </c>
      <c r="G51" s="5"/>
      <c r="H51" s="21">
        <f t="shared" ref="H51:H57" si="4">ROUND(C51/C$73,6)</f>
        <v>-3.9999999999999998E-6</v>
      </c>
      <c r="I51" s="75">
        <f t="shared" ref="I51:I57" si="5">ROUND(D51/D$73,6)</f>
        <v>-3.0000000000000001E-6</v>
      </c>
      <c r="J51" s="75">
        <f t="shared" ref="J51:J57" si="6">ROUND(E51/E$73,6)</f>
        <v>-3.0000000000000001E-6</v>
      </c>
      <c r="K51" s="57">
        <f t="shared" ref="K51:K57" si="7">ROUND(F51/F$73,6)</f>
        <v>-1.9999999999999999E-6</v>
      </c>
      <c r="L51" s="1"/>
    </row>
    <row r="52" spans="1:12" x14ac:dyDescent="0.25">
      <c r="A52" s="54">
        <f t="shared" si="0"/>
        <v>26</v>
      </c>
      <c r="B52" s="31" t="s">
        <v>44</v>
      </c>
      <c r="C52" s="70">
        <v>0</v>
      </c>
      <c r="D52" s="20">
        <v>0</v>
      </c>
      <c r="E52" s="70">
        <v>0</v>
      </c>
      <c r="F52" s="20">
        <v>0</v>
      </c>
      <c r="G52" s="5"/>
      <c r="H52" s="21">
        <f t="shared" si="4"/>
        <v>0</v>
      </c>
      <c r="I52" s="75">
        <f t="shared" si="5"/>
        <v>0</v>
      </c>
      <c r="J52" s="75">
        <f t="shared" si="6"/>
        <v>0</v>
      </c>
      <c r="K52" s="57">
        <f t="shared" si="7"/>
        <v>0</v>
      </c>
      <c r="L52" s="1"/>
    </row>
    <row r="53" spans="1:12" x14ac:dyDescent="0.25">
      <c r="A53" s="54">
        <f t="shared" si="0"/>
        <v>27</v>
      </c>
      <c r="B53" s="31" t="s">
        <v>45</v>
      </c>
      <c r="C53" s="70">
        <v>17232880</v>
      </c>
      <c r="D53" s="20">
        <v>23113031</v>
      </c>
      <c r="E53" s="70">
        <v>27744526</v>
      </c>
      <c r="F53" s="20">
        <v>25453803</v>
      </c>
      <c r="G53" s="5"/>
      <c r="H53" s="21">
        <f t="shared" si="4"/>
        <v>1.2880000000000001E-3</v>
      </c>
      <c r="I53" s="75">
        <f t="shared" si="5"/>
        <v>1.7949999999999999E-3</v>
      </c>
      <c r="J53" s="75">
        <f t="shared" si="6"/>
        <v>1.9940000000000001E-3</v>
      </c>
      <c r="K53" s="57">
        <f t="shared" si="7"/>
        <v>1.9040000000000001E-3</v>
      </c>
      <c r="L53" s="1"/>
    </row>
    <row r="54" spans="1:12" x14ac:dyDescent="0.25">
      <c r="A54" s="54">
        <f t="shared" si="0"/>
        <v>28</v>
      </c>
      <c r="B54" s="31" t="s">
        <v>46</v>
      </c>
      <c r="C54" s="70">
        <v>0</v>
      </c>
      <c r="D54" s="20">
        <v>0</v>
      </c>
      <c r="E54" s="70">
        <v>0</v>
      </c>
      <c r="F54" s="20">
        <v>0</v>
      </c>
      <c r="G54" s="5"/>
      <c r="H54" s="21">
        <f t="shared" si="4"/>
        <v>0</v>
      </c>
      <c r="I54" s="75">
        <f t="shared" si="5"/>
        <v>0</v>
      </c>
      <c r="J54" s="75">
        <f t="shared" si="6"/>
        <v>0</v>
      </c>
      <c r="K54" s="57">
        <f t="shared" si="7"/>
        <v>0</v>
      </c>
      <c r="L54" s="1"/>
    </row>
    <row r="55" spans="1:12" x14ac:dyDescent="0.25">
      <c r="A55" s="54">
        <f t="shared" si="0"/>
        <v>29</v>
      </c>
      <c r="B55" s="31" t="s">
        <v>47</v>
      </c>
      <c r="C55" s="70">
        <v>-55868</v>
      </c>
      <c r="D55" s="20">
        <v>197588</v>
      </c>
      <c r="E55" s="70">
        <v>-1131089</v>
      </c>
      <c r="F55" s="20">
        <v>-543891</v>
      </c>
      <c r="G55" s="5"/>
      <c r="H55" s="21">
        <f t="shared" si="4"/>
        <v>-3.9999999999999998E-6</v>
      </c>
      <c r="I55" s="75">
        <f t="shared" si="5"/>
        <v>1.5E-5</v>
      </c>
      <c r="J55" s="75">
        <f t="shared" si="6"/>
        <v>-8.1000000000000004E-5</v>
      </c>
      <c r="K55" s="57">
        <f t="shared" si="7"/>
        <v>-4.1E-5</v>
      </c>
      <c r="L55" s="1"/>
    </row>
    <row r="56" spans="1:12" x14ac:dyDescent="0.25">
      <c r="A56" s="54">
        <f t="shared" si="0"/>
        <v>30</v>
      </c>
      <c r="B56" s="31" t="s">
        <v>48</v>
      </c>
      <c r="C56" s="69">
        <v>134387</v>
      </c>
      <c r="D56" s="7">
        <v>233918</v>
      </c>
      <c r="E56" s="69">
        <v>147814</v>
      </c>
      <c r="F56" s="7">
        <v>70799</v>
      </c>
      <c r="G56" s="5"/>
      <c r="H56" s="12">
        <f t="shared" si="4"/>
        <v>1.0000000000000001E-5</v>
      </c>
      <c r="I56" s="74">
        <f t="shared" si="5"/>
        <v>1.8E-5</v>
      </c>
      <c r="J56" s="74">
        <f t="shared" si="6"/>
        <v>1.1E-5</v>
      </c>
      <c r="K56" s="55">
        <f t="shared" si="7"/>
        <v>5.0000000000000004E-6</v>
      </c>
      <c r="L56" s="1"/>
    </row>
    <row r="57" spans="1:12" x14ac:dyDescent="0.25">
      <c r="A57" s="54">
        <f t="shared" si="0"/>
        <v>31</v>
      </c>
      <c r="B57" s="31" t="s">
        <v>49</v>
      </c>
      <c r="C57" s="71">
        <f>SUM(C51:C56)</f>
        <v>17260113</v>
      </c>
      <c r="D57" s="8">
        <f t="shared" ref="D57:F57" si="8">SUM(D51:D56)</f>
        <v>23503263</v>
      </c>
      <c r="E57" s="71">
        <f t="shared" si="8"/>
        <v>26725142</v>
      </c>
      <c r="F57" s="8">
        <f t="shared" si="8"/>
        <v>24947817</v>
      </c>
      <c r="G57" s="5"/>
      <c r="H57" s="13">
        <f t="shared" si="4"/>
        <v>1.2899999999999999E-3</v>
      </c>
      <c r="I57" s="76">
        <f t="shared" si="5"/>
        <v>1.825E-3</v>
      </c>
      <c r="J57" s="76">
        <f t="shared" si="6"/>
        <v>1.921E-3</v>
      </c>
      <c r="K57" s="58">
        <f t="shared" si="7"/>
        <v>1.866E-3</v>
      </c>
      <c r="L57" s="1"/>
    </row>
    <row r="58" spans="1:12" x14ac:dyDescent="0.25">
      <c r="A58" s="54">
        <f t="shared" si="0"/>
        <v>32</v>
      </c>
      <c r="B58" s="31" t="s">
        <v>50</v>
      </c>
      <c r="C58" s="70"/>
      <c r="D58" s="20"/>
      <c r="E58" s="70"/>
      <c r="F58" s="20"/>
      <c r="G58" s="5"/>
      <c r="H58" s="21"/>
      <c r="I58" s="75"/>
      <c r="J58" s="75"/>
      <c r="K58" s="57"/>
      <c r="L58" s="1"/>
    </row>
    <row r="59" spans="1:12" x14ac:dyDescent="0.25">
      <c r="A59" s="54">
        <f t="shared" si="0"/>
        <v>33</v>
      </c>
      <c r="B59" s="31" t="s">
        <v>51</v>
      </c>
      <c r="C59" s="70">
        <v>5781</v>
      </c>
      <c r="D59" s="20">
        <v>1758</v>
      </c>
      <c r="E59" s="70">
        <v>21286</v>
      </c>
      <c r="F59" s="20">
        <v>46492</v>
      </c>
      <c r="G59" s="5"/>
      <c r="H59" s="21">
        <f t="shared" ref="H59:H60" si="9">ROUND(C59/C$73,6)</f>
        <v>0</v>
      </c>
      <c r="I59" s="75">
        <f t="shared" ref="I59:I60" si="10">ROUND(D59/D$73,6)</f>
        <v>0</v>
      </c>
      <c r="J59" s="75">
        <f t="shared" ref="J59:J60" si="11">ROUND(E59/E$73,6)</f>
        <v>1.9999999999999999E-6</v>
      </c>
      <c r="K59" s="57">
        <f t="shared" ref="K59:K60" si="12">ROUND(F59/F$73,6)</f>
        <v>3.0000000000000001E-6</v>
      </c>
      <c r="L59" s="1"/>
    </row>
    <row r="60" spans="1:12" x14ac:dyDescent="0.25">
      <c r="A60" s="54">
        <f t="shared" si="0"/>
        <v>34</v>
      </c>
      <c r="B60" s="31" t="s">
        <v>52</v>
      </c>
      <c r="C60" s="70">
        <f>178652+4048501</f>
        <v>4227153</v>
      </c>
      <c r="D60" s="20">
        <f>178652+904321</f>
        <v>1082973</v>
      </c>
      <c r="E60" s="70">
        <f>178652+812272</f>
        <v>990924</v>
      </c>
      <c r="F60" s="20">
        <f>178652+867149</f>
        <v>1045801</v>
      </c>
      <c r="G60" s="5"/>
      <c r="H60" s="21">
        <f t="shared" si="9"/>
        <v>3.1599999999999998E-4</v>
      </c>
      <c r="I60" s="75">
        <f t="shared" si="10"/>
        <v>8.3999999999999995E-5</v>
      </c>
      <c r="J60" s="75">
        <f t="shared" si="11"/>
        <v>7.1000000000000005E-5</v>
      </c>
      <c r="K60" s="57">
        <f t="shared" si="12"/>
        <v>7.7999999999999999E-5</v>
      </c>
      <c r="L60" s="1"/>
    </row>
    <row r="61" spans="1:12" x14ac:dyDescent="0.25">
      <c r="A61" s="54">
        <f t="shared" si="0"/>
        <v>35</v>
      </c>
      <c r="B61" s="31" t="s">
        <v>53</v>
      </c>
      <c r="C61" s="70"/>
      <c r="D61" s="20"/>
      <c r="E61" s="70"/>
      <c r="F61" s="20"/>
      <c r="G61" s="5"/>
      <c r="H61" s="21"/>
      <c r="I61" s="75"/>
      <c r="J61" s="75"/>
      <c r="K61" s="57"/>
      <c r="L61" s="1"/>
    </row>
    <row r="62" spans="1:12" x14ac:dyDescent="0.25">
      <c r="A62" s="54">
        <f t="shared" si="0"/>
        <v>36</v>
      </c>
      <c r="B62" s="31" t="s">
        <v>54</v>
      </c>
      <c r="C62" s="70">
        <v>0</v>
      </c>
      <c r="D62" s="20">
        <v>0</v>
      </c>
      <c r="E62" s="70">
        <v>0</v>
      </c>
      <c r="F62" s="20">
        <v>0</v>
      </c>
      <c r="G62" s="5"/>
      <c r="H62" s="21">
        <f t="shared" ref="H62:H65" si="13">ROUND(C62/C$73,6)</f>
        <v>0</v>
      </c>
      <c r="I62" s="75">
        <f t="shared" ref="I62:I65" si="14">ROUND(D62/D$73,6)</f>
        <v>0</v>
      </c>
      <c r="J62" s="75">
        <f t="shared" ref="J62:J65" si="15">ROUND(E62/E$73,6)</f>
        <v>0</v>
      </c>
      <c r="K62" s="57">
        <f t="shared" ref="K62:K65" si="16">ROUND(F62/F$73,6)</f>
        <v>0</v>
      </c>
      <c r="L62" s="1"/>
    </row>
    <row r="63" spans="1:12" x14ac:dyDescent="0.25">
      <c r="A63" s="54">
        <f t="shared" si="0"/>
        <v>37</v>
      </c>
      <c r="B63" s="31" t="s">
        <v>55</v>
      </c>
      <c r="C63" s="69">
        <v>0</v>
      </c>
      <c r="D63" s="7">
        <v>0</v>
      </c>
      <c r="E63" s="69">
        <v>0</v>
      </c>
      <c r="F63" s="7">
        <v>0</v>
      </c>
      <c r="G63" s="5"/>
      <c r="H63" s="12">
        <f t="shared" si="13"/>
        <v>0</v>
      </c>
      <c r="I63" s="74">
        <f t="shared" si="14"/>
        <v>0</v>
      </c>
      <c r="J63" s="74">
        <f t="shared" si="15"/>
        <v>0</v>
      </c>
      <c r="K63" s="55">
        <f t="shared" si="16"/>
        <v>0</v>
      </c>
      <c r="L63" s="1"/>
    </row>
    <row r="64" spans="1:12" x14ac:dyDescent="0.25">
      <c r="A64" s="54">
        <f t="shared" si="0"/>
        <v>38</v>
      </c>
      <c r="B64" s="31" t="s">
        <v>56</v>
      </c>
      <c r="C64" s="71">
        <f>C62+C63</f>
        <v>0</v>
      </c>
      <c r="D64" s="8">
        <f t="shared" ref="D64:F64" si="17">D62+D63</f>
        <v>0</v>
      </c>
      <c r="E64" s="71">
        <f t="shared" si="17"/>
        <v>0</v>
      </c>
      <c r="F64" s="8">
        <f t="shared" si="17"/>
        <v>0</v>
      </c>
      <c r="G64" s="5"/>
      <c r="H64" s="13">
        <f t="shared" si="13"/>
        <v>0</v>
      </c>
      <c r="I64" s="76">
        <f t="shared" si="14"/>
        <v>0</v>
      </c>
      <c r="J64" s="76">
        <f t="shared" si="15"/>
        <v>0</v>
      </c>
      <c r="K64" s="58">
        <f t="shared" si="16"/>
        <v>0</v>
      </c>
      <c r="L64" s="1"/>
    </row>
    <row r="65" spans="1:12" x14ac:dyDescent="0.25">
      <c r="A65" s="54">
        <f t="shared" si="0"/>
        <v>39</v>
      </c>
      <c r="B65" s="31" t="s">
        <v>57</v>
      </c>
      <c r="C65" s="71">
        <f>C57-C59-C60-C64</f>
        <v>13027179</v>
      </c>
      <c r="D65" s="8">
        <f t="shared" ref="D65:F65" si="18">D57-D59-D60-D64</f>
        <v>22418532</v>
      </c>
      <c r="E65" s="71">
        <f t="shared" si="18"/>
        <v>25712932</v>
      </c>
      <c r="F65" s="8">
        <f t="shared" si="18"/>
        <v>23855524</v>
      </c>
      <c r="G65" s="5"/>
      <c r="H65" s="13">
        <f t="shared" si="13"/>
        <v>9.7400000000000004E-4</v>
      </c>
      <c r="I65" s="76">
        <f t="shared" si="14"/>
        <v>1.7409999999999999E-3</v>
      </c>
      <c r="J65" s="76">
        <f t="shared" si="15"/>
        <v>1.848E-3</v>
      </c>
      <c r="K65" s="58">
        <f t="shared" si="16"/>
        <v>1.7849999999999999E-3</v>
      </c>
      <c r="L65" s="1"/>
    </row>
    <row r="66" spans="1:12" x14ac:dyDescent="0.25">
      <c r="A66" s="54">
        <f t="shared" si="0"/>
        <v>40</v>
      </c>
      <c r="B66" s="56" t="s">
        <v>58</v>
      </c>
      <c r="C66" s="70"/>
      <c r="D66" s="20"/>
      <c r="E66" s="70"/>
      <c r="F66" s="20"/>
      <c r="G66" s="5"/>
      <c r="H66" s="21"/>
      <c r="I66" s="75"/>
      <c r="J66" s="75"/>
      <c r="K66" s="57"/>
      <c r="L66" s="1"/>
    </row>
    <row r="67" spans="1:12" x14ac:dyDescent="0.25">
      <c r="A67" s="54">
        <f t="shared" si="0"/>
        <v>41</v>
      </c>
      <c r="B67" s="31" t="s">
        <v>59</v>
      </c>
      <c r="C67" s="70">
        <f>113041720+458109</f>
        <v>113499829</v>
      </c>
      <c r="D67" s="20">
        <f>114915472+476624</f>
        <v>115392096</v>
      </c>
      <c r="E67" s="70">
        <f>115438974+466700+6038</f>
        <v>115911712</v>
      </c>
      <c r="F67" s="20">
        <f>112361640+476577+197918</f>
        <v>113036135</v>
      </c>
      <c r="G67" s="5"/>
      <c r="H67" s="21">
        <f t="shared" ref="H67:H72" si="19">ROUND(C67/C$73,6)</f>
        <v>8.482E-3</v>
      </c>
      <c r="I67" s="75">
        <f t="shared" ref="I67:I72" si="20">ROUND(D67/D$73,6)</f>
        <v>8.9619999999999995E-3</v>
      </c>
      <c r="J67" s="75">
        <f t="shared" ref="J67:J72" si="21">ROUND(E67/E$73,6)</f>
        <v>8.3309999999999999E-3</v>
      </c>
      <c r="K67" s="57">
        <f t="shared" ref="K67:K72" si="22">ROUND(F67/F$73,6)</f>
        <v>8.456E-3</v>
      </c>
      <c r="L67" s="1"/>
    </row>
    <row r="68" spans="1:12" x14ac:dyDescent="0.25">
      <c r="A68" s="54">
        <f t="shared" si="0"/>
        <v>42</v>
      </c>
      <c r="B68" s="31" t="s">
        <v>60</v>
      </c>
      <c r="C68" s="70">
        <v>0</v>
      </c>
      <c r="D68" s="20">
        <v>0</v>
      </c>
      <c r="E68" s="70">
        <v>0</v>
      </c>
      <c r="F68" s="20">
        <v>0</v>
      </c>
      <c r="G68" s="5"/>
      <c r="H68" s="21">
        <f t="shared" si="19"/>
        <v>0</v>
      </c>
      <c r="I68" s="75">
        <f t="shared" si="20"/>
        <v>0</v>
      </c>
      <c r="J68" s="75">
        <f t="shared" si="21"/>
        <v>0</v>
      </c>
      <c r="K68" s="57">
        <f t="shared" si="22"/>
        <v>0</v>
      </c>
      <c r="L68" s="1"/>
    </row>
    <row r="69" spans="1:12" x14ac:dyDescent="0.25">
      <c r="A69" s="54">
        <f t="shared" si="0"/>
        <v>43</v>
      </c>
      <c r="B69" s="31" t="s">
        <v>61</v>
      </c>
      <c r="C69" s="70">
        <v>0</v>
      </c>
      <c r="D69" s="20">
        <v>0</v>
      </c>
      <c r="E69" s="70">
        <v>0</v>
      </c>
      <c r="F69" s="20">
        <v>0</v>
      </c>
      <c r="G69" s="5"/>
      <c r="H69" s="21">
        <f t="shared" si="19"/>
        <v>0</v>
      </c>
      <c r="I69" s="75">
        <f t="shared" si="20"/>
        <v>0</v>
      </c>
      <c r="J69" s="75">
        <f t="shared" si="21"/>
        <v>0</v>
      </c>
      <c r="K69" s="57">
        <f t="shared" si="22"/>
        <v>0</v>
      </c>
      <c r="L69" s="1"/>
    </row>
    <row r="70" spans="1:12" x14ac:dyDescent="0.25">
      <c r="A70" s="54">
        <f t="shared" si="0"/>
        <v>44</v>
      </c>
      <c r="B70" s="31" t="s">
        <v>62</v>
      </c>
      <c r="C70" s="69">
        <v>0</v>
      </c>
      <c r="D70" s="7">
        <v>0</v>
      </c>
      <c r="E70" s="69">
        <v>11</v>
      </c>
      <c r="F70" s="7">
        <v>1112</v>
      </c>
      <c r="G70" s="5"/>
      <c r="H70" s="12">
        <f t="shared" si="19"/>
        <v>0</v>
      </c>
      <c r="I70" s="74">
        <f t="shared" si="20"/>
        <v>0</v>
      </c>
      <c r="J70" s="74">
        <f t="shared" si="21"/>
        <v>0</v>
      </c>
      <c r="K70" s="55">
        <f t="shared" si="22"/>
        <v>0</v>
      </c>
      <c r="L70" s="1"/>
    </row>
    <row r="71" spans="1:12" x14ac:dyDescent="0.25">
      <c r="A71" s="54">
        <f t="shared" si="0"/>
        <v>45</v>
      </c>
      <c r="B71" s="31" t="s">
        <v>63</v>
      </c>
      <c r="C71" s="71">
        <f>SUM(C67:C70)</f>
        <v>113499829</v>
      </c>
      <c r="D71" s="8">
        <f t="shared" ref="D71:F71" si="23">SUM(D67:D70)</f>
        <v>115392096</v>
      </c>
      <c r="E71" s="71">
        <f t="shared" si="23"/>
        <v>115911723</v>
      </c>
      <c r="F71" s="8">
        <f t="shared" si="23"/>
        <v>113037247</v>
      </c>
      <c r="G71" s="5"/>
      <c r="H71" s="13">
        <f t="shared" si="19"/>
        <v>8.482E-3</v>
      </c>
      <c r="I71" s="76">
        <f t="shared" si="20"/>
        <v>8.9619999999999995E-3</v>
      </c>
      <c r="J71" s="76">
        <f t="shared" si="21"/>
        <v>8.3309999999999999E-3</v>
      </c>
      <c r="K71" s="58">
        <f t="shared" si="22"/>
        <v>8.456E-3</v>
      </c>
      <c r="L71" s="1"/>
    </row>
    <row r="72" spans="1:12" ht="15.75" thickBot="1" x14ac:dyDescent="0.3">
      <c r="A72" s="54">
        <f t="shared" si="0"/>
        <v>46</v>
      </c>
      <c r="B72" s="31" t="s">
        <v>64</v>
      </c>
      <c r="C72" s="79">
        <f>C34+C65-C71</f>
        <v>53708181</v>
      </c>
      <c r="D72" s="9">
        <f>D34+D65-D71</f>
        <v>22142265</v>
      </c>
      <c r="E72" s="79">
        <f>E34+E65-E71</f>
        <v>40668788</v>
      </c>
      <c r="F72" s="9">
        <f>F34+F65-F71</f>
        <v>44204037</v>
      </c>
      <c r="G72" s="5"/>
      <c r="H72" s="14">
        <f t="shared" si="19"/>
        <v>4.0140000000000002E-3</v>
      </c>
      <c r="I72" s="82">
        <f t="shared" si="20"/>
        <v>1.72E-3</v>
      </c>
      <c r="J72" s="82">
        <f t="shared" si="21"/>
        <v>2.9229999999999998E-3</v>
      </c>
      <c r="K72" s="67">
        <f t="shared" si="22"/>
        <v>3.307E-3</v>
      </c>
      <c r="L72" s="1"/>
    </row>
    <row r="73" spans="1:12" ht="16.5" thickTop="1" thickBot="1" x14ac:dyDescent="0.3">
      <c r="A73" s="54">
        <f t="shared" si="0"/>
        <v>47</v>
      </c>
      <c r="B73" s="31" t="s">
        <v>65</v>
      </c>
      <c r="C73" s="80">
        <v>13380557555</v>
      </c>
      <c r="D73" s="10">
        <v>12875363996</v>
      </c>
      <c r="E73" s="80">
        <v>13913857749</v>
      </c>
      <c r="F73" s="10">
        <v>13368097074</v>
      </c>
      <c r="G73" s="5"/>
      <c r="H73" s="31"/>
      <c r="I73" s="5"/>
      <c r="J73" s="5"/>
      <c r="K73" s="32"/>
      <c r="L73" s="1"/>
    </row>
    <row r="74" spans="1:12" ht="16.5" thickTop="1" thickBot="1" x14ac:dyDescent="0.3">
      <c r="A74" s="59"/>
      <c r="B74" s="49"/>
      <c r="C74" s="73"/>
      <c r="D74" s="49"/>
      <c r="E74" s="73"/>
      <c r="F74" s="49"/>
      <c r="G74" s="73"/>
      <c r="H74" s="49"/>
      <c r="I74" s="73"/>
      <c r="J74" s="73"/>
      <c r="K74" s="68"/>
      <c r="L74" s="1"/>
    </row>
    <row r="75" spans="1:12" ht="15.75" thickTop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1" t="s">
        <v>66</v>
      </c>
      <c r="B76" s="1" t="s">
        <v>67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2"/>
      <c r="B77" s="1" t="s">
        <v>68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2"/>
      <c r="B78" s="1" t="s">
        <v>72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2"/>
      <c r="B79" s="1" t="s">
        <v>71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2"/>
      <c r="B80" s="1" t="s">
        <v>69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3"/>
      <c r="B81" s="1" t="s">
        <v>70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2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24">
    <mergeCell ref="A44:K44"/>
    <mergeCell ref="C45:F45"/>
    <mergeCell ref="H45:K45"/>
    <mergeCell ref="C46:E46"/>
    <mergeCell ref="F46:F47"/>
    <mergeCell ref="H46:J46"/>
    <mergeCell ref="K46:K47"/>
    <mergeCell ref="A38:K38"/>
    <mergeCell ref="A39:K39"/>
    <mergeCell ref="A41:K41"/>
    <mergeCell ref="A42:K42"/>
    <mergeCell ref="A43:K43"/>
    <mergeCell ref="C9:F9"/>
    <mergeCell ref="C10:E10"/>
    <mergeCell ref="F10:F11"/>
    <mergeCell ref="H9:K9"/>
    <mergeCell ref="H10:J10"/>
    <mergeCell ref="K10:K11"/>
    <mergeCell ref="A8:K8"/>
    <mergeCell ref="A2:K2"/>
    <mergeCell ref="A3:K3"/>
    <mergeCell ref="A5:K5"/>
    <mergeCell ref="A6:K6"/>
    <mergeCell ref="A7:K7"/>
  </mergeCells>
  <pageMargins left="0.7" right="0.7" top="0.75" bottom="0.75" header="0.3" footer="0.3"/>
  <pageSetup scale="62" fitToHeight="2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2021-04-12T14:14:12Z</cp:lastPrinted>
  <dcterms:created xsi:type="dcterms:W3CDTF">2021-03-29T18:06:37Z</dcterms:created>
  <dcterms:modified xsi:type="dcterms:W3CDTF">2021-04-12T14:14:39Z</dcterms:modified>
</cp:coreProperties>
</file>