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kywater.sharepoint.com/sites/Finance/Shared Documents/Contracts/HCWD/"/>
    </mc:Choice>
  </mc:AlternateContent>
  <xr:revisionPtr revIDLastSave="7" documentId="8_{014C47FB-A3A7-4414-9739-CC9F3E42CD32}" xr6:coauthVersionLast="45" xr6:coauthVersionMax="45" xr10:uidLastSave="{0DE5FDB9-97DD-4F14-A8F4-FDAFB9B4BBBA}"/>
  <bookViews>
    <workbookView xWindow="41350" yWindow="3650" windowWidth="35410" windowHeight="16670" xr2:uid="{00000000-000D-0000-FFFF-FFFF00000000}"/>
  </bookViews>
  <sheets>
    <sheet name="FY2020" sheetId="8" r:id="rId1"/>
    <sheet name="FY2019" sheetId="7" r:id="rId2"/>
    <sheet name="FY2018" sheetId="6" r:id="rId3"/>
    <sheet name="FY2017" sheetId="4" r:id="rId4"/>
    <sheet name="FY2016" sheetId="1" r:id="rId5"/>
    <sheet name="FY2015" sheetId="5" r:id="rId6"/>
  </sheets>
  <definedNames>
    <definedName name="_xlnm.Print_Area" localSheetId="5">'FY2015'!$A$1:$I$30</definedName>
    <definedName name="_xlnm.Print_Area" localSheetId="4">'FY2016'!$A$1:$G$31</definedName>
    <definedName name="_xlnm.Print_Area" localSheetId="3">'FY2017'!$A$1:$G$31</definedName>
    <definedName name="_xlnm.Print_Area" localSheetId="2">'FY2018'!$A$1:$G$31</definedName>
    <definedName name="_xlnm.Print_Area" localSheetId="1">'FY2019'!$A$1:$G$31</definedName>
    <definedName name="_xlnm.Print_Area" localSheetId="0">'FY2020'!$A$1:$G$31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8" l="1"/>
  <c r="G17" i="8"/>
  <c r="G15" i="8"/>
  <c r="G20" i="8" s="1"/>
  <c r="G24" i="8" s="1"/>
  <c r="G27" i="8" l="1"/>
  <c r="G30" i="8" s="1"/>
  <c r="G25" i="7"/>
  <c r="G17" i="7"/>
  <c r="G15" i="7"/>
  <c r="G20" i="7" l="1"/>
  <c r="G24" i="7" s="1"/>
  <c r="G27" i="7" s="1"/>
  <c r="G30" i="7" s="1"/>
  <c r="G25" i="6"/>
  <c r="G17" i="6"/>
  <c r="G15" i="6"/>
  <c r="G20" i="6" l="1"/>
  <c r="G24" i="6" s="1"/>
  <c r="G27" i="6" s="1"/>
  <c r="G30" i="6" s="1"/>
  <c r="I25" i="5"/>
  <c r="I15" i="5"/>
  <c r="I20" i="5" s="1"/>
  <c r="I24" i="5" s="1"/>
  <c r="I27" i="5" s="1"/>
  <c r="I30" i="5" s="1"/>
  <c r="G25" i="4" l="1"/>
  <c r="G17" i="4"/>
  <c r="G15" i="4"/>
  <c r="G20" i="4" l="1"/>
  <c r="G24" i="4" s="1"/>
  <c r="G27" i="4" s="1"/>
  <c r="G30" i="4" s="1"/>
  <c r="G25" i="1"/>
  <c r="G17" i="1"/>
  <c r="G15" i="1"/>
  <c r="G20" i="1" s="1"/>
  <c r="G24" i="1" s="1"/>
  <c r="G27" i="1" s="1"/>
  <c r="G30" i="1" s="1"/>
</calcChain>
</file>

<file path=xl/sharedStrings.xml><?xml version="1.0" encoding="utf-8"?>
<sst xmlns="http://schemas.openxmlformats.org/spreadsheetml/2006/main" count="126" uniqueCount="25">
  <si>
    <t>Operating Expenses</t>
  </si>
  <si>
    <t>Interest Expense</t>
  </si>
  <si>
    <t>Amortization Expense</t>
  </si>
  <si>
    <t>Total Cost</t>
  </si>
  <si>
    <t>Less:</t>
  </si>
  <si>
    <t>City Overhead Allocation</t>
  </si>
  <si>
    <t>Calculation:</t>
  </si>
  <si>
    <t>Expenses per above</t>
  </si>
  <si>
    <t>Volumes</t>
  </si>
  <si>
    <t>Rate</t>
  </si>
  <si>
    <t>Times</t>
  </si>
  <si>
    <t>Calculated Rate</t>
  </si>
  <si>
    <t>Henderson County Water District</t>
  </si>
  <si>
    <t>Calculation of South Water Cost Per Contract</t>
  </si>
  <si>
    <t>Net Expenses applicable to HCWD</t>
  </si>
  <si>
    <t>contract factor</t>
  </si>
  <si>
    <t>audited South Water op exps</t>
  </si>
  <si>
    <t>audited SW int exp</t>
  </si>
  <si>
    <t>audited SW mort</t>
  </si>
  <si>
    <t>10% of city overhead billing (#4444 accts)</t>
  </si>
  <si>
    <t>from SW consump SS, Total Gals Distributed less HWU internal usage</t>
  </si>
  <si>
    <t>Volumes in gallons</t>
  </si>
  <si>
    <t>Rate per 1000 gals</t>
  </si>
  <si>
    <t>Times contract factor</t>
  </si>
  <si>
    <t>Calculated Rate per 1,000 gals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</si>
</sst>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.0000_);_(&quot;$&quot;* \(#,##0.0000\);_(&quot;$&quot;* &quot;-&quot;????_);_(@_)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41" fontId="3" fillId="0" borderId="0" xfId="0" applyNumberFormat="1" applyFont="1"/>
    <xf numFmtId="41" fontId="3" fillId="0" borderId="1" xfId="0" applyNumberFormat="1" applyFont="1" applyBorder="1"/>
    <xf numFmtId="41" fontId="3" fillId="0" borderId="2" xfId="0" applyNumberFormat="1" applyFont="1" applyBorder="1"/>
    <xf numFmtId="0" fontId="4" fillId="0" borderId="0" xfId="0" applyFont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164" fontId="2" fillId="0" borderId="3" xfId="0" applyNumberFormat="1" applyFont="1" applyBorder="1"/>
    <xf numFmtId="41" fontId="0" fillId="0" borderId="0" xfId="0" applyNumberFormat="1"/>
    <xf numFmtId="41" fontId="0" fillId="0" borderId="1" xfId="0" applyNumberFormat="1" applyBorder="1"/>
    <xf numFmtId="41" fontId="0" fillId="0" borderId="2" xfId="0" applyNumberFormat="1" applyBorder="1"/>
    <xf numFmtId="164" fontId="0" fillId="0" borderId="0" xfId="0" applyNumberFormat="1"/>
    <xf numFmtId="164" fontId="2" fillId="0" borderId="0" xfId="0" applyNumberFormat="1" applyFont="1"/>
    <xf numFmtId="42" fontId="3" fillId="0" borderId="0" xfId="0" applyNumberFormat="1" applyFont="1"/>
    <xf numFmtId="42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12988-0BE3-47F0-8162-795D1DADD45A}">
  <dimension ref="A2:H31"/>
  <sheetViews>
    <sheetView tabSelected="1" view="pageBreakPreview" zoomScaleNormal="100" zoomScaleSheetLayoutView="100" workbookViewId="0">
      <selection activeCell="D8" sqref="D8"/>
    </sheetView>
  </sheetViews>
  <sheetFormatPr defaultColWidth="9.1796875" defaultRowHeight="12.5" x14ac:dyDescent="0.25"/>
  <cols>
    <col min="1" max="6" width="9.1796875" style="2"/>
    <col min="7" max="7" width="12.26953125" style="2" bestFit="1" customWidth="1"/>
    <col min="8" max="16384" width="9.1796875" style="2"/>
  </cols>
  <sheetData>
    <row r="2" spans="1:8" ht="13" x14ac:dyDescent="0.3">
      <c r="A2" s="1" t="s">
        <v>12</v>
      </c>
    </row>
    <row r="3" spans="1:8" ht="13" x14ac:dyDescent="0.3">
      <c r="A3" s="1" t="s">
        <v>13</v>
      </c>
    </row>
    <row r="4" spans="1:8" ht="13" x14ac:dyDescent="0.3">
      <c r="A4" s="3">
        <v>44012</v>
      </c>
    </row>
    <row r="9" spans="1:8" x14ac:dyDescent="0.25">
      <c r="G9" s="4"/>
    </row>
    <row r="10" spans="1:8" x14ac:dyDescent="0.25">
      <c r="A10" s="2" t="s">
        <v>0</v>
      </c>
      <c r="G10" s="16">
        <v>2493588</v>
      </c>
      <c r="H10" s="2" t="s">
        <v>16</v>
      </c>
    </row>
    <row r="11" spans="1:8" x14ac:dyDescent="0.25">
      <c r="G11" s="4"/>
    </row>
    <row r="12" spans="1:8" x14ac:dyDescent="0.25">
      <c r="A12" s="2" t="s">
        <v>1</v>
      </c>
      <c r="G12" s="5">
        <v>47037</v>
      </c>
      <c r="H12" s="2" t="s">
        <v>17</v>
      </c>
    </row>
    <row r="13" spans="1:8" hidden="1" x14ac:dyDescent="0.25">
      <c r="A13" s="2" t="s">
        <v>2</v>
      </c>
      <c r="G13" s="5">
        <v>0</v>
      </c>
      <c r="H13" s="2" t="s">
        <v>18</v>
      </c>
    </row>
    <row r="14" spans="1:8" x14ac:dyDescent="0.25">
      <c r="G14" s="4"/>
    </row>
    <row r="15" spans="1:8" x14ac:dyDescent="0.25">
      <c r="A15" s="2" t="s">
        <v>3</v>
      </c>
      <c r="G15" s="4">
        <f>SUM(G10:G14)</f>
        <v>2540625</v>
      </c>
    </row>
    <row r="16" spans="1:8" x14ac:dyDescent="0.25">
      <c r="G16" s="4"/>
    </row>
    <row r="17" spans="1:8" x14ac:dyDescent="0.25">
      <c r="A17" s="2" t="s">
        <v>4</v>
      </c>
      <c r="B17" s="2" t="s">
        <v>5</v>
      </c>
      <c r="G17" s="4">
        <f>0.1*-650000</f>
        <v>-65000</v>
      </c>
      <c r="H17" s="2" t="s">
        <v>19</v>
      </c>
    </row>
    <row r="18" spans="1:8" x14ac:dyDescent="0.25">
      <c r="G18" s="4"/>
    </row>
    <row r="19" spans="1:8" x14ac:dyDescent="0.25">
      <c r="G19" s="4"/>
    </row>
    <row r="20" spans="1:8" ht="13" thickBot="1" x14ac:dyDescent="0.3">
      <c r="A20" s="2" t="s">
        <v>14</v>
      </c>
      <c r="G20" s="17">
        <f>SUM(G15:G19)</f>
        <v>2475625</v>
      </c>
    </row>
    <row r="21" spans="1:8" ht="13" thickTop="1" x14ac:dyDescent="0.25">
      <c r="G21" s="4"/>
    </row>
    <row r="22" spans="1:8" x14ac:dyDescent="0.25">
      <c r="G22" s="4"/>
    </row>
    <row r="23" spans="1:8" x14ac:dyDescent="0.25">
      <c r="A23" s="7" t="s">
        <v>6</v>
      </c>
      <c r="G23" s="4"/>
    </row>
    <row r="24" spans="1:8" x14ac:dyDescent="0.25">
      <c r="A24" s="8" t="s">
        <v>7</v>
      </c>
      <c r="G24" s="16">
        <f>G20</f>
        <v>2475625</v>
      </c>
    </row>
    <row r="25" spans="1:8" x14ac:dyDescent="0.25">
      <c r="A25" s="8" t="s">
        <v>21</v>
      </c>
      <c r="G25" s="4">
        <f>1019545297-68803841</f>
        <v>950741456</v>
      </c>
      <c r="H25" s="2" t="s">
        <v>20</v>
      </c>
    </row>
    <row r="26" spans="1:8" x14ac:dyDescent="0.25">
      <c r="A26" s="8"/>
    </row>
    <row r="27" spans="1:8" x14ac:dyDescent="0.25">
      <c r="A27" s="8" t="s">
        <v>22</v>
      </c>
      <c r="G27" s="9">
        <f>G24/G25*1000</f>
        <v>2.6038887695247404</v>
      </c>
    </row>
    <row r="28" spans="1:8" x14ac:dyDescent="0.25">
      <c r="A28" s="8" t="s">
        <v>23</v>
      </c>
      <c r="G28" s="2">
        <v>1.25</v>
      </c>
      <c r="H28" s="2" t="s">
        <v>15</v>
      </c>
    </row>
    <row r="29" spans="1:8" x14ac:dyDescent="0.25">
      <c r="A29" s="8"/>
    </row>
    <row r="30" spans="1:8" ht="13.5" thickBot="1" x14ac:dyDescent="0.35">
      <c r="A30" s="1" t="s">
        <v>24</v>
      </c>
      <c r="G30" s="10">
        <f>G27*G28</f>
        <v>3.2548609619059254</v>
      </c>
    </row>
    <row r="31" spans="1:8" ht="13" thickTop="1" x14ac:dyDescent="0.25"/>
  </sheetData>
  <pageMargins left="1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AA2E-276E-4A5C-92EF-C01E847F8846}">
  <dimension ref="A2:H31"/>
  <sheetViews>
    <sheetView view="pageBreakPreview" zoomScaleNormal="100" zoomScaleSheetLayoutView="100" workbookViewId="0">
      <selection activeCell="E37" sqref="E37"/>
    </sheetView>
  </sheetViews>
  <sheetFormatPr defaultColWidth="9.1796875" defaultRowHeight="12.5" x14ac:dyDescent="0.25"/>
  <cols>
    <col min="1" max="6" width="9.1796875" style="2"/>
    <col min="7" max="7" width="12.26953125" style="2" bestFit="1" customWidth="1"/>
    <col min="8" max="16384" width="9.1796875" style="2"/>
  </cols>
  <sheetData>
    <row r="2" spans="1:8" ht="13" x14ac:dyDescent="0.3">
      <c r="A2" s="1" t="s">
        <v>12</v>
      </c>
    </row>
    <row r="3" spans="1:8" ht="13" x14ac:dyDescent="0.3">
      <c r="A3" s="1" t="s">
        <v>13</v>
      </c>
    </row>
    <row r="4" spans="1:8" ht="13" x14ac:dyDescent="0.3">
      <c r="A4" s="3">
        <v>43646</v>
      </c>
    </row>
    <row r="9" spans="1:8" x14ac:dyDescent="0.25">
      <c r="G9" s="4"/>
    </row>
    <row r="10" spans="1:8" x14ac:dyDescent="0.25">
      <c r="A10" s="2" t="s">
        <v>0</v>
      </c>
      <c r="G10" s="16">
        <v>2005557</v>
      </c>
      <c r="H10" s="2" t="s">
        <v>16</v>
      </c>
    </row>
    <row r="11" spans="1:8" x14ac:dyDescent="0.25">
      <c r="G11" s="4"/>
    </row>
    <row r="12" spans="1:8" x14ac:dyDescent="0.25">
      <c r="A12" s="2" t="s">
        <v>1</v>
      </c>
      <c r="G12" s="5">
        <v>49207</v>
      </c>
      <c r="H12" s="2" t="s">
        <v>17</v>
      </c>
    </row>
    <row r="13" spans="1:8" hidden="1" x14ac:dyDescent="0.25">
      <c r="A13" s="2" t="s">
        <v>2</v>
      </c>
      <c r="G13" s="5">
        <v>0</v>
      </c>
      <c r="H13" s="2" t="s">
        <v>18</v>
      </c>
    </row>
    <row r="14" spans="1:8" x14ac:dyDescent="0.25">
      <c r="G14" s="4"/>
    </row>
    <row r="15" spans="1:8" x14ac:dyDescent="0.25">
      <c r="A15" s="2" t="s">
        <v>3</v>
      </c>
      <c r="G15" s="4">
        <f>SUM(G10:G14)</f>
        <v>2054764</v>
      </c>
    </row>
    <row r="16" spans="1:8" x14ac:dyDescent="0.25">
      <c r="G16" s="4"/>
    </row>
    <row r="17" spans="1:8" x14ac:dyDescent="0.25">
      <c r="A17" s="2" t="s">
        <v>4</v>
      </c>
      <c r="B17" s="2" t="s">
        <v>5</v>
      </c>
      <c r="G17" s="4">
        <f>0.1*-620000</f>
        <v>-62000</v>
      </c>
      <c r="H17" s="2" t="s">
        <v>19</v>
      </c>
    </row>
    <row r="18" spans="1:8" x14ac:dyDescent="0.25">
      <c r="G18" s="4"/>
    </row>
    <row r="19" spans="1:8" x14ac:dyDescent="0.25">
      <c r="G19" s="4"/>
    </row>
    <row r="20" spans="1:8" ht="13" thickBot="1" x14ac:dyDescent="0.3">
      <c r="A20" s="2" t="s">
        <v>14</v>
      </c>
      <c r="G20" s="17">
        <f>SUM(G15:G19)</f>
        <v>1992764</v>
      </c>
    </row>
    <row r="21" spans="1:8" ht="13" thickTop="1" x14ac:dyDescent="0.25">
      <c r="G21" s="4"/>
    </row>
    <row r="22" spans="1:8" x14ac:dyDescent="0.25">
      <c r="G22" s="4"/>
    </row>
    <row r="23" spans="1:8" x14ac:dyDescent="0.25">
      <c r="A23" s="7" t="s">
        <v>6</v>
      </c>
      <c r="G23" s="4"/>
    </row>
    <row r="24" spans="1:8" x14ac:dyDescent="0.25">
      <c r="A24" s="8" t="s">
        <v>7</v>
      </c>
      <c r="G24" s="16">
        <f>G20</f>
        <v>1992764</v>
      </c>
    </row>
    <row r="25" spans="1:8" x14ac:dyDescent="0.25">
      <c r="A25" s="8" t="s">
        <v>21</v>
      </c>
      <c r="G25" s="4">
        <f>990180014-61345306</f>
        <v>928834708</v>
      </c>
      <c r="H25" s="2" t="s">
        <v>20</v>
      </c>
    </row>
    <row r="26" spans="1:8" x14ac:dyDescent="0.25">
      <c r="A26" s="8"/>
    </row>
    <row r="27" spans="1:8" x14ac:dyDescent="0.25">
      <c r="A27" s="8" t="s">
        <v>22</v>
      </c>
      <c r="G27" s="9">
        <f>G24/G25*1000</f>
        <v>2.1454452367428112</v>
      </c>
    </row>
    <row r="28" spans="1:8" x14ac:dyDescent="0.25">
      <c r="A28" s="8" t="s">
        <v>23</v>
      </c>
      <c r="G28" s="2">
        <v>1.25</v>
      </c>
      <c r="H28" s="2" t="s">
        <v>15</v>
      </c>
    </row>
    <row r="29" spans="1:8" x14ac:dyDescent="0.25">
      <c r="A29" s="8"/>
    </row>
    <row r="30" spans="1:8" ht="13.5" thickBot="1" x14ac:dyDescent="0.35">
      <c r="A30" s="1" t="s">
        <v>24</v>
      </c>
      <c r="G30" s="10">
        <f>G27*G28</f>
        <v>2.6818065459285139</v>
      </c>
    </row>
    <row r="31" spans="1:8" ht="13" thickTop="1" x14ac:dyDescent="0.25"/>
  </sheetData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D5FCD-41AE-4436-A680-89940F644F16}">
  <dimension ref="A2:H31"/>
  <sheetViews>
    <sheetView view="pageBreakPreview" zoomScaleNormal="100" zoomScaleSheetLayoutView="100" workbookViewId="0">
      <selection activeCell="F7" sqref="F7"/>
    </sheetView>
  </sheetViews>
  <sheetFormatPr defaultColWidth="9.1796875" defaultRowHeight="12.5" x14ac:dyDescent="0.25"/>
  <cols>
    <col min="1" max="6" width="9.1796875" style="2"/>
    <col min="7" max="7" width="12.26953125" style="2" bestFit="1" customWidth="1"/>
    <col min="8" max="16384" width="9.1796875" style="2"/>
  </cols>
  <sheetData>
    <row r="2" spans="1:8" ht="13" x14ac:dyDescent="0.3">
      <c r="A2" s="1" t="s">
        <v>12</v>
      </c>
    </row>
    <row r="3" spans="1:8" ht="13" x14ac:dyDescent="0.3">
      <c r="A3" s="1" t="s">
        <v>13</v>
      </c>
    </row>
    <row r="4" spans="1:8" ht="13" x14ac:dyDescent="0.3">
      <c r="A4" s="3">
        <v>43281</v>
      </c>
    </row>
    <row r="9" spans="1:8" x14ac:dyDescent="0.25">
      <c r="G9" s="4"/>
    </row>
    <row r="10" spans="1:8" x14ac:dyDescent="0.25">
      <c r="A10" s="2" t="s">
        <v>0</v>
      </c>
      <c r="G10" s="16">
        <v>1804208</v>
      </c>
      <c r="H10" s="2" t="s">
        <v>16</v>
      </c>
    </row>
    <row r="11" spans="1:8" x14ac:dyDescent="0.25">
      <c r="G11" s="4"/>
    </row>
    <row r="12" spans="1:8" x14ac:dyDescent="0.25">
      <c r="A12" s="2" t="s">
        <v>1</v>
      </c>
      <c r="G12" s="5">
        <v>51192</v>
      </c>
      <c r="H12" s="2" t="s">
        <v>17</v>
      </c>
    </row>
    <row r="13" spans="1:8" hidden="1" x14ac:dyDescent="0.25">
      <c r="A13" s="2" t="s">
        <v>2</v>
      </c>
      <c r="G13" s="5">
        <v>0</v>
      </c>
      <c r="H13" s="2" t="s">
        <v>18</v>
      </c>
    </row>
    <row r="14" spans="1:8" x14ac:dyDescent="0.25">
      <c r="G14" s="4"/>
    </row>
    <row r="15" spans="1:8" x14ac:dyDescent="0.25">
      <c r="A15" s="2" t="s">
        <v>3</v>
      </c>
      <c r="G15" s="4">
        <f>SUM(G10:G14)</f>
        <v>1855400</v>
      </c>
    </row>
    <row r="16" spans="1:8" x14ac:dyDescent="0.25">
      <c r="G16" s="4"/>
    </row>
    <row r="17" spans="1:8" x14ac:dyDescent="0.25">
      <c r="A17" s="2" t="s">
        <v>4</v>
      </c>
      <c r="B17" s="2" t="s">
        <v>5</v>
      </c>
      <c r="G17" s="4">
        <f>0.1*-640000</f>
        <v>-64000</v>
      </c>
      <c r="H17" s="2" t="s">
        <v>19</v>
      </c>
    </row>
    <row r="18" spans="1:8" x14ac:dyDescent="0.25">
      <c r="G18" s="4"/>
    </row>
    <row r="19" spans="1:8" x14ac:dyDescent="0.25">
      <c r="G19" s="4"/>
    </row>
    <row r="20" spans="1:8" ht="13" thickBot="1" x14ac:dyDescent="0.3">
      <c r="A20" s="2" t="s">
        <v>14</v>
      </c>
      <c r="G20" s="17">
        <f>SUM(G15:G19)</f>
        <v>1791400</v>
      </c>
    </row>
    <row r="21" spans="1:8" ht="13" thickTop="1" x14ac:dyDescent="0.25">
      <c r="G21" s="4"/>
    </row>
    <row r="22" spans="1:8" x14ac:dyDescent="0.25">
      <c r="G22" s="4"/>
    </row>
    <row r="23" spans="1:8" x14ac:dyDescent="0.25">
      <c r="A23" s="7" t="s">
        <v>6</v>
      </c>
      <c r="G23" s="4"/>
    </row>
    <row r="24" spans="1:8" x14ac:dyDescent="0.25">
      <c r="A24" s="8" t="s">
        <v>7</v>
      </c>
      <c r="G24" s="16">
        <f>G20</f>
        <v>1791400</v>
      </c>
    </row>
    <row r="25" spans="1:8" x14ac:dyDescent="0.25">
      <c r="A25" s="8" t="s">
        <v>21</v>
      </c>
      <c r="G25" s="4">
        <f>960770638-66477526</f>
        <v>894293112</v>
      </c>
      <c r="H25" s="2" t="s">
        <v>20</v>
      </c>
    </row>
    <row r="26" spans="1:8" x14ac:dyDescent="0.25">
      <c r="A26" s="8"/>
    </row>
    <row r="27" spans="1:8" x14ac:dyDescent="0.25">
      <c r="A27" s="8" t="s">
        <v>22</v>
      </c>
      <c r="G27" s="9">
        <f>G24/G25*1000</f>
        <v>2.0031463688607722</v>
      </c>
    </row>
    <row r="28" spans="1:8" x14ac:dyDescent="0.25">
      <c r="A28" s="8" t="s">
        <v>23</v>
      </c>
      <c r="G28" s="2">
        <v>1.25</v>
      </c>
      <c r="H28" s="2" t="s">
        <v>15</v>
      </c>
    </row>
    <row r="29" spans="1:8" x14ac:dyDescent="0.25">
      <c r="A29" s="8"/>
    </row>
    <row r="30" spans="1:8" ht="13.5" thickBot="1" x14ac:dyDescent="0.35">
      <c r="A30" s="1" t="s">
        <v>24</v>
      </c>
      <c r="G30" s="10">
        <f>G27*G28</f>
        <v>2.5039329610759653</v>
      </c>
    </row>
    <row r="31" spans="1:8" ht="13" thickTop="1" x14ac:dyDescent="0.25"/>
  </sheetData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1"/>
  <sheetViews>
    <sheetView view="pageBreakPreview" zoomScaleNormal="100" zoomScaleSheetLayoutView="100" workbookViewId="0">
      <selection activeCell="G11" sqref="G11"/>
    </sheetView>
  </sheetViews>
  <sheetFormatPr defaultColWidth="9.1796875" defaultRowHeight="12.5" x14ac:dyDescent="0.25"/>
  <cols>
    <col min="1" max="6" width="9.1796875" style="2"/>
    <col min="7" max="7" width="12.26953125" style="2" bestFit="1" customWidth="1"/>
    <col min="8" max="16384" width="9.1796875" style="2"/>
  </cols>
  <sheetData>
    <row r="2" spans="1:8" ht="13" x14ac:dyDescent="0.3">
      <c r="A2" s="1" t="s">
        <v>12</v>
      </c>
    </row>
    <row r="3" spans="1:8" ht="13" x14ac:dyDescent="0.3">
      <c r="A3" s="1" t="s">
        <v>13</v>
      </c>
    </row>
    <row r="4" spans="1:8" ht="13" x14ac:dyDescent="0.3">
      <c r="A4" s="3">
        <v>42916</v>
      </c>
    </row>
    <row r="9" spans="1:8" x14ac:dyDescent="0.25">
      <c r="G9" s="4"/>
    </row>
    <row r="10" spans="1:8" x14ac:dyDescent="0.25">
      <c r="A10" s="2" t="s">
        <v>0</v>
      </c>
      <c r="G10" s="4">
        <v>1758016</v>
      </c>
      <c r="H10" s="2" t="s">
        <v>16</v>
      </c>
    </row>
    <row r="11" spans="1:8" x14ac:dyDescent="0.25">
      <c r="G11" s="4"/>
    </row>
    <row r="12" spans="1:8" x14ac:dyDescent="0.25">
      <c r="A12" s="2" t="s">
        <v>1</v>
      </c>
      <c r="G12" s="4">
        <v>53298</v>
      </c>
      <c r="H12" s="2" t="s">
        <v>17</v>
      </c>
    </row>
    <row r="13" spans="1:8" x14ac:dyDescent="0.25">
      <c r="A13" s="2" t="s">
        <v>2</v>
      </c>
      <c r="G13" s="5">
        <v>0</v>
      </c>
      <c r="H13" s="2" t="s">
        <v>18</v>
      </c>
    </row>
    <row r="14" spans="1:8" x14ac:dyDescent="0.25">
      <c r="G14" s="4"/>
    </row>
    <row r="15" spans="1:8" x14ac:dyDescent="0.25">
      <c r="A15" s="2" t="s">
        <v>3</v>
      </c>
      <c r="G15" s="4">
        <f>SUM(G10:G14)</f>
        <v>1811314</v>
      </c>
    </row>
    <row r="16" spans="1:8" x14ac:dyDescent="0.25">
      <c r="G16" s="4"/>
    </row>
    <row r="17" spans="1:8" x14ac:dyDescent="0.25">
      <c r="A17" s="2" t="s">
        <v>4</v>
      </c>
      <c r="B17" s="2" t="s">
        <v>5</v>
      </c>
      <c r="G17" s="4">
        <f>0.1*-618000</f>
        <v>-61800</v>
      </c>
      <c r="H17" s="2" t="s">
        <v>19</v>
      </c>
    </row>
    <row r="18" spans="1:8" x14ac:dyDescent="0.25">
      <c r="G18" s="4"/>
    </row>
    <row r="19" spans="1:8" x14ac:dyDescent="0.25">
      <c r="G19" s="4"/>
    </row>
    <row r="20" spans="1:8" ht="13" thickBot="1" x14ac:dyDescent="0.3">
      <c r="A20" s="2" t="s">
        <v>14</v>
      </c>
      <c r="G20" s="6">
        <f>SUM(G15:G19)</f>
        <v>1749514</v>
      </c>
    </row>
    <row r="21" spans="1:8" ht="13" thickTop="1" x14ac:dyDescent="0.25">
      <c r="G21" s="4"/>
    </row>
    <row r="22" spans="1:8" x14ac:dyDescent="0.25">
      <c r="G22" s="4"/>
    </row>
    <row r="23" spans="1:8" x14ac:dyDescent="0.25">
      <c r="A23" s="7" t="s">
        <v>6</v>
      </c>
      <c r="G23" s="4"/>
    </row>
    <row r="24" spans="1:8" x14ac:dyDescent="0.25">
      <c r="A24" s="8" t="s">
        <v>7</v>
      </c>
      <c r="G24" s="4">
        <f>G20</f>
        <v>1749514</v>
      </c>
    </row>
    <row r="25" spans="1:8" x14ac:dyDescent="0.25">
      <c r="A25" s="8" t="s">
        <v>8</v>
      </c>
      <c r="G25" s="4">
        <f>913208964-62555430</f>
        <v>850653534</v>
      </c>
      <c r="H25" s="2" t="s">
        <v>20</v>
      </c>
    </row>
    <row r="26" spans="1:8" x14ac:dyDescent="0.25">
      <c r="A26" s="8"/>
    </row>
    <row r="27" spans="1:8" x14ac:dyDescent="0.25">
      <c r="A27" s="8" t="s">
        <v>9</v>
      </c>
      <c r="G27" s="9">
        <f>G24/G25*1000</f>
        <v>2.056670465792716</v>
      </c>
    </row>
    <row r="28" spans="1:8" x14ac:dyDescent="0.25">
      <c r="A28" s="8" t="s">
        <v>10</v>
      </c>
      <c r="G28" s="2">
        <v>1.25</v>
      </c>
      <c r="H28" s="2" t="s">
        <v>15</v>
      </c>
    </row>
    <row r="30" spans="1:8" ht="13.5" thickBot="1" x14ac:dyDescent="0.35">
      <c r="A30" s="1" t="s">
        <v>11</v>
      </c>
      <c r="G30" s="10">
        <f>G27*G28</f>
        <v>2.5708380822408952</v>
      </c>
    </row>
    <row r="31" spans="1:8" ht="13" thickTop="1" x14ac:dyDescent="0.25"/>
  </sheetData>
  <pageMargins left="1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1"/>
  <sheetViews>
    <sheetView view="pageBreakPreview" zoomScaleNormal="100" zoomScaleSheetLayoutView="100" workbookViewId="0">
      <selection activeCell="E20" sqref="E20"/>
    </sheetView>
  </sheetViews>
  <sheetFormatPr defaultColWidth="9.1796875" defaultRowHeight="12.5" x14ac:dyDescent="0.25"/>
  <cols>
    <col min="1" max="6" width="9.1796875" style="2"/>
    <col min="7" max="7" width="12.26953125" style="2" bestFit="1" customWidth="1"/>
    <col min="8" max="16384" width="9.1796875" style="2"/>
  </cols>
  <sheetData>
    <row r="2" spans="1:8" ht="13" x14ac:dyDescent="0.3">
      <c r="A2" s="1" t="s">
        <v>12</v>
      </c>
    </row>
    <row r="3" spans="1:8" ht="13" x14ac:dyDescent="0.3">
      <c r="A3" s="1" t="s">
        <v>13</v>
      </c>
    </row>
    <row r="4" spans="1:8" ht="13" x14ac:dyDescent="0.3">
      <c r="A4" s="3">
        <v>42551</v>
      </c>
    </row>
    <row r="9" spans="1:8" x14ac:dyDescent="0.25">
      <c r="G9" s="4"/>
    </row>
    <row r="10" spans="1:8" x14ac:dyDescent="0.25">
      <c r="A10" s="2" t="s">
        <v>0</v>
      </c>
      <c r="G10" s="4">
        <v>1592384</v>
      </c>
      <c r="H10" s="2" t="s">
        <v>16</v>
      </c>
    </row>
    <row r="11" spans="1:8" x14ac:dyDescent="0.25">
      <c r="G11" s="4"/>
    </row>
    <row r="12" spans="1:8" x14ac:dyDescent="0.25">
      <c r="A12" s="2" t="s">
        <v>1</v>
      </c>
      <c r="G12" s="4">
        <v>60905</v>
      </c>
      <c r="H12" s="2" t="s">
        <v>17</v>
      </c>
    </row>
    <row r="13" spans="1:8" x14ac:dyDescent="0.25">
      <c r="A13" s="2" t="s">
        <v>2</v>
      </c>
      <c r="G13" s="5">
        <v>574</v>
      </c>
      <c r="H13" s="2" t="s">
        <v>18</v>
      </c>
    </row>
    <row r="14" spans="1:8" x14ac:dyDescent="0.25">
      <c r="G14" s="4"/>
    </row>
    <row r="15" spans="1:8" x14ac:dyDescent="0.25">
      <c r="A15" s="2" t="s">
        <v>3</v>
      </c>
      <c r="G15" s="4">
        <f>SUM(G10:G14)</f>
        <v>1653863</v>
      </c>
    </row>
    <row r="16" spans="1:8" x14ac:dyDescent="0.25">
      <c r="G16" s="4"/>
    </row>
    <row r="17" spans="1:8" x14ac:dyDescent="0.25">
      <c r="A17" s="2" t="s">
        <v>4</v>
      </c>
      <c r="B17" s="2" t="s">
        <v>5</v>
      </c>
      <c r="G17" s="4">
        <f>0.1*-599000</f>
        <v>-59900</v>
      </c>
      <c r="H17" s="2" t="s">
        <v>19</v>
      </c>
    </row>
    <row r="18" spans="1:8" x14ac:dyDescent="0.25">
      <c r="G18" s="4"/>
    </row>
    <row r="19" spans="1:8" x14ac:dyDescent="0.25">
      <c r="G19" s="4"/>
    </row>
    <row r="20" spans="1:8" ht="13" thickBot="1" x14ac:dyDescent="0.3">
      <c r="A20" s="2" t="s">
        <v>14</v>
      </c>
      <c r="G20" s="6">
        <f>SUM(G15:G19)</f>
        <v>1593963</v>
      </c>
    </row>
    <row r="21" spans="1:8" ht="13" thickTop="1" x14ac:dyDescent="0.25">
      <c r="G21" s="4"/>
    </row>
    <row r="22" spans="1:8" x14ac:dyDescent="0.25">
      <c r="G22" s="4"/>
    </row>
    <row r="23" spans="1:8" x14ac:dyDescent="0.25">
      <c r="A23" s="7" t="s">
        <v>6</v>
      </c>
      <c r="G23" s="4"/>
    </row>
    <row r="24" spans="1:8" x14ac:dyDescent="0.25">
      <c r="A24" s="8" t="s">
        <v>7</v>
      </c>
      <c r="G24" s="4">
        <f>G20</f>
        <v>1593963</v>
      </c>
    </row>
    <row r="25" spans="1:8" x14ac:dyDescent="0.25">
      <c r="A25" s="8" t="s">
        <v>8</v>
      </c>
      <c r="G25" s="4">
        <f>896019000-53126653</f>
        <v>842892347</v>
      </c>
      <c r="H25" s="2" t="s">
        <v>20</v>
      </c>
    </row>
    <row r="26" spans="1:8" x14ac:dyDescent="0.25">
      <c r="A26" s="8"/>
    </row>
    <row r="27" spans="1:8" x14ac:dyDescent="0.25">
      <c r="A27" s="8" t="s">
        <v>9</v>
      </c>
      <c r="G27" s="9">
        <f>G24/G25*1000</f>
        <v>1.8910635571353691</v>
      </c>
    </row>
    <row r="28" spans="1:8" x14ac:dyDescent="0.25">
      <c r="A28" s="8" t="s">
        <v>10</v>
      </c>
      <c r="G28" s="2">
        <v>1.25</v>
      </c>
      <c r="H28" s="2" t="s">
        <v>15</v>
      </c>
    </row>
    <row r="30" spans="1:8" ht="13.5" thickBot="1" x14ac:dyDescent="0.35">
      <c r="A30" s="1" t="s">
        <v>11</v>
      </c>
      <c r="G30" s="10">
        <f>G27*G28</f>
        <v>2.3638294464192113</v>
      </c>
    </row>
    <row r="31" spans="1:8" ht="13" thickTop="1" x14ac:dyDescent="0.25"/>
  </sheetData>
  <phoneticPr fontId="1" type="noConversion"/>
  <pageMargins left="1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J30"/>
  <sheetViews>
    <sheetView view="pageBreakPreview" zoomScaleNormal="100" zoomScaleSheetLayoutView="100" workbookViewId="0">
      <selection activeCell="I25" sqref="I25"/>
    </sheetView>
  </sheetViews>
  <sheetFormatPr defaultRowHeight="12.5" x14ac:dyDescent="0.25"/>
  <cols>
    <col min="9" max="9" width="12.26953125" customWidth="1"/>
    <col min="265" max="265" width="12.26953125" customWidth="1"/>
    <col min="521" max="521" width="12.26953125" customWidth="1"/>
    <col min="777" max="777" width="12.26953125" customWidth="1"/>
    <col min="1033" max="1033" width="12.26953125" customWidth="1"/>
    <col min="1289" max="1289" width="12.26953125" customWidth="1"/>
    <col min="1545" max="1545" width="12.26953125" customWidth="1"/>
    <col min="1801" max="1801" width="12.26953125" customWidth="1"/>
    <col min="2057" max="2057" width="12.26953125" customWidth="1"/>
    <col min="2313" max="2313" width="12.26953125" customWidth="1"/>
    <col min="2569" max="2569" width="12.26953125" customWidth="1"/>
    <col min="2825" max="2825" width="12.26953125" customWidth="1"/>
    <col min="3081" max="3081" width="12.26953125" customWidth="1"/>
    <col min="3337" max="3337" width="12.26953125" customWidth="1"/>
    <col min="3593" max="3593" width="12.26953125" customWidth="1"/>
    <col min="3849" max="3849" width="12.26953125" customWidth="1"/>
    <col min="4105" max="4105" width="12.26953125" customWidth="1"/>
    <col min="4361" max="4361" width="12.26953125" customWidth="1"/>
    <col min="4617" max="4617" width="12.26953125" customWidth="1"/>
    <col min="4873" max="4873" width="12.26953125" customWidth="1"/>
    <col min="5129" max="5129" width="12.26953125" customWidth="1"/>
    <col min="5385" max="5385" width="12.26953125" customWidth="1"/>
    <col min="5641" max="5641" width="12.26953125" customWidth="1"/>
    <col min="5897" max="5897" width="12.26953125" customWidth="1"/>
    <col min="6153" max="6153" width="12.26953125" customWidth="1"/>
    <col min="6409" max="6409" width="12.26953125" customWidth="1"/>
    <col min="6665" max="6665" width="12.26953125" customWidth="1"/>
    <col min="6921" max="6921" width="12.26953125" customWidth="1"/>
    <col min="7177" max="7177" width="12.26953125" customWidth="1"/>
    <col min="7433" max="7433" width="12.26953125" customWidth="1"/>
    <col min="7689" max="7689" width="12.26953125" customWidth="1"/>
    <col min="7945" max="7945" width="12.26953125" customWidth="1"/>
    <col min="8201" max="8201" width="12.26953125" customWidth="1"/>
    <col min="8457" max="8457" width="12.26953125" customWidth="1"/>
    <col min="8713" max="8713" width="12.26953125" customWidth="1"/>
    <col min="8969" max="8969" width="12.26953125" customWidth="1"/>
    <col min="9225" max="9225" width="12.26953125" customWidth="1"/>
    <col min="9481" max="9481" width="12.26953125" customWidth="1"/>
    <col min="9737" max="9737" width="12.26953125" customWidth="1"/>
    <col min="9993" max="9993" width="12.26953125" customWidth="1"/>
    <col min="10249" max="10249" width="12.26953125" customWidth="1"/>
    <col min="10505" max="10505" width="12.26953125" customWidth="1"/>
    <col min="10761" max="10761" width="12.26953125" customWidth="1"/>
    <col min="11017" max="11017" width="12.26953125" customWidth="1"/>
    <col min="11273" max="11273" width="12.26953125" customWidth="1"/>
    <col min="11529" max="11529" width="12.26953125" customWidth="1"/>
    <col min="11785" max="11785" width="12.26953125" customWidth="1"/>
    <col min="12041" max="12041" width="12.26953125" customWidth="1"/>
    <col min="12297" max="12297" width="12.26953125" customWidth="1"/>
    <col min="12553" max="12553" width="12.26953125" customWidth="1"/>
    <col min="12809" max="12809" width="12.26953125" customWidth="1"/>
    <col min="13065" max="13065" width="12.26953125" customWidth="1"/>
    <col min="13321" max="13321" width="12.26953125" customWidth="1"/>
    <col min="13577" max="13577" width="12.26953125" customWidth="1"/>
    <col min="13833" max="13833" width="12.26953125" customWidth="1"/>
    <col min="14089" max="14089" width="12.26953125" customWidth="1"/>
    <col min="14345" max="14345" width="12.26953125" customWidth="1"/>
    <col min="14601" max="14601" width="12.26953125" customWidth="1"/>
    <col min="14857" max="14857" width="12.26953125" customWidth="1"/>
    <col min="15113" max="15113" width="12.26953125" customWidth="1"/>
    <col min="15369" max="15369" width="12.26953125" customWidth="1"/>
    <col min="15625" max="15625" width="12.26953125" customWidth="1"/>
    <col min="15881" max="15881" width="12.26953125" customWidth="1"/>
    <col min="16137" max="16137" width="12.26953125" customWidth="1"/>
  </cols>
  <sheetData>
    <row r="3" spans="3:10" x14ac:dyDescent="0.25">
      <c r="E3" t="s">
        <v>12</v>
      </c>
    </row>
    <row r="4" spans="3:10" x14ac:dyDescent="0.25">
      <c r="E4" t="s">
        <v>13</v>
      </c>
    </row>
    <row r="9" spans="3:10" x14ac:dyDescent="0.25">
      <c r="I9" s="11"/>
    </row>
    <row r="10" spans="3:10" x14ac:dyDescent="0.25">
      <c r="C10" t="s">
        <v>0</v>
      </c>
      <c r="I10" s="11">
        <v>1533755</v>
      </c>
      <c r="J10" t="s">
        <v>16</v>
      </c>
    </row>
    <row r="11" spans="3:10" x14ac:dyDescent="0.25">
      <c r="I11" s="11"/>
    </row>
    <row r="12" spans="3:10" x14ac:dyDescent="0.25">
      <c r="C12" t="s">
        <v>1</v>
      </c>
      <c r="I12" s="11">
        <v>74683</v>
      </c>
      <c r="J12" t="s">
        <v>17</v>
      </c>
    </row>
    <row r="13" spans="3:10" x14ac:dyDescent="0.25">
      <c r="C13" t="s">
        <v>2</v>
      </c>
      <c r="I13" s="12">
        <v>0</v>
      </c>
      <c r="J13" t="s">
        <v>18</v>
      </c>
    </row>
    <row r="14" spans="3:10" x14ac:dyDescent="0.25">
      <c r="I14" s="11"/>
    </row>
    <row r="15" spans="3:10" x14ac:dyDescent="0.25">
      <c r="C15" t="s">
        <v>3</v>
      </c>
      <c r="I15" s="11">
        <f>SUM(I10:I14)</f>
        <v>1608438</v>
      </c>
    </row>
    <row r="16" spans="3:10" x14ac:dyDescent="0.25">
      <c r="I16" s="11"/>
    </row>
    <row r="17" spans="3:10" x14ac:dyDescent="0.25">
      <c r="C17" t="s">
        <v>4</v>
      </c>
      <c r="D17" t="s">
        <v>5</v>
      </c>
      <c r="I17" s="11">
        <v>-58000</v>
      </c>
      <c r="J17" t="s">
        <v>19</v>
      </c>
    </row>
    <row r="18" spans="3:10" x14ac:dyDescent="0.25">
      <c r="I18" s="11"/>
    </row>
    <row r="19" spans="3:10" x14ac:dyDescent="0.25">
      <c r="I19" s="11"/>
    </row>
    <row r="20" spans="3:10" ht="13" thickBot="1" x14ac:dyDescent="0.3">
      <c r="C20" t="s">
        <v>14</v>
      </c>
      <c r="I20" s="13">
        <f>SUM(I15:I19)</f>
        <v>1550438</v>
      </c>
    </row>
    <row r="21" spans="3:10" ht="13" thickTop="1" x14ac:dyDescent="0.25">
      <c r="I21" s="11"/>
    </row>
    <row r="22" spans="3:10" x14ac:dyDescent="0.25">
      <c r="C22" t="s">
        <v>6</v>
      </c>
      <c r="I22" s="11"/>
    </row>
    <row r="23" spans="3:10" x14ac:dyDescent="0.25">
      <c r="I23" s="11"/>
    </row>
    <row r="24" spans="3:10" x14ac:dyDescent="0.25">
      <c r="C24" t="s">
        <v>7</v>
      </c>
      <c r="I24" s="11">
        <f>I20</f>
        <v>1550438</v>
      </c>
    </row>
    <row r="25" spans="3:10" x14ac:dyDescent="0.25">
      <c r="C25" t="s">
        <v>8</v>
      </c>
      <c r="I25" s="11">
        <f>901782000-49703949</f>
        <v>852078051</v>
      </c>
      <c r="J25" t="s">
        <v>20</v>
      </c>
    </row>
    <row r="27" spans="3:10" x14ac:dyDescent="0.25">
      <c r="C27" t="s">
        <v>9</v>
      </c>
      <c r="I27" s="14">
        <f>I24/I25*1000</f>
        <v>1.8195962191261748</v>
      </c>
    </row>
    <row r="28" spans="3:10" x14ac:dyDescent="0.25">
      <c r="C28" t="s">
        <v>10</v>
      </c>
      <c r="I28">
        <v>1.25</v>
      </c>
      <c r="J28" t="s">
        <v>15</v>
      </c>
    </row>
    <row r="30" spans="3:10" ht="13" x14ac:dyDescent="0.3">
      <c r="C30" t="s">
        <v>11</v>
      </c>
      <c r="I30" s="15">
        <f>I27*I28</f>
        <v>2.2744952739077187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A5A295C5E1048B645B78704BEB06B" ma:contentTypeVersion="6" ma:contentTypeDescription="Create a new document." ma:contentTypeScope="" ma:versionID="332c7660138116c63b5285fdd8470b16">
  <xsd:schema xmlns:xsd="http://www.w3.org/2001/XMLSchema" xmlns:xs="http://www.w3.org/2001/XMLSchema" xmlns:p="http://schemas.microsoft.com/office/2006/metadata/properties" xmlns:ns2="631c9d98-8f1d-4b0d-a491-52ddac351d6e" xmlns:ns3="357662bf-70f6-47fb-9a9e-a5e2b80726e7" targetNamespace="http://schemas.microsoft.com/office/2006/metadata/properties" ma:root="true" ma:fieldsID="b33a3f25b7b2ea3b295f29cd024d0530" ns2:_="" ns3:_="">
    <xsd:import namespace="631c9d98-8f1d-4b0d-a491-52ddac351d6e"/>
    <xsd:import namespace="357662bf-70f6-47fb-9a9e-a5e2b8072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c9d98-8f1d-4b0d-a491-52ddac351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662bf-70f6-47fb-9a9e-a5e2b8072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2CAC56-733F-4141-AE21-BFF1979EE929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FA6ECCB-4587-4F50-ADDF-1B231940A6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EDC153-02C7-4892-85E9-E54DF553F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FY2020</vt:lpstr>
      <vt:lpstr>FY2019</vt:lpstr>
      <vt:lpstr>FY2018</vt:lpstr>
      <vt:lpstr>FY2017</vt:lpstr>
      <vt:lpstr>FY2016</vt:lpstr>
      <vt:lpstr>FY2015</vt:lpstr>
      <vt:lpstr>'FY2015'!Print_Area</vt:lpstr>
      <vt:lpstr>'FY2016'!Print_Area</vt:lpstr>
      <vt:lpstr>'FY2017'!Print_Area</vt:lpstr>
      <vt:lpstr>'FY2018'!Print_Area</vt:lpstr>
      <vt:lpstr>'FY2019'!Print_Area</vt:lpstr>
      <vt:lpstr>'FY2020'!Print_Area</vt:lpstr>
    </vt:vector>
  </TitlesOfParts>
  <Company>HWU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neell</dc:creator>
  <cp:lastModifiedBy>Bowley, Todd</cp:lastModifiedBy>
  <cp:lastPrinted>2020-12-04T15:09:15Z</cp:lastPrinted>
  <dcterms:created xsi:type="dcterms:W3CDTF">2007-09-26T21:21:27Z</dcterms:created>
  <dcterms:modified xsi:type="dcterms:W3CDTF">2020-12-04T15:10:03Z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0x010100C93A5A295C5E1048B645B78704BEB06B</vt:lpwstr>
  </property>
  <property fmtid="{D5CDD505-2E9C-101B-9397-08002B2CF9AE}" pid="3" name="Order">
    <vt:r8>2166000</vt:r8>
  </property>
</Properties>
</file>