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kywater.sharepoint.com/sites/Finance/Shared Documents/Contracts/HCWD/"/>
    </mc:Choice>
  </mc:AlternateContent>
  <xr:revisionPtr revIDLastSave="7" documentId="8_{767F137F-2BE7-402A-9E70-8F58F21DEB86}" xr6:coauthVersionLast="45" xr6:coauthVersionMax="45" xr10:uidLastSave="{1FAA5CDA-7DAE-4A3B-B1A6-FC94A990D9D2}"/>
  <bookViews>
    <workbookView xWindow="40680" yWindow="2280" windowWidth="35410" windowHeight="16670" activeTab="1" xr2:uid="{00000000-000D-0000-FFFF-FFFF00000000}"/>
  </bookViews>
  <sheets>
    <sheet name="FY2020" sheetId="8" r:id="rId1"/>
    <sheet name="FY2019" sheetId="7" r:id="rId2"/>
    <sheet name="FY2018" sheetId="6" r:id="rId3"/>
    <sheet name="FY2017" sheetId="4" r:id="rId4"/>
    <sheet name="FY2016" sheetId="1" r:id="rId5"/>
    <sheet name="FY2015" sheetId="5" r:id="rId6"/>
  </sheets>
  <definedNames>
    <definedName name="_xlnm.Print_Area" localSheetId="5">'FY2015'!$A$1:$I$30</definedName>
    <definedName name="_xlnm.Print_Area" localSheetId="4">'FY2016'!$A$1:$G$31</definedName>
    <definedName name="_xlnm.Print_Area" localSheetId="3">'FY2017'!$A$1:$G$31</definedName>
    <definedName name="_xlnm.Print_Area" localSheetId="2">'FY2018'!$A$1:$G$31</definedName>
    <definedName name="_xlnm.Print_Area" localSheetId="1">'FY2019'!$A$1:$G$31</definedName>
    <definedName name="_xlnm.Print_Area" localSheetId="0">'FY2020'!$A$1:$G$31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8" l="1"/>
  <c r="G15" i="8"/>
  <c r="G20" i="8" l="1"/>
  <c r="G24" i="8" s="1"/>
  <c r="G27" i="8" s="1"/>
  <c r="G30" i="8" s="1"/>
  <c r="G17" i="7"/>
  <c r="G15" i="7"/>
  <c r="G20" i="7" s="1"/>
  <c r="G24" i="7" s="1"/>
  <c r="G27" i="7" s="1"/>
  <c r="G30" i="7" s="1"/>
  <c r="G17" i="6" l="1"/>
  <c r="G15" i="6"/>
  <c r="G20" i="6" l="1"/>
  <c r="G24" i="6" s="1"/>
  <c r="G27" i="6" s="1"/>
  <c r="G30" i="6" s="1"/>
  <c r="I17" i="5"/>
  <c r="I15" i="5"/>
  <c r="I20" i="5" s="1"/>
  <c r="I24" i="5" s="1"/>
  <c r="I27" i="5" s="1"/>
  <c r="I30" i="5" s="1"/>
  <c r="G17" i="4" l="1"/>
  <c r="G15" i="4"/>
  <c r="G20" i="4" l="1"/>
  <c r="G24" i="4" s="1"/>
  <c r="G27" i="4" s="1"/>
  <c r="G30" i="4" s="1"/>
  <c r="G17" i="1"/>
  <c r="G15" i="1"/>
  <c r="G20" i="1" l="1"/>
  <c r="G24" i="1" s="1"/>
  <c r="G27" i="1" s="1"/>
  <c r="G30" i="1" s="1"/>
</calcChain>
</file>

<file path=xl/sharedStrings.xml><?xml version="1.0" encoding="utf-8"?>
<sst xmlns="http://schemas.openxmlformats.org/spreadsheetml/2006/main" count="126" uniqueCount="25">
  <si>
    <t>Operating Expenses</t>
  </si>
  <si>
    <t>Interest Expense</t>
  </si>
  <si>
    <t>Amortization Expense</t>
  </si>
  <si>
    <t>Total Cost</t>
  </si>
  <si>
    <t>Less:</t>
  </si>
  <si>
    <t>City Overhead Allocation</t>
  </si>
  <si>
    <t>Calculation:</t>
  </si>
  <si>
    <t>Expenses per above</t>
  </si>
  <si>
    <t>Volumes</t>
  </si>
  <si>
    <t>Rate</t>
  </si>
  <si>
    <t>Times</t>
  </si>
  <si>
    <t>Calculated Rate</t>
  </si>
  <si>
    <t>Henderson County Water District</t>
  </si>
  <si>
    <t>Calculation of North Water Cost Per Contract</t>
  </si>
  <si>
    <t xml:space="preserve">Net Expenses applicable to HCWD </t>
  </si>
  <si>
    <t>audited North Water op exps</t>
  </si>
  <si>
    <t>audited NW int exp</t>
  </si>
  <si>
    <t>audited NW mort</t>
  </si>
  <si>
    <t>35% of city overhead billing (#4444 accts)</t>
  </si>
  <si>
    <t>from NW consump SS, Total Gals Distributed</t>
  </si>
  <si>
    <t>contract factor</t>
  </si>
  <si>
    <t>Volumes in gallons</t>
  </si>
  <si>
    <t>Rate per 1000 gals</t>
  </si>
  <si>
    <t>Times contract factor</t>
  </si>
  <si>
    <t>Calculated Rate per 1,000 gals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</si>
</sst>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_(&quot;$&quot;* #,##0.0000_);_(&quot;$&quot;* \(#,##0.0000\);_(&quot;$&quot;* &quot;-&quot;????_);_(@_)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41" fontId="3" fillId="0" borderId="0" xfId="0" applyNumberFormat="1" applyFont="1"/>
    <xf numFmtId="41" fontId="3" fillId="0" borderId="1" xfId="0" applyNumberFormat="1" applyFont="1" applyBorder="1"/>
    <xf numFmtId="41" fontId="3" fillId="0" borderId="2" xfId="0" applyNumberFormat="1" applyFont="1" applyBorder="1"/>
    <xf numFmtId="0" fontId="4" fillId="0" borderId="0" xfId="0" applyFont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164" fontId="2" fillId="0" borderId="3" xfId="0" applyNumberFormat="1" applyFont="1" applyBorder="1"/>
    <xf numFmtId="41" fontId="0" fillId="0" borderId="0" xfId="0" applyNumberFormat="1"/>
    <xf numFmtId="41" fontId="0" fillId="0" borderId="1" xfId="0" applyNumberFormat="1" applyBorder="1"/>
    <xf numFmtId="41" fontId="0" fillId="0" borderId="2" xfId="0" applyNumberFormat="1" applyBorder="1"/>
    <xf numFmtId="164" fontId="0" fillId="0" borderId="0" xfId="0" applyNumberFormat="1"/>
    <xf numFmtId="164" fontId="2" fillId="0" borderId="0" xfId="0" applyNumberFormat="1" applyFont="1"/>
    <xf numFmtId="42" fontId="3" fillId="0" borderId="0" xfId="0" applyNumberFormat="1" applyFont="1"/>
    <xf numFmtId="42" fontId="3" fillId="0" borderId="2" xfId="0" applyNumberFormat="1" applyFont="1" applyBorder="1"/>
    <xf numFmtId="0" fontId="5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CF874-E25D-4CE8-9AEF-4C7DFEE320CC}">
  <dimension ref="A2:H31"/>
  <sheetViews>
    <sheetView view="pageBreakPreview" zoomScaleNormal="100" zoomScaleSheetLayoutView="100" workbookViewId="0">
      <selection activeCell="D42" sqref="D42"/>
    </sheetView>
  </sheetViews>
  <sheetFormatPr defaultColWidth="9.1796875" defaultRowHeight="12.5" x14ac:dyDescent="0.25"/>
  <cols>
    <col min="1" max="6" width="9.1796875" style="2"/>
    <col min="7" max="7" width="14" style="2" bestFit="1" customWidth="1"/>
    <col min="8" max="16384" width="9.1796875" style="2"/>
  </cols>
  <sheetData>
    <row r="2" spans="1:8" ht="13" x14ac:dyDescent="0.3">
      <c r="A2" s="1" t="s">
        <v>12</v>
      </c>
    </row>
    <row r="3" spans="1:8" ht="13" x14ac:dyDescent="0.3">
      <c r="A3" s="1" t="s">
        <v>13</v>
      </c>
    </row>
    <row r="4" spans="1:8" ht="13" x14ac:dyDescent="0.3">
      <c r="A4" s="3">
        <v>44012</v>
      </c>
    </row>
    <row r="9" spans="1:8" x14ac:dyDescent="0.25">
      <c r="G9" s="4"/>
    </row>
    <row r="10" spans="1:8" x14ac:dyDescent="0.25">
      <c r="A10" s="2" t="s">
        <v>0</v>
      </c>
      <c r="G10" s="16">
        <v>6075926</v>
      </c>
      <c r="H10" s="2" t="s">
        <v>15</v>
      </c>
    </row>
    <row r="11" spans="1:8" x14ac:dyDescent="0.25">
      <c r="G11" s="4"/>
    </row>
    <row r="12" spans="1:8" x14ac:dyDescent="0.25">
      <c r="A12" s="2" t="s">
        <v>1</v>
      </c>
      <c r="G12" s="5">
        <v>101925</v>
      </c>
      <c r="H12" s="2" t="s">
        <v>16</v>
      </c>
    </row>
    <row r="13" spans="1:8" hidden="1" x14ac:dyDescent="0.25">
      <c r="A13" s="2" t="s">
        <v>2</v>
      </c>
      <c r="G13" s="5">
        <v>0</v>
      </c>
      <c r="H13" s="2" t="s">
        <v>17</v>
      </c>
    </row>
    <row r="14" spans="1:8" x14ac:dyDescent="0.25">
      <c r="G14" s="4"/>
    </row>
    <row r="15" spans="1:8" x14ac:dyDescent="0.25">
      <c r="A15" s="2" t="s">
        <v>3</v>
      </c>
      <c r="G15" s="4">
        <f>SUM(G10:G14)</f>
        <v>6177851</v>
      </c>
    </row>
    <row r="16" spans="1:8" x14ac:dyDescent="0.25">
      <c r="G16" s="4"/>
    </row>
    <row r="17" spans="1:8" x14ac:dyDescent="0.25">
      <c r="A17" s="2" t="s">
        <v>4</v>
      </c>
      <c r="B17" s="2" t="s">
        <v>5</v>
      </c>
      <c r="G17" s="4">
        <f>-0.35*650000</f>
        <v>-227500</v>
      </c>
      <c r="H17" s="2" t="s">
        <v>18</v>
      </c>
    </row>
    <row r="18" spans="1:8" x14ac:dyDescent="0.25">
      <c r="G18" s="4"/>
    </row>
    <row r="19" spans="1:8" x14ac:dyDescent="0.25">
      <c r="G19" s="4"/>
    </row>
    <row r="20" spans="1:8" ht="13" thickBot="1" x14ac:dyDescent="0.3">
      <c r="A20" s="2" t="s">
        <v>14</v>
      </c>
      <c r="G20" s="17">
        <f>SUM(G15:G19)</f>
        <v>5950351</v>
      </c>
    </row>
    <row r="21" spans="1:8" ht="13" thickTop="1" x14ac:dyDescent="0.25">
      <c r="G21" s="4"/>
    </row>
    <row r="22" spans="1:8" x14ac:dyDescent="0.25">
      <c r="G22" s="4"/>
    </row>
    <row r="23" spans="1:8" x14ac:dyDescent="0.25">
      <c r="A23" s="7" t="s">
        <v>6</v>
      </c>
      <c r="G23" s="4"/>
    </row>
    <row r="24" spans="1:8" x14ac:dyDescent="0.25">
      <c r="A24" s="8" t="s">
        <v>7</v>
      </c>
      <c r="G24" s="16">
        <f>G20</f>
        <v>5950351</v>
      </c>
    </row>
    <row r="25" spans="1:8" x14ac:dyDescent="0.25">
      <c r="A25" s="18" t="s">
        <v>21</v>
      </c>
      <c r="G25" s="4">
        <v>2123351260</v>
      </c>
      <c r="H25" s="2" t="s">
        <v>19</v>
      </c>
    </row>
    <row r="26" spans="1:8" x14ac:dyDescent="0.25">
      <c r="A26" s="8"/>
    </row>
    <row r="27" spans="1:8" x14ac:dyDescent="0.25">
      <c r="A27" s="18" t="s">
        <v>22</v>
      </c>
      <c r="G27" s="9">
        <f>G24/G25*1000</f>
        <v>2.8023394490085454</v>
      </c>
    </row>
    <row r="28" spans="1:8" x14ac:dyDescent="0.25">
      <c r="A28" s="18" t="s">
        <v>23</v>
      </c>
      <c r="G28" s="2">
        <v>1.25</v>
      </c>
      <c r="H28" s="2" t="s">
        <v>20</v>
      </c>
    </row>
    <row r="29" spans="1:8" x14ac:dyDescent="0.25">
      <c r="A29" s="8"/>
    </row>
    <row r="30" spans="1:8" ht="13.5" thickBot="1" x14ac:dyDescent="0.35">
      <c r="A30" s="1" t="s">
        <v>24</v>
      </c>
      <c r="G30" s="10">
        <f>G27*G28</f>
        <v>3.5029243112606818</v>
      </c>
    </row>
    <row r="31" spans="1:8" ht="13" thickTop="1" x14ac:dyDescent="0.25"/>
  </sheetData>
  <pageMargins left="1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65DD6-B88F-4BDA-A3B1-CCAF27C58C3C}">
  <dimension ref="A2:H31"/>
  <sheetViews>
    <sheetView tabSelected="1" view="pageBreakPreview" zoomScaleNormal="100" zoomScaleSheetLayoutView="100" workbookViewId="0">
      <selection activeCell="F6" sqref="F6"/>
    </sheetView>
  </sheetViews>
  <sheetFormatPr defaultColWidth="9.1796875" defaultRowHeight="12.5" x14ac:dyDescent="0.25"/>
  <cols>
    <col min="1" max="6" width="9.1796875" style="2"/>
    <col min="7" max="7" width="14" style="2" bestFit="1" customWidth="1"/>
    <col min="8" max="16384" width="9.1796875" style="2"/>
  </cols>
  <sheetData>
    <row r="2" spans="1:8" ht="13" x14ac:dyDescent="0.3">
      <c r="A2" s="1" t="s">
        <v>12</v>
      </c>
    </row>
    <row r="3" spans="1:8" ht="13" x14ac:dyDescent="0.3">
      <c r="A3" s="1" t="s">
        <v>13</v>
      </c>
    </row>
    <row r="4" spans="1:8" ht="13" x14ac:dyDescent="0.3">
      <c r="A4" s="3">
        <v>43646</v>
      </c>
    </row>
    <row r="9" spans="1:8" x14ac:dyDescent="0.25">
      <c r="G9" s="4"/>
    </row>
    <row r="10" spans="1:8" x14ac:dyDescent="0.25">
      <c r="A10" s="2" t="s">
        <v>0</v>
      </c>
      <c r="G10" s="16">
        <v>5479289</v>
      </c>
      <c r="H10" s="2" t="s">
        <v>15</v>
      </c>
    </row>
    <row r="11" spans="1:8" x14ac:dyDescent="0.25">
      <c r="G11" s="4"/>
    </row>
    <row r="12" spans="1:8" x14ac:dyDescent="0.25">
      <c r="A12" s="2" t="s">
        <v>1</v>
      </c>
      <c r="G12" s="5">
        <v>106519</v>
      </c>
      <c r="H12" s="2" t="s">
        <v>16</v>
      </c>
    </row>
    <row r="13" spans="1:8" hidden="1" x14ac:dyDescent="0.25">
      <c r="A13" s="2" t="s">
        <v>2</v>
      </c>
      <c r="G13" s="5">
        <v>0</v>
      </c>
      <c r="H13" s="2" t="s">
        <v>17</v>
      </c>
    </row>
    <row r="14" spans="1:8" x14ac:dyDescent="0.25">
      <c r="G14" s="4"/>
    </row>
    <row r="15" spans="1:8" x14ac:dyDescent="0.25">
      <c r="A15" s="2" t="s">
        <v>3</v>
      </c>
      <c r="G15" s="4">
        <f>SUM(G10:G14)</f>
        <v>5585808</v>
      </c>
    </row>
    <row r="16" spans="1:8" x14ac:dyDescent="0.25">
      <c r="G16" s="4"/>
    </row>
    <row r="17" spans="1:8" x14ac:dyDescent="0.25">
      <c r="A17" s="2" t="s">
        <v>4</v>
      </c>
      <c r="B17" s="2" t="s">
        <v>5</v>
      </c>
      <c r="G17" s="4">
        <f>-0.35*620000</f>
        <v>-217000</v>
      </c>
      <c r="H17" s="2" t="s">
        <v>18</v>
      </c>
    </row>
    <row r="18" spans="1:8" x14ac:dyDescent="0.25">
      <c r="G18" s="4"/>
    </row>
    <row r="19" spans="1:8" x14ac:dyDescent="0.25">
      <c r="G19" s="4"/>
    </row>
    <row r="20" spans="1:8" ht="13" thickBot="1" x14ac:dyDescent="0.3">
      <c r="A20" s="2" t="s">
        <v>14</v>
      </c>
      <c r="G20" s="17">
        <f>SUM(G15:G19)</f>
        <v>5368808</v>
      </c>
    </row>
    <row r="21" spans="1:8" ht="13" thickTop="1" x14ac:dyDescent="0.25">
      <c r="G21" s="4"/>
    </row>
    <row r="22" spans="1:8" x14ac:dyDescent="0.25">
      <c r="G22" s="4"/>
    </row>
    <row r="23" spans="1:8" x14ac:dyDescent="0.25">
      <c r="A23" s="7" t="s">
        <v>6</v>
      </c>
      <c r="G23" s="4"/>
    </row>
    <row r="24" spans="1:8" x14ac:dyDescent="0.25">
      <c r="A24" s="8" t="s">
        <v>7</v>
      </c>
      <c r="G24" s="16">
        <f>G20</f>
        <v>5368808</v>
      </c>
    </row>
    <row r="25" spans="1:8" x14ac:dyDescent="0.25">
      <c r="A25" s="18" t="s">
        <v>21</v>
      </c>
      <c r="G25" s="4">
        <v>2234826585</v>
      </c>
      <c r="H25" s="2" t="s">
        <v>19</v>
      </c>
    </row>
    <row r="26" spans="1:8" x14ac:dyDescent="0.25">
      <c r="A26" s="8"/>
    </row>
    <row r="27" spans="1:8" x14ac:dyDescent="0.25">
      <c r="A27" s="18" t="s">
        <v>22</v>
      </c>
      <c r="G27" s="9">
        <f>G24/G25*1000</f>
        <v>2.402337629252786</v>
      </c>
    </row>
    <row r="28" spans="1:8" x14ac:dyDescent="0.25">
      <c r="A28" s="18" t="s">
        <v>23</v>
      </c>
      <c r="G28" s="2">
        <v>1.25</v>
      </c>
      <c r="H28" s="2" t="s">
        <v>20</v>
      </c>
    </row>
    <row r="29" spans="1:8" x14ac:dyDescent="0.25">
      <c r="A29" s="8"/>
    </row>
    <row r="30" spans="1:8" ht="13.5" thickBot="1" x14ac:dyDescent="0.35">
      <c r="A30" s="1" t="s">
        <v>24</v>
      </c>
      <c r="G30" s="10">
        <f>G27*G28</f>
        <v>3.0029220365659826</v>
      </c>
    </row>
    <row r="31" spans="1:8" ht="13" thickTop="1" x14ac:dyDescent="0.25"/>
  </sheetData>
  <pageMargins left="1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6636C-2396-46D8-95BB-39A0DFE9B2C6}">
  <dimension ref="A2:H31"/>
  <sheetViews>
    <sheetView view="pageBreakPreview" zoomScaleNormal="100" zoomScaleSheetLayoutView="100" workbookViewId="0">
      <selection activeCell="A24" sqref="A24:A30"/>
    </sheetView>
  </sheetViews>
  <sheetFormatPr defaultColWidth="9.1796875" defaultRowHeight="12.5" x14ac:dyDescent="0.25"/>
  <cols>
    <col min="1" max="6" width="9.1796875" style="2"/>
    <col min="7" max="7" width="14" style="2" bestFit="1" customWidth="1"/>
    <col min="8" max="16384" width="9.1796875" style="2"/>
  </cols>
  <sheetData>
    <row r="2" spans="1:8" ht="13" x14ac:dyDescent="0.3">
      <c r="A2" s="1" t="s">
        <v>12</v>
      </c>
    </row>
    <row r="3" spans="1:8" ht="13" x14ac:dyDescent="0.3">
      <c r="A3" s="1" t="s">
        <v>13</v>
      </c>
    </row>
    <row r="4" spans="1:8" ht="13" x14ac:dyDescent="0.3">
      <c r="A4" s="3">
        <v>43281</v>
      </c>
    </row>
    <row r="9" spans="1:8" x14ac:dyDescent="0.25">
      <c r="G9" s="4"/>
    </row>
    <row r="10" spans="1:8" x14ac:dyDescent="0.25">
      <c r="A10" s="2" t="s">
        <v>0</v>
      </c>
      <c r="G10" s="16">
        <v>5717313</v>
      </c>
      <c r="H10" s="2" t="s">
        <v>15</v>
      </c>
    </row>
    <row r="11" spans="1:8" x14ac:dyDescent="0.25">
      <c r="G11" s="4"/>
    </row>
    <row r="12" spans="1:8" x14ac:dyDescent="0.25">
      <c r="A12" s="2" t="s">
        <v>1</v>
      </c>
      <c r="G12" s="5">
        <v>111676</v>
      </c>
      <c r="H12" s="2" t="s">
        <v>16</v>
      </c>
    </row>
    <row r="13" spans="1:8" hidden="1" x14ac:dyDescent="0.25">
      <c r="A13" s="2" t="s">
        <v>2</v>
      </c>
      <c r="G13" s="5">
        <v>0</v>
      </c>
      <c r="H13" s="2" t="s">
        <v>17</v>
      </c>
    </row>
    <row r="14" spans="1:8" x14ac:dyDescent="0.25">
      <c r="G14" s="4"/>
    </row>
    <row r="15" spans="1:8" x14ac:dyDescent="0.25">
      <c r="A15" s="2" t="s">
        <v>3</v>
      </c>
      <c r="G15" s="4">
        <f>SUM(G10:G14)</f>
        <v>5828989</v>
      </c>
    </row>
    <row r="16" spans="1:8" x14ac:dyDescent="0.25">
      <c r="G16" s="4"/>
    </row>
    <row r="17" spans="1:8" x14ac:dyDescent="0.25">
      <c r="A17" s="2" t="s">
        <v>4</v>
      </c>
      <c r="B17" s="2" t="s">
        <v>5</v>
      </c>
      <c r="G17" s="4">
        <f>-0.35*640000</f>
        <v>-224000</v>
      </c>
      <c r="H17" s="2" t="s">
        <v>18</v>
      </c>
    </row>
    <row r="18" spans="1:8" x14ac:dyDescent="0.25">
      <c r="G18" s="4"/>
    </row>
    <row r="19" spans="1:8" x14ac:dyDescent="0.25">
      <c r="G19" s="4"/>
    </row>
    <row r="20" spans="1:8" ht="13" thickBot="1" x14ac:dyDescent="0.3">
      <c r="A20" s="2" t="s">
        <v>14</v>
      </c>
      <c r="G20" s="17">
        <f>SUM(G15:G19)</f>
        <v>5604989</v>
      </c>
    </row>
    <row r="21" spans="1:8" ht="13" thickTop="1" x14ac:dyDescent="0.25">
      <c r="G21" s="4"/>
    </row>
    <row r="22" spans="1:8" x14ac:dyDescent="0.25">
      <c r="G22" s="4"/>
    </row>
    <row r="23" spans="1:8" x14ac:dyDescent="0.25">
      <c r="A23" s="7" t="s">
        <v>6</v>
      </c>
      <c r="G23" s="4"/>
    </row>
    <row r="24" spans="1:8" x14ac:dyDescent="0.25">
      <c r="A24" s="8" t="s">
        <v>7</v>
      </c>
      <c r="G24" s="16">
        <f>G20</f>
        <v>5604989</v>
      </c>
    </row>
    <row r="25" spans="1:8" x14ac:dyDescent="0.25">
      <c r="A25" s="18" t="s">
        <v>21</v>
      </c>
      <c r="G25" s="4">
        <v>2223567979</v>
      </c>
      <c r="H25" s="2" t="s">
        <v>19</v>
      </c>
    </row>
    <row r="26" spans="1:8" x14ac:dyDescent="0.25">
      <c r="A26" s="8"/>
    </row>
    <row r="27" spans="1:8" x14ac:dyDescent="0.25">
      <c r="A27" s="18" t="s">
        <v>22</v>
      </c>
      <c r="G27" s="9">
        <f>G24/G25*1000</f>
        <v>2.5207185266810321</v>
      </c>
    </row>
    <row r="28" spans="1:8" x14ac:dyDescent="0.25">
      <c r="A28" s="18" t="s">
        <v>23</v>
      </c>
      <c r="G28" s="2">
        <v>1.25</v>
      </c>
      <c r="H28" s="2" t="s">
        <v>20</v>
      </c>
    </row>
    <row r="29" spans="1:8" x14ac:dyDescent="0.25">
      <c r="A29" s="8"/>
    </row>
    <row r="30" spans="1:8" ht="13.5" thickBot="1" x14ac:dyDescent="0.35">
      <c r="A30" s="1" t="s">
        <v>24</v>
      </c>
      <c r="G30" s="10">
        <f>G27*G28</f>
        <v>3.1508981583512901</v>
      </c>
    </row>
    <row r="31" spans="1:8" ht="13" thickTop="1" x14ac:dyDescent="0.25"/>
  </sheetData>
  <pageMargins left="1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1"/>
  <sheetViews>
    <sheetView view="pageBreakPreview" zoomScaleNormal="100" zoomScaleSheetLayoutView="100" workbookViewId="0">
      <selection activeCell="G15" sqref="G15"/>
    </sheetView>
  </sheetViews>
  <sheetFormatPr defaultColWidth="9.1796875" defaultRowHeight="12.5" x14ac:dyDescent="0.25"/>
  <cols>
    <col min="1" max="6" width="9.1796875" style="2"/>
    <col min="7" max="7" width="14" style="2" bestFit="1" customWidth="1"/>
    <col min="8" max="16384" width="9.1796875" style="2"/>
  </cols>
  <sheetData>
    <row r="2" spans="1:8" ht="13" x14ac:dyDescent="0.3">
      <c r="A2" s="1" t="s">
        <v>12</v>
      </c>
    </row>
    <row r="3" spans="1:8" ht="13" x14ac:dyDescent="0.3">
      <c r="A3" s="1" t="s">
        <v>13</v>
      </c>
    </row>
    <row r="4" spans="1:8" ht="13" x14ac:dyDescent="0.3">
      <c r="A4" s="3">
        <v>42916</v>
      </c>
    </row>
    <row r="9" spans="1:8" x14ac:dyDescent="0.25">
      <c r="G9" s="4"/>
    </row>
    <row r="10" spans="1:8" x14ac:dyDescent="0.25">
      <c r="A10" s="2" t="s">
        <v>0</v>
      </c>
      <c r="G10" s="4">
        <v>5637086</v>
      </c>
      <c r="H10" s="2" t="s">
        <v>15</v>
      </c>
    </row>
    <row r="11" spans="1:8" x14ac:dyDescent="0.25">
      <c r="G11" s="4"/>
    </row>
    <row r="12" spans="1:8" x14ac:dyDescent="0.25">
      <c r="A12" s="2" t="s">
        <v>1</v>
      </c>
      <c r="G12" s="4">
        <v>132037</v>
      </c>
      <c r="H12" s="2" t="s">
        <v>16</v>
      </c>
    </row>
    <row r="13" spans="1:8" x14ac:dyDescent="0.25">
      <c r="A13" s="2" t="s">
        <v>2</v>
      </c>
      <c r="G13" s="5">
        <v>0</v>
      </c>
      <c r="H13" s="2" t="s">
        <v>17</v>
      </c>
    </row>
    <row r="14" spans="1:8" x14ac:dyDescent="0.25">
      <c r="G14" s="4"/>
    </row>
    <row r="15" spans="1:8" x14ac:dyDescent="0.25">
      <c r="A15" s="2" t="s">
        <v>3</v>
      </c>
      <c r="G15" s="4">
        <f>SUM(G10:G14)</f>
        <v>5769123</v>
      </c>
    </row>
    <row r="16" spans="1:8" x14ac:dyDescent="0.25">
      <c r="G16" s="4"/>
    </row>
    <row r="17" spans="1:8" x14ac:dyDescent="0.25">
      <c r="A17" s="2" t="s">
        <v>4</v>
      </c>
      <c r="B17" s="2" t="s">
        <v>5</v>
      </c>
      <c r="G17" s="4">
        <f>-0.35*618000</f>
        <v>-216300</v>
      </c>
      <c r="H17" s="2" t="s">
        <v>18</v>
      </c>
    </row>
    <row r="18" spans="1:8" x14ac:dyDescent="0.25">
      <c r="G18" s="4"/>
    </row>
    <row r="19" spans="1:8" x14ac:dyDescent="0.25">
      <c r="G19" s="4"/>
    </row>
    <row r="20" spans="1:8" ht="13" thickBot="1" x14ac:dyDescent="0.3">
      <c r="A20" s="2" t="s">
        <v>14</v>
      </c>
      <c r="G20" s="6">
        <f>SUM(G15:G19)</f>
        <v>5552823</v>
      </c>
    </row>
    <row r="21" spans="1:8" ht="13" thickTop="1" x14ac:dyDescent="0.25">
      <c r="G21" s="4"/>
    </row>
    <row r="22" spans="1:8" x14ac:dyDescent="0.25">
      <c r="G22" s="4"/>
    </row>
    <row r="23" spans="1:8" x14ac:dyDescent="0.25">
      <c r="A23" s="7" t="s">
        <v>6</v>
      </c>
      <c r="G23" s="4"/>
    </row>
    <row r="24" spans="1:8" x14ac:dyDescent="0.25">
      <c r="A24" s="8" t="s">
        <v>7</v>
      </c>
      <c r="G24" s="4">
        <f>G20</f>
        <v>5552823</v>
      </c>
    </row>
    <row r="25" spans="1:8" x14ac:dyDescent="0.25">
      <c r="A25" s="8" t="s">
        <v>8</v>
      </c>
      <c r="G25" s="4">
        <v>2164744142</v>
      </c>
      <c r="H25" s="2" t="s">
        <v>19</v>
      </c>
    </row>
    <row r="26" spans="1:8" x14ac:dyDescent="0.25">
      <c r="A26" s="8"/>
    </row>
    <row r="27" spans="1:8" x14ac:dyDescent="0.25">
      <c r="A27" s="8" t="s">
        <v>9</v>
      </c>
      <c r="G27" s="9">
        <f>G24/G25*1000</f>
        <v>2.565117462274209</v>
      </c>
    </row>
    <row r="28" spans="1:8" x14ac:dyDescent="0.25">
      <c r="A28" s="8" t="s">
        <v>10</v>
      </c>
      <c r="G28" s="2">
        <v>1.25</v>
      </c>
      <c r="H28" s="2" t="s">
        <v>20</v>
      </c>
    </row>
    <row r="29" spans="1:8" x14ac:dyDescent="0.25">
      <c r="A29" s="8"/>
    </row>
    <row r="30" spans="1:8" ht="13.5" thickBot="1" x14ac:dyDescent="0.35">
      <c r="A30" s="1" t="s">
        <v>11</v>
      </c>
      <c r="G30" s="10">
        <f>G27*G28</f>
        <v>3.2063968278427613</v>
      </c>
    </row>
    <row r="31" spans="1:8" ht="13" thickTop="1" x14ac:dyDescent="0.25"/>
  </sheetData>
  <pageMargins left="1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1"/>
  <sheetViews>
    <sheetView view="pageBreakPreview" zoomScaleNormal="100" zoomScaleSheetLayoutView="100" workbookViewId="0">
      <selection activeCell="B4" sqref="B4"/>
    </sheetView>
  </sheetViews>
  <sheetFormatPr defaultColWidth="9.1796875" defaultRowHeight="12.5" x14ac:dyDescent="0.25"/>
  <cols>
    <col min="1" max="6" width="9.1796875" style="2"/>
    <col min="7" max="7" width="14" style="2" bestFit="1" customWidth="1"/>
    <col min="8" max="16384" width="9.1796875" style="2"/>
  </cols>
  <sheetData>
    <row r="2" spans="1:8" ht="13" x14ac:dyDescent="0.3">
      <c r="A2" s="1" t="s">
        <v>12</v>
      </c>
    </row>
    <row r="3" spans="1:8" ht="13" x14ac:dyDescent="0.3">
      <c r="A3" s="1" t="s">
        <v>13</v>
      </c>
    </row>
    <row r="4" spans="1:8" ht="13" x14ac:dyDescent="0.3">
      <c r="A4" s="3">
        <v>42551</v>
      </c>
    </row>
    <row r="9" spans="1:8" x14ac:dyDescent="0.25">
      <c r="G9" s="4"/>
    </row>
    <row r="10" spans="1:8" x14ac:dyDescent="0.25">
      <c r="A10" s="2" t="s">
        <v>0</v>
      </c>
      <c r="G10" s="4">
        <v>4834005</v>
      </c>
      <c r="H10" s="2" t="s">
        <v>15</v>
      </c>
    </row>
    <row r="11" spans="1:8" x14ac:dyDescent="0.25">
      <c r="G11" s="4"/>
    </row>
    <row r="12" spans="1:8" x14ac:dyDescent="0.25">
      <c r="A12" s="2" t="s">
        <v>1</v>
      </c>
      <c r="G12" s="4">
        <v>182792</v>
      </c>
      <c r="H12" s="2" t="s">
        <v>16</v>
      </c>
    </row>
    <row r="13" spans="1:8" x14ac:dyDescent="0.25">
      <c r="A13" s="2" t="s">
        <v>2</v>
      </c>
      <c r="G13" s="5">
        <v>2461</v>
      </c>
      <c r="H13" s="2" t="s">
        <v>17</v>
      </c>
    </row>
    <row r="14" spans="1:8" x14ac:dyDescent="0.25">
      <c r="G14" s="4"/>
    </row>
    <row r="15" spans="1:8" x14ac:dyDescent="0.25">
      <c r="A15" s="2" t="s">
        <v>3</v>
      </c>
      <c r="G15" s="4">
        <f>SUM(G10:G14)</f>
        <v>5019258</v>
      </c>
    </row>
    <row r="16" spans="1:8" x14ac:dyDescent="0.25">
      <c r="G16" s="4"/>
    </row>
    <row r="17" spans="1:8" x14ac:dyDescent="0.25">
      <c r="A17" s="2" t="s">
        <v>4</v>
      </c>
      <c r="B17" s="2" t="s">
        <v>5</v>
      </c>
      <c r="G17" s="4">
        <f>-0.35*599000</f>
        <v>-209650</v>
      </c>
      <c r="H17" s="2" t="s">
        <v>18</v>
      </c>
    </row>
    <row r="18" spans="1:8" x14ac:dyDescent="0.25">
      <c r="G18" s="4"/>
    </row>
    <row r="19" spans="1:8" x14ac:dyDescent="0.25">
      <c r="G19" s="4"/>
    </row>
    <row r="20" spans="1:8" ht="13" thickBot="1" x14ac:dyDescent="0.3">
      <c r="A20" s="2" t="s">
        <v>14</v>
      </c>
      <c r="G20" s="6">
        <f>SUM(G15:G19)</f>
        <v>4809608</v>
      </c>
    </row>
    <row r="21" spans="1:8" ht="13" thickTop="1" x14ac:dyDescent="0.25">
      <c r="G21" s="4"/>
    </row>
    <row r="22" spans="1:8" x14ac:dyDescent="0.25">
      <c r="G22" s="4"/>
    </row>
    <row r="23" spans="1:8" x14ac:dyDescent="0.25">
      <c r="A23" s="7" t="s">
        <v>6</v>
      </c>
      <c r="G23" s="4"/>
    </row>
    <row r="24" spans="1:8" x14ac:dyDescent="0.25">
      <c r="A24" s="8" t="s">
        <v>7</v>
      </c>
      <c r="G24" s="4">
        <f>G20</f>
        <v>4809608</v>
      </c>
    </row>
    <row r="25" spans="1:8" x14ac:dyDescent="0.25">
      <c r="A25" s="8" t="s">
        <v>8</v>
      </c>
      <c r="G25" s="4">
        <v>2200664076</v>
      </c>
      <c r="H25" s="2" t="s">
        <v>19</v>
      </c>
    </row>
    <row r="26" spans="1:8" x14ac:dyDescent="0.25">
      <c r="A26" s="8"/>
    </row>
    <row r="27" spans="1:8" x14ac:dyDescent="0.25">
      <c r="A27" s="8" t="s">
        <v>9</v>
      </c>
      <c r="G27" s="9">
        <f>G24/G25*1000</f>
        <v>2.185525747638005</v>
      </c>
    </row>
    <row r="28" spans="1:8" x14ac:dyDescent="0.25">
      <c r="A28" s="8" t="s">
        <v>10</v>
      </c>
      <c r="G28" s="2">
        <v>1.25</v>
      </c>
      <c r="H28" s="2" t="s">
        <v>20</v>
      </c>
    </row>
    <row r="29" spans="1:8" x14ac:dyDescent="0.25">
      <c r="A29" s="8"/>
    </row>
    <row r="30" spans="1:8" ht="13.5" thickBot="1" x14ac:dyDescent="0.35">
      <c r="A30" s="1" t="s">
        <v>11</v>
      </c>
      <c r="G30" s="10">
        <f>G27*G28</f>
        <v>2.7319071845475063</v>
      </c>
    </row>
    <row r="31" spans="1:8" ht="13" thickTop="1" x14ac:dyDescent="0.25"/>
  </sheetData>
  <phoneticPr fontId="1" type="noConversion"/>
  <pageMargins left="1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J30"/>
  <sheetViews>
    <sheetView view="pageBreakPreview" zoomScaleNormal="100" zoomScaleSheetLayoutView="100" workbookViewId="0">
      <selection activeCell="E31" sqref="E31"/>
    </sheetView>
  </sheetViews>
  <sheetFormatPr defaultRowHeight="12.5" x14ac:dyDescent="0.25"/>
  <cols>
    <col min="9" max="9" width="14" customWidth="1"/>
    <col min="265" max="265" width="14" customWidth="1"/>
    <col min="521" max="521" width="14" customWidth="1"/>
    <col min="777" max="777" width="14" customWidth="1"/>
    <col min="1033" max="1033" width="14" customWidth="1"/>
    <col min="1289" max="1289" width="14" customWidth="1"/>
    <col min="1545" max="1545" width="14" customWidth="1"/>
    <col min="1801" max="1801" width="14" customWidth="1"/>
    <col min="2057" max="2057" width="14" customWidth="1"/>
    <col min="2313" max="2313" width="14" customWidth="1"/>
    <col min="2569" max="2569" width="14" customWidth="1"/>
    <col min="2825" max="2825" width="14" customWidth="1"/>
    <col min="3081" max="3081" width="14" customWidth="1"/>
    <col min="3337" max="3337" width="14" customWidth="1"/>
    <col min="3593" max="3593" width="14" customWidth="1"/>
    <col min="3849" max="3849" width="14" customWidth="1"/>
    <col min="4105" max="4105" width="14" customWidth="1"/>
    <col min="4361" max="4361" width="14" customWidth="1"/>
    <col min="4617" max="4617" width="14" customWidth="1"/>
    <col min="4873" max="4873" width="14" customWidth="1"/>
    <col min="5129" max="5129" width="14" customWidth="1"/>
    <col min="5385" max="5385" width="14" customWidth="1"/>
    <col min="5641" max="5641" width="14" customWidth="1"/>
    <col min="5897" max="5897" width="14" customWidth="1"/>
    <col min="6153" max="6153" width="14" customWidth="1"/>
    <col min="6409" max="6409" width="14" customWidth="1"/>
    <col min="6665" max="6665" width="14" customWidth="1"/>
    <col min="6921" max="6921" width="14" customWidth="1"/>
    <col min="7177" max="7177" width="14" customWidth="1"/>
    <col min="7433" max="7433" width="14" customWidth="1"/>
    <col min="7689" max="7689" width="14" customWidth="1"/>
    <col min="7945" max="7945" width="14" customWidth="1"/>
    <col min="8201" max="8201" width="14" customWidth="1"/>
    <col min="8457" max="8457" width="14" customWidth="1"/>
    <col min="8713" max="8713" width="14" customWidth="1"/>
    <col min="8969" max="8969" width="14" customWidth="1"/>
    <col min="9225" max="9225" width="14" customWidth="1"/>
    <col min="9481" max="9481" width="14" customWidth="1"/>
    <col min="9737" max="9737" width="14" customWidth="1"/>
    <col min="9993" max="9993" width="14" customWidth="1"/>
    <col min="10249" max="10249" width="14" customWidth="1"/>
    <col min="10505" max="10505" width="14" customWidth="1"/>
    <col min="10761" max="10761" width="14" customWidth="1"/>
    <col min="11017" max="11017" width="14" customWidth="1"/>
    <col min="11273" max="11273" width="14" customWidth="1"/>
    <col min="11529" max="11529" width="14" customWidth="1"/>
    <col min="11785" max="11785" width="14" customWidth="1"/>
    <col min="12041" max="12041" width="14" customWidth="1"/>
    <col min="12297" max="12297" width="14" customWidth="1"/>
    <col min="12553" max="12553" width="14" customWidth="1"/>
    <col min="12809" max="12809" width="14" customWidth="1"/>
    <col min="13065" max="13065" width="14" customWidth="1"/>
    <col min="13321" max="13321" width="14" customWidth="1"/>
    <col min="13577" max="13577" width="14" customWidth="1"/>
    <col min="13833" max="13833" width="14" customWidth="1"/>
    <col min="14089" max="14089" width="14" customWidth="1"/>
    <col min="14345" max="14345" width="14" customWidth="1"/>
    <col min="14601" max="14601" width="14" customWidth="1"/>
    <col min="14857" max="14857" width="14" customWidth="1"/>
    <col min="15113" max="15113" width="14" customWidth="1"/>
    <col min="15369" max="15369" width="14" customWidth="1"/>
    <col min="15625" max="15625" width="14" customWidth="1"/>
    <col min="15881" max="15881" width="14" customWidth="1"/>
    <col min="16137" max="16137" width="14" customWidth="1"/>
  </cols>
  <sheetData>
    <row r="3" spans="3:10" x14ac:dyDescent="0.25">
      <c r="E3" t="s">
        <v>12</v>
      </c>
    </row>
    <row r="4" spans="3:10" x14ac:dyDescent="0.25">
      <c r="E4" t="s">
        <v>13</v>
      </c>
    </row>
    <row r="9" spans="3:10" x14ac:dyDescent="0.25">
      <c r="I9" s="11"/>
    </row>
    <row r="10" spans="3:10" x14ac:dyDescent="0.25">
      <c r="C10" t="s">
        <v>0</v>
      </c>
      <c r="I10" s="11">
        <v>4309742</v>
      </c>
      <c r="J10" t="s">
        <v>15</v>
      </c>
    </row>
    <row r="11" spans="3:10" x14ac:dyDescent="0.25">
      <c r="I11" s="11"/>
    </row>
    <row r="12" spans="3:10" x14ac:dyDescent="0.25">
      <c r="C12" t="s">
        <v>1</v>
      </c>
      <c r="I12" s="11">
        <v>173558</v>
      </c>
      <c r="J12" t="s">
        <v>16</v>
      </c>
    </row>
    <row r="13" spans="3:10" x14ac:dyDescent="0.25">
      <c r="C13" t="s">
        <v>2</v>
      </c>
      <c r="I13" s="12">
        <v>6767</v>
      </c>
      <c r="J13" t="s">
        <v>17</v>
      </c>
    </row>
    <row r="14" spans="3:10" x14ac:dyDescent="0.25">
      <c r="I14" s="11"/>
    </row>
    <row r="15" spans="3:10" x14ac:dyDescent="0.25">
      <c r="C15" t="s">
        <v>3</v>
      </c>
      <c r="I15" s="11">
        <f>SUM(I10:I14)</f>
        <v>4490067</v>
      </c>
    </row>
    <row r="16" spans="3:10" x14ac:dyDescent="0.25">
      <c r="I16" s="11"/>
    </row>
    <row r="17" spans="3:10" x14ac:dyDescent="0.25">
      <c r="C17" t="s">
        <v>4</v>
      </c>
      <c r="D17" t="s">
        <v>5</v>
      </c>
      <c r="I17" s="11">
        <f>-0.35*580000</f>
        <v>-203000</v>
      </c>
      <c r="J17" t="s">
        <v>18</v>
      </c>
    </row>
    <row r="18" spans="3:10" x14ac:dyDescent="0.25">
      <c r="I18" s="11"/>
    </row>
    <row r="19" spans="3:10" x14ac:dyDescent="0.25">
      <c r="I19" s="11"/>
    </row>
    <row r="20" spans="3:10" ht="13" thickBot="1" x14ac:dyDescent="0.3">
      <c r="C20" t="s">
        <v>14</v>
      </c>
      <c r="I20" s="13">
        <f>SUM(I15:I19)</f>
        <v>4287067</v>
      </c>
    </row>
    <row r="21" spans="3:10" ht="13" thickTop="1" x14ac:dyDescent="0.25">
      <c r="I21" s="11"/>
    </row>
    <row r="22" spans="3:10" x14ac:dyDescent="0.25">
      <c r="C22" t="s">
        <v>6</v>
      </c>
      <c r="I22" s="11"/>
    </row>
    <row r="23" spans="3:10" x14ac:dyDescent="0.25">
      <c r="I23" s="11"/>
    </row>
    <row r="24" spans="3:10" x14ac:dyDescent="0.25">
      <c r="C24" t="s">
        <v>7</v>
      </c>
      <c r="I24" s="11">
        <f>I20</f>
        <v>4287067</v>
      </c>
    </row>
    <row r="25" spans="3:10" x14ac:dyDescent="0.25">
      <c r="C25" t="s">
        <v>8</v>
      </c>
      <c r="I25" s="11">
        <v>2186659122</v>
      </c>
      <c r="J25" t="s">
        <v>19</v>
      </c>
    </row>
    <row r="27" spans="3:10" x14ac:dyDescent="0.25">
      <c r="C27" t="s">
        <v>9</v>
      </c>
      <c r="I27" s="14">
        <f>I24/I25*1000</f>
        <v>1.960555697441716</v>
      </c>
    </row>
    <row r="28" spans="3:10" x14ac:dyDescent="0.25">
      <c r="C28" t="s">
        <v>10</v>
      </c>
      <c r="I28">
        <v>1.25</v>
      </c>
      <c r="J28" t="s">
        <v>20</v>
      </c>
    </row>
    <row r="30" spans="3:10" ht="13" x14ac:dyDescent="0.3">
      <c r="C30" t="s">
        <v>11</v>
      </c>
      <c r="I30" s="15">
        <f>I27*I28</f>
        <v>2.4506946218021448</v>
      </c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3A5A295C5E1048B645B78704BEB06B" ma:contentTypeVersion="6" ma:contentTypeDescription="Create a new document." ma:contentTypeScope="" ma:versionID="332c7660138116c63b5285fdd8470b16">
  <xsd:schema xmlns:xsd="http://www.w3.org/2001/XMLSchema" xmlns:xs="http://www.w3.org/2001/XMLSchema" xmlns:p="http://schemas.microsoft.com/office/2006/metadata/properties" xmlns:ns2="631c9d98-8f1d-4b0d-a491-52ddac351d6e" xmlns:ns3="357662bf-70f6-47fb-9a9e-a5e2b80726e7" targetNamespace="http://schemas.microsoft.com/office/2006/metadata/properties" ma:root="true" ma:fieldsID="b33a3f25b7b2ea3b295f29cd024d0530" ns2:_="" ns3:_="">
    <xsd:import namespace="631c9d98-8f1d-4b0d-a491-52ddac351d6e"/>
    <xsd:import namespace="357662bf-70f6-47fb-9a9e-a5e2b80726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c9d98-8f1d-4b0d-a491-52ddac351d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7662bf-70f6-47fb-9a9e-a5e2b8072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E957F4-64F2-42AF-B611-5A113EE9CF43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47DD8E1-0830-44A3-B879-FE61A239F7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D83671-78ED-4E65-86A8-B93EAD600A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FY2020</vt:lpstr>
      <vt:lpstr>FY2019</vt:lpstr>
      <vt:lpstr>FY2018</vt:lpstr>
      <vt:lpstr>FY2017</vt:lpstr>
      <vt:lpstr>FY2016</vt:lpstr>
      <vt:lpstr>FY2015</vt:lpstr>
      <vt:lpstr>'FY2015'!Print_Area</vt:lpstr>
      <vt:lpstr>'FY2016'!Print_Area</vt:lpstr>
      <vt:lpstr>'FY2017'!Print_Area</vt:lpstr>
      <vt:lpstr>'FY2018'!Print_Area</vt:lpstr>
      <vt:lpstr>'FY2019'!Print_Area</vt:lpstr>
      <vt:lpstr>'FY2020'!Print_Area</vt:lpstr>
    </vt:vector>
  </TitlesOfParts>
  <Company>HWU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neell</dc:creator>
  <cp:lastModifiedBy>Bowley, Todd</cp:lastModifiedBy>
  <cp:lastPrinted>2020-12-04T15:21:38Z</cp:lastPrinted>
  <dcterms:created xsi:type="dcterms:W3CDTF">2007-09-26T21:21:27Z</dcterms:created>
  <dcterms:modified xsi:type="dcterms:W3CDTF">2020-12-04T15:22:25Z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0x010100C93A5A295C5E1048B645B78704BEB06B</vt:lpwstr>
  </property>
  <property fmtid="{D5CDD505-2E9C-101B-9397-08002B2CF9AE}" pid="3" name="Order">
    <vt:r8>2162200</vt:r8>
  </property>
</Properties>
</file>