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057 FAC Nov 1 2018  Oct 31 2020/Discovery/STAFF 1st Set Post-Hearing/"/>
    </mc:Choice>
  </mc:AlternateContent>
  <xr:revisionPtr revIDLastSave="0" documentId="13_ncr:1_{70E1C941-459D-4E54-8E57-5A9278244B8D}" xr6:coauthVersionLast="44" xr6:coauthVersionMax="44" xr10:uidLastSave="{00000000-0000-0000-0000-000000000000}"/>
  <bookViews>
    <workbookView xWindow="3465" yWindow="3465" windowWidth="21600" windowHeight="11265" xr2:uid="{00000000-000D-0000-FFFF-FFFF00000000}"/>
  </bookViews>
  <sheets>
    <sheet name="Fuel Calcs 6 Months Actual" sheetId="4" r:id="rId1"/>
  </sheets>
  <externalReferences>
    <externalReference r:id="rId2"/>
  </externalReferences>
  <definedNames>
    <definedName name="LossFactor">'[1]EST WS'!$O$90</definedName>
    <definedName name="_xlnm.Print_Area" localSheetId="0">'Fuel Calcs 6 Months Actual'!$A$1:$K$51</definedName>
    <definedName name="ReviewPeriodRates">#REF!</definedName>
    <definedName name="Schedule2">'Fuel Calcs 6 Months Actual'!$A$1:$I$52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4" l="1"/>
  <c r="F48" i="4"/>
  <c r="D48" i="4"/>
  <c r="F50" i="4" l="1"/>
  <c r="D50" i="4"/>
  <c r="E50" i="4"/>
  <c r="G23" i="4"/>
  <c r="H23" i="4"/>
  <c r="I23" i="4"/>
  <c r="G16" i="4"/>
  <c r="H16" i="4"/>
  <c r="I16" i="4"/>
  <c r="G27" i="4" l="1"/>
  <c r="G44" i="4" s="1"/>
  <c r="G48" i="4" s="1"/>
  <c r="G50" i="4" s="1"/>
  <c r="I27" i="4"/>
  <c r="I44" i="4" s="1"/>
  <c r="I48" i="4" s="1"/>
  <c r="I50" i="4" s="1"/>
  <c r="H27" i="4"/>
  <c r="H44" i="4" s="1"/>
  <c r="H48" i="4" s="1"/>
  <c r="H50" i="4" s="1"/>
  <c r="K50" i="4" s="1"/>
  <c r="J50" i="4" l="1"/>
</calcChain>
</file>

<file path=xl/sharedStrings.xml><?xml version="1.0" encoding="utf-8"?>
<sst xmlns="http://schemas.openxmlformats.org/spreadsheetml/2006/main" count="70" uniqueCount="43">
  <si>
    <t>(-)</t>
  </si>
  <si>
    <t>(+)</t>
  </si>
  <si>
    <t>C. Non-Native Sales Fuel Costs</t>
  </si>
  <si>
    <t xml:space="preserve">  Sub-Total</t>
  </si>
  <si>
    <t>Less purchases above highest cost units</t>
  </si>
  <si>
    <t>Other Purchases</t>
  </si>
  <si>
    <t>Economy Purchases</t>
  </si>
  <si>
    <t>B. Purchases</t>
  </si>
  <si>
    <t>Gas Burned</t>
  </si>
  <si>
    <t>Oil Burned</t>
  </si>
  <si>
    <t>Coal Burned</t>
  </si>
  <si>
    <t>A. Company Generation</t>
  </si>
  <si>
    <t>December</t>
  </si>
  <si>
    <t>November</t>
  </si>
  <si>
    <t>Dollars ($)</t>
  </si>
  <si>
    <t>January</t>
  </si>
  <si>
    <t>February</t>
  </si>
  <si>
    <t>March</t>
  </si>
  <si>
    <t>April</t>
  </si>
  <si>
    <t>Estimated Sales</t>
  </si>
  <si>
    <t>Base Fuel Rate</t>
  </si>
  <si>
    <t>Charges</t>
  </si>
  <si>
    <t>Refunds</t>
  </si>
  <si>
    <t>Actual Fuel Cost Rate</t>
  </si>
  <si>
    <t>Charge (+) / Refund (-)</t>
  </si>
  <si>
    <t>DUKE ENERGY KENTUCKY</t>
  </si>
  <si>
    <t>FUEL COST SCHEDULE</t>
  </si>
  <si>
    <t>Expense Month</t>
  </si>
  <si>
    <t>Net Fuel Related RTO Billing Line Items</t>
  </si>
  <si>
    <r>
      <t>Fuel (assigned cost during Forced Outage</t>
    </r>
    <r>
      <rPr>
        <vertAlign val="superscript"/>
        <sz val="10"/>
        <rFont val="Arial"/>
        <family val="2"/>
      </rPr>
      <t>(a)</t>
    </r>
    <r>
      <rPr>
        <sz val="10"/>
        <color theme="1"/>
        <rFont val="Arial"/>
        <family val="2"/>
      </rPr>
      <t>)</t>
    </r>
  </si>
  <si>
    <r>
      <t>Fuel (substitute cost during Forced Outage</t>
    </r>
    <r>
      <rPr>
        <vertAlign val="superscript"/>
        <sz val="10"/>
        <rFont val="Arial"/>
        <family val="2"/>
      </rPr>
      <t>(a)</t>
    </r>
    <r>
      <rPr>
        <sz val="10"/>
        <color theme="1"/>
        <rFont val="Arial"/>
        <family val="2"/>
      </rPr>
      <t>)</t>
    </r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</si>
  <si>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color theme="1"/>
        <rFont val="Arial"/>
        <family val="2"/>
      </rPr>
      <t xml:space="preserve">) </t>
    </r>
  </si>
  <si>
    <t>D. Total Fuel Costs (A + B - C)</t>
  </si>
  <si>
    <t>E. Total Company Over or (Under) Recovery from Schedule 5, Line 14</t>
  </si>
  <si>
    <t xml:space="preserve">F.  Adjustment indicating the difference in actual fuel cost for the </t>
  </si>
  <si>
    <t>month of xxxxxxxx and the estimated cost orginally</t>
  </si>
  <si>
    <t xml:space="preserve">                         (actual)                    (estimate)         </t>
  </si>
  <si>
    <t>G.  RTO Resettlements for prior periods from Schedule 6, Line G</t>
  </si>
  <si>
    <t>H.  Prior Period Correction</t>
  </si>
  <si>
    <t>I.  Deferral of Current Purchased Power Costs</t>
  </si>
  <si>
    <t>J.  Amount of Deferred Purchased Power Costs included in the filing</t>
  </si>
  <si>
    <t>K.  Grand Total Fuel Cost (D - E + F + G + H - I + J)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</si>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</sst>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0_);_(* \(#,##0.000000\);_(* &quot;-&quot;??_);_(@_)"/>
    <numFmt numFmtId="166" formatCode="_(* #,##0_);_(* \(#,##0\);_(* &quot;-&quot;??_);_(@_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2" fillId="0" borderId="0" xfId="1" quotePrefix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3" xfId="1" quotePrefix="1" applyBorder="1" applyAlignment="1">
      <alignment horizontal="left"/>
    </xf>
    <xf numFmtId="0" fontId="2" fillId="0" borderId="0" xfId="1" quotePrefix="1"/>
    <xf numFmtId="17" fontId="7" fillId="0" borderId="0" xfId="1" quotePrefix="1" applyNumberFormat="1" applyFont="1"/>
    <xf numFmtId="0" fontId="7" fillId="0" borderId="0" xfId="1" applyFont="1"/>
    <xf numFmtId="164" fontId="2" fillId="0" borderId="0" xfId="1" applyNumberFormat="1"/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39" fontId="2" fillId="0" borderId="0" xfId="1" applyNumberFormat="1" applyBorder="1" applyAlignment="1">
      <alignment horizontal="left"/>
    </xf>
    <xf numFmtId="0" fontId="7" fillId="0" borderId="0" xfId="1" applyFont="1" applyAlignment="1">
      <alignment horizontal="centerContinuous"/>
    </xf>
    <xf numFmtId="17" fontId="2" fillId="0" borderId="0" xfId="1" quotePrefix="1" applyNumberFormat="1"/>
    <xf numFmtId="0" fontId="6" fillId="0" borderId="0" xfId="1" applyFont="1" applyAlignment="1">
      <alignment horizontal="center"/>
    </xf>
    <xf numFmtId="0" fontId="3" fillId="0" borderId="0" xfId="3" quotePrefix="1" applyFont="1" applyAlignment="1">
      <alignment horizontal="center" vertical="center"/>
    </xf>
    <xf numFmtId="44" fontId="0" fillId="0" borderId="0" xfId="4" applyNumberFormat="1" applyFont="1"/>
    <xf numFmtId="43" fontId="0" fillId="0" borderId="0" xfId="4" applyFont="1"/>
    <xf numFmtId="0" fontId="3" fillId="0" borderId="0" xfId="3" applyFont="1" applyAlignment="1">
      <alignment horizontal="center" vertical="center"/>
    </xf>
    <xf numFmtId="43" fontId="0" fillId="0" borderId="3" xfId="4" applyFont="1" applyBorder="1"/>
    <xf numFmtId="44" fontId="2" fillId="0" borderId="4" xfId="1" applyNumberFormat="1" applyBorder="1"/>
    <xf numFmtId="43" fontId="2" fillId="0" borderId="0" xfId="1" applyNumberFormat="1"/>
    <xf numFmtId="44" fontId="2" fillId="0" borderId="0" xfId="1" applyNumberFormat="1"/>
    <xf numFmtId="43" fontId="5" fillId="0" borderId="0" xfId="1" applyNumberFormat="1" applyFont="1"/>
    <xf numFmtId="44" fontId="2" fillId="0" borderId="3" xfId="1" applyNumberFormat="1" applyBorder="1"/>
    <xf numFmtId="0" fontId="2" fillId="0" borderId="0" xfId="1" applyAlignment="1">
      <alignment horizontal="left"/>
    </xf>
    <xf numFmtId="0" fontId="10" fillId="0" borderId="0" xfId="1" quotePrefix="1" applyFont="1" applyAlignment="1">
      <alignment horizontal="left"/>
    </xf>
    <xf numFmtId="44" fontId="5" fillId="0" borderId="0" xfId="1" applyNumberFormat="1" applyFont="1"/>
    <xf numFmtId="0" fontId="2" fillId="0" borderId="0" xfId="3" quotePrefix="1" applyAlignment="1">
      <alignment horizontal="left"/>
    </xf>
    <xf numFmtId="44" fontId="2" fillId="0" borderId="1" xfId="1" applyNumberFormat="1" applyBorder="1"/>
    <xf numFmtId="0" fontId="2" fillId="0" borderId="0" xfId="3" applyAlignment="1">
      <alignment horizontal="left"/>
    </xf>
    <xf numFmtId="165" fontId="0" fillId="0" borderId="0" xfId="4" applyNumberFormat="1" applyFont="1"/>
    <xf numFmtId="165" fontId="2" fillId="0" borderId="0" xfId="1" applyNumberFormat="1"/>
    <xf numFmtId="165" fontId="9" fillId="0" borderId="3" xfId="4" applyNumberFormat="1" applyFont="1" applyBorder="1"/>
    <xf numFmtId="165" fontId="0" fillId="0" borderId="2" xfId="4" applyNumberFormat="1" applyFont="1" applyBorder="1"/>
    <xf numFmtId="49" fontId="11" fillId="0" borderId="0" xfId="5" applyNumberFormat="1" applyFont="1" applyAlignment="1">
      <alignment horizontal="right" wrapText="1"/>
    </xf>
    <xf numFmtId="39" fontId="7" fillId="0" borderId="0" xfId="1" applyNumberFormat="1" applyFont="1" applyFill="1" applyAlignment="1">
      <alignment horizontal="center"/>
    </xf>
    <xf numFmtId="166" fontId="0" fillId="0" borderId="0" xfId="2" applyNumberFormat="1" applyFont="1" applyBorder="1"/>
    <xf numFmtId="166" fontId="5" fillId="0" borderId="0" xfId="2" applyNumberFormat="1" applyFont="1" applyBorder="1"/>
    <xf numFmtId="165" fontId="0" fillId="0" borderId="0" xfId="4" applyNumberFormat="1" applyFont="1" applyFill="1"/>
    <xf numFmtId="0" fontId="12" fillId="0" borderId="0" xfId="0" applyFont="1" applyAlignment="1">
      <alignment horizontal="center"/>
    </xf>
  </cellXfs>
  <cellStyles count="6">
    <cellStyle name="Comma" xfId="2" builtinId="3"/>
    <cellStyle name="Comma 2" xfId="4" xr:uid="{4C20878C-DC44-4DE1-B599-F5E05241EB50}"/>
    <cellStyle name="Normal" xfId="0" builtinId="0"/>
    <cellStyle name="Normal 10 2 2" xfId="3" xr:uid="{879E0143-A413-4BDE-86DC-7994C5BBAB87}"/>
    <cellStyle name="Normal 2" xfId="1" xr:uid="{00000000-0005-0000-0000-000001000000}"/>
    <cellStyle name="Normal 28" xfId="5" xr:uid="{47B0270F-EC1F-4537-BA35-225BB76976FD}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1/04%20February%20Expenses_April%20Rates/02%202021%20DEK%20FAC%20Filing%20for%2004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ch 1 - Summary"/>
      <sheetName val="Sch 2 - Fuel Cost"/>
      <sheetName val="Sch 3 - Sales"/>
      <sheetName val="EST WS"/>
      <sheetName val="Sch 4 - Final Fuel Cost"/>
      <sheetName val="Sch 5 - Over (Under)"/>
      <sheetName val="Final S14 WS"/>
      <sheetName val="Sch 6 - RTO Fuel Cost"/>
      <sheetName val="Prev Mo Fin Fuel Cost Schedule"/>
      <sheetName val="S105 Oct"/>
      <sheetName val="Sch 7 - Prior Period"/>
    </sheetNames>
    <sheetDataSet>
      <sheetData sheetId="0" refreshError="1"/>
      <sheetData sheetId="1" refreshError="1"/>
      <sheetData sheetId="2">
        <row r="27">
          <cell r="D27">
            <v>8160556.9300000025</v>
          </cell>
        </row>
      </sheetData>
      <sheetData sheetId="3" refreshError="1"/>
      <sheetData sheetId="4" refreshError="1">
        <row r="90">
          <cell r="O90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E34A-6EFC-498A-81B7-F845AB61FD41}">
  <dimension ref="A2:K55"/>
  <sheetViews>
    <sheetView tabSelected="1" view="pageLayout" topLeftCell="D1" zoomScaleNormal="90" workbookViewId="0">
      <selection activeCell="B2" sqref="B2"/>
    </sheetView>
  </sheetViews>
  <sheetFormatPr defaultColWidth="8.85546875" defaultRowHeight="12.75" x14ac:dyDescent="0.2"/>
  <cols>
    <col min="1" max="1" width="4" style="1" customWidth="1"/>
    <col min="2" max="2" width="52.42578125" style="1" customWidth="1"/>
    <col min="3" max="3" width="3.7109375" style="1" customWidth="1"/>
    <col min="4" max="9" width="14.140625" style="1" bestFit="1" customWidth="1"/>
    <col min="10" max="10" width="12.85546875" style="1" customWidth="1"/>
    <col min="11" max="16384" width="8.85546875" style="1"/>
  </cols>
  <sheetData>
    <row r="2" spans="1:9" x14ac:dyDescent="0.2">
      <c r="A2" s="12" t="s">
        <v>25</v>
      </c>
      <c r="B2" s="12"/>
      <c r="C2" s="12"/>
      <c r="G2" s="12"/>
      <c r="H2" s="12"/>
      <c r="I2" s="12"/>
    </row>
    <row r="3" spans="1:9" x14ac:dyDescent="0.2">
      <c r="A3" s="12" t="s">
        <v>26</v>
      </c>
      <c r="B3" s="12"/>
      <c r="C3" s="12"/>
      <c r="D3" s="9">
        <v>2020</v>
      </c>
      <c r="E3" s="9">
        <v>2020</v>
      </c>
      <c r="F3" s="9">
        <v>2021</v>
      </c>
      <c r="G3" s="9">
        <v>2021</v>
      </c>
      <c r="H3" s="9">
        <v>2021</v>
      </c>
      <c r="I3" s="9">
        <v>2021</v>
      </c>
    </row>
    <row r="4" spans="1:9" x14ac:dyDescent="0.2">
      <c r="D4" s="9" t="s">
        <v>13</v>
      </c>
      <c r="E4" s="9" t="s">
        <v>12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x14ac:dyDescent="0.2">
      <c r="A5" s="12" t="s">
        <v>27</v>
      </c>
      <c r="B5" s="12"/>
      <c r="C5" s="12"/>
      <c r="D5" s="36" t="s">
        <v>42</v>
      </c>
      <c r="E5" s="36" t="s">
        <v>42</v>
      </c>
      <c r="F5" s="36" t="s">
        <v>42</v>
      </c>
      <c r="G5" s="36" t="s">
        <v>42</v>
      </c>
      <c r="H5" s="36" t="s">
        <v>42</v>
      </c>
      <c r="I5" s="36" t="s">
        <v>42</v>
      </c>
    </row>
    <row r="7" spans="1:9" x14ac:dyDescent="0.2">
      <c r="B7" s="7"/>
      <c r="C7" s="6"/>
      <c r="G7" s="13"/>
      <c r="H7" s="6"/>
      <c r="I7" s="6"/>
    </row>
    <row r="8" spans="1:9" x14ac:dyDescent="0.2">
      <c r="D8" s="14" t="s">
        <v>14</v>
      </c>
      <c r="E8" s="14" t="s">
        <v>14</v>
      </c>
      <c r="F8" s="14" t="s">
        <v>14</v>
      </c>
      <c r="G8" s="14" t="s">
        <v>14</v>
      </c>
      <c r="H8" s="14" t="s">
        <v>14</v>
      </c>
      <c r="I8" s="14" t="s">
        <v>14</v>
      </c>
    </row>
    <row r="9" spans="1:9" x14ac:dyDescent="0.2">
      <c r="A9" s="5" t="s">
        <v>11</v>
      </c>
    </row>
    <row r="10" spans="1:9" x14ac:dyDescent="0.2">
      <c r="B10" s="1" t="s">
        <v>10</v>
      </c>
      <c r="C10" s="15" t="s">
        <v>1</v>
      </c>
      <c r="D10" s="16">
        <v>1617603.73</v>
      </c>
      <c r="E10" s="16">
        <v>7791501.6600000001</v>
      </c>
      <c r="F10" s="16">
        <v>5716137.1299999999</v>
      </c>
      <c r="G10" s="16">
        <v>7516245.8700000001</v>
      </c>
      <c r="H10" s="16">
        <v>6489964.3600000003</v>
      </c>
      <c r="I10" s="16">
        <v>5331139.8600000003</v>
      </c>
    </row>
    <row r="11" spans="1:9" x14ac:dyDescent="0.2">
      <c r="B11" s="1" t="s">
        <v>9</v>
      </c>
      <c r="C11" s="15" t="s">
        <v>1</v>
      </c>
      <c r="D11" s="17">
        <v>157233.99</v>
      </c>
      <c r="E11" s="17">
        <v>163530.72</v>
      </c>
      <c r="F11" s="17">
        <v>378940.63</v>
      </c>
      <c r="G11" s="17">
        <v>513291.64</v>
      </c>
      <c r="H11" s="17">
        <v>118040.26</v>
      </c>
      <c r="I11" s="17">
        <v>94300.56</v>
      </c>
    </row>
    <row r="12" spans="1:9" x14ac:dyDescent="0.2">
      <c r="B12" s="1" t="s">
        <v>8</v>
      </c>
      <c r="C12" s="15" t="s">
        <v>1</v>
      </c>
      <c r="D12" s="17">
        <v>-956.45</v>
      </c>
      <c r="E12" s="17">
        <v>346650</v>
      </c>
      <c r="F12" s="17">
        <v>45350</v>
      </c>
      <c r="G12" s="17">
        <v>440235.33</v>
      </c>
      <c r="H12" s="17">
        <v>-21000</v>
      </c>
      <c r="I12" s="17">
        <v>84650</v>
      </c>
    </row>
    <row r="13" spans="1:9" x14ac:dyDescent="0.2">
      <c r="B13" s="1" t="s">
        <v>28</v>
      </c>
      <c r="C13" s="18" t="s">
        <v>0</v>
      </c>
      <c r="D13" s="17">
        <v>45417.1</v>
      </c>
      <c r="E13" s="17">
        <v>-137097.87</v>
      </c>
      <c r="F13" s="17">
        <v>-300867.25</v>
      </c>
      <c r="G13" s="17">
        <v>-511820.94</v>
      </c>
      <c r="H13" s="17">
        <v>-1370851.65</v>
      </c>
      <c r="I13" s="17">
        <v>-469183.22</v>
      </c>
    </row>
    <row r="14" spans="1:9" ht="14.25" x14ac:dyDescent="0.2">
      <c r="B14" s="2" t="s">
        <v>29</v>
      </c>
      <c r="C14" s="15" t="s">
        <v>1</v>
      </c>
      <c r="D14" s="17">
        <v>0</v>
      </c>
      <c r="E14" s="17">
        <v>0</v>
      </c>
      <c r="F14" s="17">
        <v>738976.6</v>
      </c>
      <c r="G14" s="17">
        <v>0</v>
      </c>
      <c r="H14" s="17">
        <v>31777.4</v>
      </c>
      <c r="I14" s="17">
        <v>203939.79</v>
      </c>
    </row>
    <row r="15" spans="1:9" ht="14.25" x14ac:dyDescent="0.2">
      <c r="B15" s="4" t="s">
        <v>30</v>
      </c>
      <c r="C15" s="15" t="s">
        <v>0</v>
      </c>
      <c r="D15" s="19">
        <v>0</v>
      </c>
      <c r="E15" s="19">
        <v>0</v>
      </c>
      <c r="F15" s="19">
        <v>21305.4</v>
      </c>
      <c r="G15" s="19">
        <v>0</v>
      </c>
      <c r="H15" s="19">
        <v>8039.57</v>
      </c>
      <c r="I15" s="19">
        <v>60250.85</v>
      </c>
    </row>
    <row r="16" spans="1:9" x14ac:dyDescent="0.2">
      <c r="B16" s="2" t="s">
        <v>3</v>
      </c>
      <c r="C16" s="18"/>
      <c r="D16" s="20">
        <v>1728464.17</v>
      </c>
      <c r="E16" s="20">
        <v>8438780.25</v>
      </c>
      <c r="F16" s="20">
        <v>7158966.209999999</v>
      </c>
      <c r="G16" s="20">
        <f>G10+G11+G12-G13+G14-G15</f>
        <v>8981593.7799999993</v>
      </c>
      <c r="H16" s="20">
        <f>H10+H11+H12-H13+H14-H15</f>
        <v>7981594.0999999996</v>
      </c>
      <c r="I16" s="20">
        <f>I10+I11+I12-I13+I14-I15</f>
        <v>6122962.5800000001</v>
      </c>
    </row>
    <row r="17" spans="1:10" x14ac:dyDescent="0.2">
      <c r="C17" s="18"/>
      <c r="D17" s="21"/>
      <c r="E17" s="21"/>
      <c r="F17" s="21"/>
      <c r="G17" s="21"/>
      <c r="H17" s="21"/>
      <c r="I17" s="21"/>
    </row>
    <row r="18" spans="1:10" x14ac:dyDescent="0.2">
      <c r="A18" s="1" t="s">
        <v>7</v>
      </c>
      <c r="C18" s="18"/>
      <c r="D18" s="21"/>
      <c r="E18" s="21"/>
      <c r="F18" s="21"/>
      <c r="G18" s="21"/>
      <c r="H18" s="21"/>
      <c r="I18" s="21"/>
    </row>
    <row r="19" spans="1:10" x14ac:dyDescent="0.2">
      <c r="B19" s="2" t="s">
        <v>6</v>
      </c>
      <c r="C19" s="15" t="s">
        <v>1</v>
      </c>
      <c r="D19" s="22">
        <v>5415654.5300000003</v>
      </c>
      <c r="E19" s="22">
        <v>457932.9</v>
      </c>
      <c r="F19" s="22">
        <v>3196436.58</v>
      </c>
      <c r="G19" s="22">
        <v>416801.81</v>
      </c>
      <c r="H19" s="22">
        <v>659771.94000000006</v>
      </c>
      <c r="I19" s="22">
        <v>2395449.7800000003</v>
      </c>
    </row>
    <row r="20" spans="1:10" x14ac:dyDescent="0.2">
      <c r="B20" s="1" t="s">
        <v>5</v>
      </c>
      <c r="C20" s="15" t="s">
        <v>1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10" ht="14.25" x14ac:dyDescent="0.2">
      <c r="B21" s="2" t="s">
        <v>31</v>
      </c>
      <c r="C21" s="15" t="s">
        <v>0</v>
      </c>
      <c r="D21" s="17">
        <v>0</v>
      </c>
      <c r="E21" s="17">
        <v>0</v>
      </c>
      <c r="F21" s="17">
        <v>1057570.33</v>
      </c>
      <c r="G21" s="17">
        <v>0</v>
      </c>
      <c r="H21" s="17">
        <v>37694.699999999997</v>
      </c>
      <c r="I21" s="17">
        <v>295541.21999999997</v>
      </c>
      <c r="J21" s="37"/>
    </row>
    <row r="22" spans="1:10" x14ac:dyDescent="0.2">
      <c r="B22" s="4" t="s">
        <v>4</v>
      </c>
      <c r="C22" s="15" t="s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  <c r="J22" s="37"/>
    </row>
    <row r="23" spans="1:10" x14ac:dyDescent="0.2">
      <c r="B23" s="2" t="s">
        <v>3</v>
      </c>
      <c r="C23" s="18"/>
      <c r="D23" s="20">
        <v>5415654.5300000003</v>
      </c>
      <c r="E23" s="20">
        <v>457932.9</v>
      </c>
      <c r="F23" s="20">
        <v>2138866.25</v>
      </c>
      <c r="G23" s="20">
        <f>SUM(G19:G20)-G21-G22</f>
        <v>416801.81</v>
      </c>
      <c r="H23" s="20">
        <f>SUM(H19:H20)-H21-H22</f>
        <v>622077.24000000011</v>
      </c>
      <c r="I23" s="20">
        <f>SUM(I19:I20)-I21-I22</f>
        <v>2099908.5600000005</v>
      </c>
      <c r="J23" s="37"/>
    </row>
    <row r="24" spans="1:10" x14ac:dyDescent="0.2">
      <c r="C24" s="18"/>
      <c r="D24" s="21"/>
      <c r="E24" s="21"/>
      <c r="F24" s="21"/>
      <c r="G24" s="21"/>
      <c r="H24" s="21"/>
      <c r="I24" s="21"/>
      <c r="J24" s="37"/>
    </row>
    <row r="25" spans="1:10" x14ac:dyDescent="0.2">
      <c r="A25" s="1" t="s">
        <v>2</v>
      </c>
      <c r="C25" s="15" t="s">
        <v>0</v>
      </c>
      <c r="D25" s="24">
        <v>117760.57000000007</v>
      </c>
      <c r="E25" s="24">
        <v>1501374.5900000003</v>
      </c>
      <c r="F25" s="24">
        <v>948095.93999999797</v>
      </c>
      <c r="G25" s="24">
        <v>1237838.6599999971</v>
      </c>
      <c r="H25" s="24">
        <v>723810.18999999971</v>
      </c>
      <c r="I25" s="24">
        <v>1114892.9000000006</v>
      </c>
    </row>
    <row r="26" spans="1:10" x14ac:dyDescent="0.2">
      <c r="C26" s="18"/>
      <c r="D26" s="21"/>
      <c r="E26" s="21"/>
      <c r="F26" s="21"/>
      <c r="G26" s="21"/>
      <c r="H26" s="21"/>
      <c r="I26" s="21"/>
    </row>
    <row r="27" spans="1:10" x14ac:dyDescent="0.2">
      <c r="A27" s="2" t="s">
        <v>32</v>
      </c>
      <c r="C27" s="15" t="s">
        <v>1</v>
      </c>
      <c r="D27" s="22">
        <v>7026358.1299999999</v>
      </c>
      <c r="E27" s="22">
        <v>7395338.5600000005</v>
      </c>
      <c r="F27" s="22">
        <v>8349736.5200000014</v>
      </c>
      <c r="G27" s="22">
        <f>G16+G23-G25</f>
        <v>8160556.9300000025</v>
      </c>
      <c r="H27" s="22">
        <f>H16+H23-H25</f>
        <v>7879861.1500000004</v>
      </c>
      <c r="I27" s="22">
        <f>I16+I23-I25</f>
        <v>7107978.2400000002</v>
      </c>
    </row>
    <row r="28" spans="1:10" x14ac:dyDescent="0.2">
      <c r="C28" s="18"/>
      <c r="D28" s="21"/>
      <c r="E28" s="21"/>
      <c r="F28" s="21"/>
      <c r="G28" s="21"/>
      <c r="H28" s="21"/>
      <c r="I28" s="21"/>
    </row>
    <row r="29" spans="1:10" x14ac:dyDescent="0.2">
      <c r="A29" s="2" t="s">
        <v>33</v>
      </c>
      <c r="C29" s="15" t="s">
        <v>0</v>
      </c>
      <c r="D29" s="16">
        <v>75005.740000000005</v>
      </c>
      <c r="E29" s="16">
        <v>203023.98</v>
      </c>
      <c r="F29" s="16">
        <v>137344.72</v>
      </c>
      <c r="G29" s="16">
        <v>-10654.03</v>
      </c>
      <c r="H29" s="16">
        <v>302.89</v>
      </c>
      <c r="I29" s="16">
        <v>-59311.18</v>
      </c>
    </row>
    <row r="30" spans="1:10" x14ac:dyDescent="0.2">
      <c r="C30" s="18"/>
      <c r="D30" s="21"/>
      <c r="E30" s="21"/>
      <c r="F30" s="21"/>
      <c r="G30" s="21"/>
      <c r="H30" s="21"/>
      <c r="I30" s="21"/>
    </row>
    <row r="31" spans="1:10" x14ac:dyDescent="0.2">
      <c r="A31" s="25" t="s">
        <v>34</v>
      </c>
      <c r="C31" s="18"/>
      <c r="D31" s="21"/>
      <c r="E31" s="21"/>
      <c r="F31" s="21"/>
      <c r="G31" s="21"/>
      <c r="H31" s="21"/>
      <c r="I31" s="21"/>
    </row>
    <row r="32" spans="1:10" x14ac:dyDescent="0.2">
      <c r="A32" s="2"/>
      <c r="B32" s="5" t="s">
        <v>35</v>
      </c>
      <c r="C32" s="18"/>
      <c r="D32" s="21"/>
      <c r="E32" s="21"/>
      <c r="F32" s="21"/>
      <c r="G32" s="21"/>
      <c r="H32" s="21"/>
      <c r="I32" s="21"/>
    </row>
    <row r="33" spans="1:10" x14ac:dyDescent="0.2">
      <c r="A33" s="2"/>
      <c r="B33" s="26" t="s">
        <v>36</v>
      </c>
      <c r="C33" s="15" t="s">
        <v>1</v>
      </c>
      <c r="D33" s="22">
        <v>-31752.370000000112</v>
      </c>
      <c r="E33" s="22">
        <v>389335.16999999993</v>
      </c>
      <c r="F33" s="22">
        <v>-15663.349999999627</v>
      </c>
      <c r="G33" s="22">
        <v>52906.320000000298</v>
      </c>
      <c r="H33" s="22">
        <v>-112254.79000000004</v>
      </c>
      <c r="I33" s="22">
        <v>-7702.0800000000745</v>
      </c>
    </row>
    <row r="34" spans="1:10" x14ac:dyDescent="0.2">
      <c r="A34" s="2"/>
      <c r="C34" s="18"/>
      <c r="D34" s="21"/>
      <c r="E34" s="21"/>
      <c r="F34" s="21"/>
      <c r="G34" s="21"/>
      <c r="H34" s="21"/>
      <c r="I34" s="21"/>
    </row>
    <row r="35" spans="1:10" x14ac:dyDescent="0.2">
      <c r="A35" s="2"/>
      <c r="B35" s="26"/>
      <c r="C35" s="18"/>
      <c r="D35" s="21"/>
      <c r="E35" s="21"/>
      <c r="F35" s="21"/>
      <c r="G35" s="21"/>
      <c r="H35" s="21"/>
      <c r="I35" s="21"/>
    </row>
    <row r="36" spans="1:10" x14ac:dyDescent="0.2">
      <c r="A36" s="25" t="s">
        <v>37</v>
      </c>
      <c r="B36" s="26"/>
      <c r="C36" s="18" t="s">
        <v>1</v>
      </c>
      <c r="D36" s="22">
        <v>-48202.420000001788</v>
      </c>
      <c r="E36" s="22">
        <v>-44566.810000000522</v>
      </c>
      <c r="F36" s="22">
        <v>-21140.709999999963</v>
      </c>
      <c r="G36" s="22">
        <v>7280.3700000001118</v>
      </c>
      <c r="H36" s="22">
        <v>106550.01000000071</v>
      </c>
      <c r="I36" s="22">
        <v>-13611.860000001267</v>
      </c>
    </row>
    <row r="37" spans="1:10" x14ac:dyDescent="0.2">
      <c r="A37" s="25"/>
      <c r="B37" s="26"/>
      <c r="C37" s="18"/>
      <c r="D37" s="21"/>
      <c r="E37" s="21"/>
      <c r="F37" s="21"/>
      <c r="G37" s="21"/>
      <c r="H37" s="21"/>
      <c r="I37" s="21"/>
    </row>
    <row r="38" spans="1:10" hidden="1" x14ac:dyDescent="0.2">
      <c r="A38" s="2" t="s">
        <v>38</v>
      </c>
      <c r="B38" s="26"/>
      <c r="C38" s="18" t="s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10" hidden="1" x14ac:dyDescent="0.2">
      <c r="A39" s="25"/>
      <c r="B39" s="26"/>
      <c r="C39" s="18"/>
      <c r="D39" s="21"/>
      <c r="E39" s="21"/>
      <c r="F39" s="21"/>
      <c r="G39" s="21"/>
      <c r="H39" s="21"/>
      <c r="I39" s="21"/>
    </row>
    <row r="40" spans="1:10" hidden="1" x14ac:dyDescent="0.2">
      <c r="A40" s="1" t="s">
        <v>39</v>
      </c>
      <c r="C40" s="15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</row>
    <row r="41" spans="1:10" hidden="1" x14ac:dyDescent="0.2">
      <c r="C41" s="15"/>
      <c r="D41" s="21"/>
      <c r="E41" s="21"/>
      <c r="F41" s="21"/>
      <c r="G41" s="21"/>
      <c r="H41" s="21"/>
      <c r="I41" s="21"/>
    </row>
    <row r="42" spans="1:10" hidden="1" x14ac:dyDescent="0.2">
      <c r="A42" s="28" t="s">
        <v>40</v>
      </c>
      <c r="C42" s="18" t="s">
        <v>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</row>
    <row r="43" spans="1:10" hidden="1" x14ac:dyDescent="0.2">
      <c r="C43" s="15"/>
      <c r="D43" s="21"/>
      <c r="E43" s="21"/>
      <c r="F43" s="21"/>
      <c r="G43" s="21"/>
      <c r="H43" s="21"/>
      <c r="I43" s="21"/>
    </row>
    <row r="44" spans="1:10" ht="13.5" thickBot="1" x14ac:dyDescent="0.25">
      <c r="A44" s="25" t="s">
        <v>41</v>
      </c>
      <c r="C44" s="3"/>
      <c r="D44" s="29">
        <v>6871397.5999999978</v>
      </c>
      <c r="E44" s="29">
        <v>7537082.9399999995</v>
      </c>
      <c r="F44" s="29">
        <v>8175587.7400000021</v>
      </c>
      <c r="G44" s="29">
        <f>G27-G29+G33-G40+G36+G38+G42</f>
        <v>8231397.6500000032</v>
      </c>
      <c r="H44" s="29">
        <f>H27-H29+H33-H40+H36+H38+H42</f>
        <v>7873853.4800000014</v>
      </c>
      <c r="I44" s="29">
        <f>I27-I29+I33-I40+I36+I38+I42</f>
        <v>7145975.4799999986</v>
      </c>
      <c r="J44" s="22"/>
    </row>
    <row r="45" spans="1:10" ht="13.5" thickTop="1" x14ac:dyDescent="0.2">
      <c r="A45" s="30"/>
      <c r="C45" s="3"/>
    </row>
    <row r="46" spans="1:10" x14ac:dyDescent="0.2">
      <c r="A46" s="30"/>
      <c r="B46" s="1" t="s">
        <v>19</v>
      </c>
      <c r="C46" s="3"/>
      <c r="D46" s="38">
        <v>271235251</v>
      </c>
      <c r="E46" s="38">
        <v>331139835</v>
      </c>
      <c r="F46" s="38">
        <v>345771012</v>
      </c>
      <c r="G46" s="38">
        <v>329316865</v>
      </c>
      <c r="H46" s="38">
        <v>302826675</v>
      </c>
      <c r="I46" s="38">
        <v>276949391</v>
      </c>
    </row>
    <row r="47" spans="1:10" x14ac:dyDescent="0.2">
      <c r="A47" s="30"/>
      <c r="C47" s="3"/>
      <c r="D47" s="8"/>
      <c r="E47" s="8"/>
      <c r="F47" s="8"/>
      <c r="G47" s="8"/>
      <c r="H47" s="8"/>
      <c r="I47" s="8"/>
    </row>
    <row r="48" spans="1:10" x14ac:dyDescent="0.2">
      <c r="B48" s="11" t="s">
        <v>23</v>
      </c>
      <c r="C48" s="3"/>
      <c r="D48" s="31">
        <f>D44/D46</f>
        <v>2.5333718883022317E-2</v>
      </c>
      <c r="E48" s="31">
        <f t="shared" ref="E48:I48" si="0">E44/E46</f>
        <v>2.2761027648636713E-2</v>
      </c>
      <c r="F48" s="31">
        <f t="shared" si="0"/>
        <v>2.3644514595688552E-2</v>
      </c>
      <c r="G48" s="31">
        <f t="shared" si="0"/>
        <v>2.4995372314138856E-2</v>
      </c>
      <c r="H48" s="31">
        <f t="shared" si="0"/>
        <v>2.6001188567684803E-2</v>
      </c>
      <c r="I48" s="31">
        <f t="shared" si="0"/>
        <v>2.5802459627000944E-2</v>
      </c>
      <c r="J48" s="32"/>
    </row>
    <row r="49" spans="2:11" x14ac:dyDescent="0.2">
      <c r="B49" s="11" t="s">
        <v>20</v>
      </c>
      <c r="C49" s="3"/>
      <c r="D49" s="33">
        <v>2.3837000000000001E-2</v>
      </c>
      <c r="E49" s="33">
        <v>2.3837000000000001E-2</v>
      </c>
      <c r="F49" s="33">
        <v>2.3837000000000001E-2</v>
      </c>
      <c r="G49" s="33">
        <v>2.3837000000000001E-2</v>
      </c>
      <c r="H49" s="33">
        <v>2.3837000000000001E-2</v>
      </c>
      <c r="I49" s="33">
        <v>2.3837000000000001E-2</v>
      </c>
      <c r="J49" s="40" t="s">
        <v>21</v>
      </c>
      <c r="K49" s="40" t="s">
        <v>22</v>
      </c>
    </row>
    <row r="50" spans="2:11" ht="13.5" thickBot="1" x14ac:dyDescent="0.25">
      <c r="B50" s="1" t="s">
        <v>24</v>
      </c>
      <c r="D50" s="34">
        <f t="shared" ref="D50:I50" si="1">D48-D49</f>
        <v>1.496718883022316E-3</v>
      </c>
      <c r="E50" s="34">
        <f t="shared" si="1"/>
        <v>-1.0759723513632871E-3</v>
      </c>
      <c r="F50" s="34">
        <f t="shared" si="1"/>
        <v>-1.9248540431144809E-4</v>
      </c>
      <c r="G50" s="34">
        <f t="shared" si="1"/>
        <v>1.1583723141388551E-3</v>
      </c>
      <c r="H50" s="34">
        <f t="shared" si="1"/>
        <v>2.1641885676848029E-3</v>
      </c>
      <c r="I50" s="34">
        <f t="shared" si="1"/>
        <v>1.9654596270009435E-3</v>
      </c>
      <c r="J50" s="10">
        <f>COUNTIFS($D$50:$I$50,"&gt;0")</f>
        <v>4</v>
      </c>
      <c r="K50" s="10">
        <f>COUNTIFS($D$50:$I$50,"&lt;0")</f>
        <v>2</v>
      </c>
    </row>
    <row r="51" spans="2:11" ht="13.5" thickTop="1" x14ac:dyDescent="0.2">
      <c r="D51" s="39"/>
      <c r="E51" s="39"/>
      <c r="F51" s="39"/>
      <c r="G51" s="39"/>
      <c r="H51" s="39"/>
      <c r="I51" s="39"/>
      <c r="J51" s="39"/>
    </row>
    <row r="52" spans="2:11" x14ac:dyDescent="0.2">
      <c r="B52" s="26"/>
    </row>
    <row r="53" spans="2:11" x14ac:dyDescent="0.2">
      <c r="B53" s="2"/>
    </row>
    <row r="54" spans="2:11" ht="12.6" customHeight="1" x14ac:dyDescent="0.2"/>
    <row r="55" spans="2:11" x14ac:dyDescent="0.2">
      <c r="F55" s="35"/>
      <c r="G55" s="35"/>
      <c r="H55" s="35"/>
      <c r="I55" s="35"/>
    </row>
  </sheetData>
  <phoneticPr fontId="3" type="noConversion"/>
  <pageMargins left="0.75" right="0.75" top="1.5" bottom="0.44" header="1" footer="0.16"/>
  <pageSetup scale="60" orientation="landscape" r:id="rId1"/>
  <headerFooter>
    <oddHeader>&amp;R&amp;"Times New Roman,Bold"KyPSC Case No. 2021-00057
STAFF-PH-DR-01-002 Attachment 3
Fuel Calculations - Most Recent 6-Months Actual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087101F739458E0187FBA361AA57" ma:contentTypeVersion="4" ma:contentTypeDescription="Create a new document." ma:contentTypeScope="" ma:versionID="49a99afb09fa9650d863d14afbf957e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44BFF-7592-4283-A37B-DC9FE97B97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F41FCE-5A2D-4899-BF31-9660C707DF5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612a682-5ffb-4b9c-9555-017618935178"/>
    <ds:schemaRef ds:uri="http://schemas.microsoft.com/office/infopath/2007/PartnerControls"/>
    <ds:schemaRef ds:uri="http://purl.org/dc/terms/"/>
    <ds:schemaRef ds:uri="3c9d8c27-8a6d-4d9e-a15e-ef5d28c114a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6AAF5B-DD6E-493C-9256-BEE98D98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Fuel Calcs 6 Months Actual</vt:lpstr>
      <vt:lpstr>'Fuel Calcs 6 Months Actual'!Print_Area</vt:lpstr>
      <vt:lpstr>Schedule2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Fuel Calcs - Most Current 6 Months Actual</dc:subject>
  <dc:creator>Czupik, Ted</dc:creator>
  <cp:lastModifiedBy>Sunderman, Minna</cp:lastModifiedBy>
  <cp:lastPrinted>2021-05-27T17:37:14Z</cp:lastPrinted>
  <dcterms:created xsi:type="dcterms:W3CDTF">2019-04-01T14:06:47Z</dcterms:created>
  <dcterms:modified xsi:type="dcterms:W3CDTF">2021-05-27T17:37:24Z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0x01010008A7087101F739458E0187FBA361AA57</vt:lpwstr>
  </property>
</Properties>
</file>