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39" i="1" l="1"/>
  <c r="B39" i="1" l="1"/>
  <c r="B45" i="1" l="1"/>
  <c r="B46" i="1"/>
  <c r="B47" i="1"/>
  <c r="B44" i="1"/>
  <c r="F31" i="1" l="1"/>
  <c r="F30" i="1"/>
  <c r="K5" i="1"/>
  <c r="H5" i="1"/>
  <c r="F32" i="1" l="1"/>
  <c r="F33" i="1" s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B40" i="1"/>
  <c r="C28" i="1"/>
  <c r="C29" i="1"/>
  <c r="C30" i="1"/>
  <c r="C31" i="1"/>
  <c r="C32" i="1"/>
  <c r="C33" i="1"/>
  <c r="C34" i="1"/>
  <c r="C35" i="1"/>
  <c r="C36" i="1"/>
  <c r="C37" i="1"/>
  <c r="C38" i="1"/>
  <c r="C39" i="1"/>
  <c r="C5" i="1"/>
  <c r="K39" i="1" l="1"/>
  <c r="C40" i="1"/>
  <c r="N3" i="1"/>
  <c r="N4" i="1" s="1"/>
  <c r="L3" i="1" l="1"/>
  <c r="I3" i="1"/>
  <c r="C41" i="1"/>
  <c r="C49" i="1" s="1"/>
  <c r="C50" i="1" s="1"/>
  <c r="K6" i="1" l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L40" i="1" s="1"/>
  <c r="M5" i="1" l="1"/>
  <c r="H6" i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M8" i="1" l="1"/>
  <c r="M6" i="1"/>
  <c r="M7" i="1"/>
  <c r="M9" i="1"/>
  <c r="M10" i="1" l="1"/>
  <c r="M11" i="1" l="1"/>
  <c r="M12" i="1" l="1"/>
  <c r="M13" i="1" l="1"/>
  <c r="M14" i="1" l="1"/>
  <c r="M15" i="1" l="1"/>
  <c r="M16" i="1" l="1"/>
  <c r="M17" i="1" l="1"/>
  <c r="M18" i="1" l="1"/>
  <c r="M19" i="1" l="1"/>
  <c r="M20" i="1" l="1"/>
  <c r="M21" i="1" l="1"/>
  <c r="M22" i="1" l="1"/>
  <c r="M23" i="1" l="1"/>
  <c r="M24" i="1" l="1"/>
  <c r="M25" i="1" l="1"/>
  <c r="M26" i="1" l="1"/>
  <c r="M27" i="1" l="1"/>
  <c r="M28" i="1" l="1"/>
  <c r="M29" i="1" l="1"/>
  <c r="M30" i="1" l="1"/>
  <c r="M31" i="1" l="1"/>
  <c r="M32" i="1" l="1"/>
  <c r="M33" i="1" l="1"/>
  <c r="M34" i="1" l="1"/>
  <c r="M35" i="1" l="1"/>
  <c r="M36" i="1" l="1"/>
  <c r="M37" i="1" l="1"/>
  <c r="M38" i="1" l="1"/>
  <c r="I40" i="1" l="1"/>
  <c r="M39" i="1"/>
  <c r="I43" i="1" l="1"/>
  <c r="N43" i="1" s="1"/>
  <c r="N44" i="1" s="1"/>
  <c r="N40" i="1"/>
</calcChain>
</file>

<file path=xl/sharedStrings.xml><?xml version="1.0" encoding="utf-8"?>
<sst xmlns="http://schemas.openxmlformats.org/spreadsheetml/2006/main" count="78" uniqueCount="75">
  <si>
    <t>0-2,000</t>
  </si>
  <si>
    <t>2,100-3,000</t>
  </si>
  <si>
    <t>3,100-4,000</t>
  </si>
  <si>
    <t>4,100-5,000</t>
  </si>
  <si>
    <t>5,100-6,000</t>
  </si>
  <si>
    <t>6,100-7,000</t>
  </si>
  <si>
    <t>7,100-8,000</t>
  </si>
  <si>
    <t>8,100-9,000</t>
  </si>
  <si>
    <t>9,100-10,000</t>
  </si>
  <si>
    <t>10,100-11,000</t>
  </si>
  <si>
    <t>11,100-12,000</t>
  </si>
  <si>
    <t>12,100-13,000</t>
  </si>
  <si>
    <t>13,100-14,000</t>
  </si>
  <si>
    <t>14,100-15,000</t>
  </si>
  <si>
    <t>15,100-16,000</t>
  </si>
  <si>
    <t>16,100-17,000</t>
  </si>
  <si>
    <t>17,100-18,000</t>
  </si>
  <si>
    <t>18,100-19,000</t>
  </si>
  <si>
    <t>19,100-20,000</t>
  </si>
  <si>
    <t>20,100-25,000</t>
  </si>
  <si>
    <t>25,100-30,000</t>
  </si>
  <si>
    <t>30,100-35,000</t>
  </si>
  <si>
    <t>35,100-40,000</t>
  </si>
  <si>
    <t>40,100-45,000</t>
  </si>
  <si>
    <t>45,100-50,000</t>
  </si>
  <si>
    <t>50,100-55,000</t>
  </si>
  <si>
    <t>55,100-60,000</t>
  </si>
  <si>
    <t>60,100-65,000</t>
  </si>
  <si>
    <t>65,100-70,000</t>
  </si>
  <si>
    <t>70,100-75,000</t>
  </si>
  <si>
    <t>75,100-100,000</t>
  </si>
  <si>
    <t>100,100-150,000</t>
  </si>
  <si>
    <t>150,100-200,000</t>
  </si>
  <si>
    <t>200,100-250,000</t>
  </si>
  <si>
    <t>&gt;250,000</t>
  </si>
  <si>
    <t>proposed</t>
  </si>
  <si>
    <t>existing</t>
  </si>
  <si>
    <t>difference</t>
  </si>
  <si>
    <t>new rate per 1000 =</t>
  </si>
  <si>
    <t>fixed for 0-2000 =</t>
  </si>
  <si>
    <t>use ranges</t>
  </si>
  <si>
    <t>total rev.</t>
  </si>
  <si>
    <t>MGD sold, Avg.</t>
  </si>
  <si>
    <t>insert 1000s per month from:</t>
  </si>
  <si>
    <t>Prison</t>
  </si>
  <si>
    <t>WCWD</t>
  </si>
  <si>
    <t>Cumb. Falls State Park</t>
  </si>
  <si>
    <t>avg. use per day in 1,000s</t>
  </si>
  <si>
    <t>cummulative</t>
  </si>
  <si>
    <t>revenue</t>
  </si>
  <si>
    <t>daily</t>
  </si>
  <si>
    <t>avg. use per month in 1,000s</t>
  </si>
  <si>
    <t>Example Bill:</t>
  </si>
  <si>
    <t># of Gallons per Month =</t>
  </si>
  <si>
    <t>Current Monthly Bill =</t>
  </si>
  <si>
    <t>Proposed Monthly Bill =</t>
  </si>
  <si>
    <t>Increase =</t>
  </si>
  <si>
    <t>Increase % =</t>
  </si>
  <si>
    <t># of total water customers =</t>
  </si>
  <si>
    <t># of minimum bill customers =</t>
  </si>
  <si>
    <t>Fibrotex</t>
  </si>
  <si>
    <t>Job Corp</t>
  </si>
  <si>
    <t>Oneida</t>
  </si>
  <si>
    <t>% revenue raised</t>
  </si>
  <si>
    <t>new revenue raised</t>
  </si>
  <si>
    <t>= BW water per day from both WTPs</t>
  </si>
  <si>
    <t>= sludge drawoff water per day from both WTPs</t>
  </si>
  <si>
    <t>= total raw water per day from both WTPs</t>
  </si>
  <si>
    <t>= total WTP metered use per day from both WTPs</t>
  </si>
  <si>
    <t>= total distribution system loss per day</t>
  </si>
  <si>
    <t>= total fire/flushing per day</t>
  </si>
  <si>
    <t>= % total distribution system loss per day</t>
  </si>
  <si>
    <t>Housing Authority</t>
  </si>
  <si>
    <t>these users will remain or</t>
  </si>
  <si>
    <t>be raised to the rate of: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</si>
</sst>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#,##0.00"/>
    <numFmt numFmtId="165" formatCode="0.000"/>
    <numFmt numFmtId="166" formatCode="0.0"/>
    <numFmt numFmtId="167" formatCode="0.0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" fontId="0" fillId="0" borderId="0" xfId="0" applyNumberFormat="1"/>
    <xf numFmtId="2" fontId="0" fillId="0" borderId="0" xfId="0" applyNumberFormat="1"/>
    <xf numFmtId="0" fontId="0" fillId="0" borderId="0" xfId="0" applyBorder="1" applyAlignment="1">
      <alignment horizontal="left"/>
    </xf>
    <xf numFmtId="1" fontId="0" fillId="0" borderId="0" xfId="0" applyNumberFormat="1" applyBorder="1"/>
    <xf numFmtId="1" fontId="0" fillId="3" borderId="0" xfId="0" applyNumberFormat="1" applyFill="1"/>
    <xf numFmtId="0" fontId="1" fillId="0" borderId="0" xfId="0" applyFont="1"/>
    <xf numFmtId="0" fontId="0" fillId="2" borderId="0" xfId="0" applyFill="1"/>
    <xf numFmtId="0" fontId="0" fillId="0" borderId="0" xfId="0" applyFill="1"/>
    <xf numFmtId="0" fontId="1" fillId="0" borderId="1" xfId="0" applyFont="1" applyBorder="1"/>
    <xf numFmtId="164" fontId="0" fillId="2" borderId="0" xfId="0" applyNumberFormat="1" applyFill="1" applyBorder="1"/>
    <xf numFmtId="164" fontId="0" fillId="2" borderId="0" xfId="0" applyNumberFormat="1" applyFill="1"/>
    <xf numFmtId="164" fontId="0" fillId="0" borderId="0" xfId="0" applyNumberFormat="1"/>
    <xf numFmtId="164" fontId="1" fillId="0" borderId="0" xfId="0" applyNumberFormat="1" applyFont="1"/>
    <xf numFmtId="3" fontId="0" fillId="0" borderId="0" xfId="0" applyNumberFormat="1"/>
    <xf numFmtId="165" fontId="0" fillId="0" borderId="0" xfId="0" applyNumberFormat="1"/>
    <xf numFmtId="166" fontId="0" fillId="0" borderId="0" xfId="0" applyNumberFormat="1"/>
    <xf numFmtId="1" fontId="0" fillId="0" borderId="0" xfId="0" applyNumberFormat="1" applyAlignment="1">
      <alignment horizontal="right"/>
    </xf>
    <xf numFmtId="167" fontId="0" fillId="0" borderId="0" xfId="0" applyNumberFormat="1"/>
    <xf numFmtId="0" fontId="0" fillId="0" borderId="0" xfId="0" applyAlignment="1">
      <alignment horizontal="right"/>
    </xf>
    <xf numFmtId="0" fontId="0" fillId="0" borderId="1" xfId="0" applyBorder="1"/>
    <xf numFmtId="164" fontId="1" fillId="0" borderId="1" xfId="0" applyNumberFormat="1" applyFont="1" applyFill="1" applyBorder="1"/>
    <xf numFmtId="167" fontId="1" fillId="0" borderId="0" xfId="0" applyNumberFormat="1" applyFont="1"/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165" fontId="0" fillId="0" borderId="2" xfId="0" applyNumberFormat="1" applyBorder="1"/>
    <xf numFmtId="0" fontId="0" fillId="4" borderId="0" xfId="0" applyFill="1"/>
    <xf numFmtId="164" fontId="1" fillId="4" borderId="1" xfId="0" applyNumberFormat="1" applyFont="1" applyFill="1" applyBorder="1"/>
    <xf numFmtId="164" fontId="0" fillId="4" borderId="0" xfId="0" applyNumberFormat="1" applyFill="1"/>
    <xf numFmtId="4" fontId="0" fillId="4" borderId="0" xfId="0" applyNumberFormat="1" applyFill="1"/>
    <xf numFmtId="164" fontId="1" fillId="4" borderId="0" xfId="0" applyNumberFormat="1" applyFont="1" applyFill="1"/>
    <xf numFmtId="0" fontId="1" fillId="4" borderId="0" xfId="0" applyFont="1" applyFill="1"/>
    <xf numFmtId="1" fontId="0" fillId="5" borderId="0" xfId="0" applyNumberFormat="1" applyFill="1"/>
    <xf numFmtId="1" fontId="0" fillId="3" borderId="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tabSelected="1" workbookViewId="0">
      <selection activeCell="H50" sqref="H50"/>
    </sheetView>
  </sheetViews>
  <sheetFormatPr defaultRowHeight="15" x14ac:dyDescent="0.25"/>
  <cols>
    <col min="1" max="1" width="15" bestFit="1" customWidth="1"/>
    <col min="2" max="2" width="26.85546875" customWidth="1"/>
    <col min="3" max="3" width="23.5703125" bestFit="1" customWidth="1"/>
    <col min="4" max="4" width="7.28515625" customWidth="1"/>
    <col min="5" max="5" width="28.140625" bestFit="1" customWidth="1"/>
    <col min="6" max="6" width="9.140625" customWidth="1"/>
    <col min="7" max="7" width="18.42578125" bestFit="1" customWidth="1"/>
    <col min="8" max="8" width="10.140625" bestFit="1" customWidth="1"/>
    <col min="9" max="9" width="12.7109375" bestFit="1" customWidth="1"/>
    <col min="10" max="10" width="9" bestFit="1" customWidth="1"/>
    <col min="11" max="11" width="9.140625" bestFit="1" customWidth="1"/>
    <col min="12" max="12" width="12.7109375" bestFit="1" customWidth="1"/>
    <col min="13" max="13" width="10.28515625" bestFit="1" customWidth="1"/>
    <col min="14" max="14" width="12.7109375" bestFit="1" customWidth="1"/>
    <col min="17" max="17" width="9.5703125" bestFit="1" customWidth="1"/>
  </cols>
  <sheetData>
    <row r="1" spans="1:14" ht="15.75" thickBot="1" x14ac:dyDescent="0.3">
      <c r="H1" s="26" t="s">
        <v>35</v>
      </c>
      <c r="K1" s="7" t="s">
        <v>36</v>
      </c>
      <c r="M1" t="s">
        <v>37</v>
      </c>
    </row>
    <row r="2" spans="1:14" ht="15.75" thickBot="1" x14ac:dyDescent="0.3">
      <c r="G2" s="26" t="s">
        <v>38</v>
      </c>
      <c r="H2" s="27">
        <v>9.25</v>
      </c>
      <c r="K2" s="10">
        <v>7.29</v>
      </c>
    </row>
    <row r="3" spans="1:14" ht="15.75" thickBot="1" x14ac:dyDescent="0.3">
      <c r="A3" s="23">
        <v>2019</v>
      </c>
      <c r="G3" s="26" t="s">
        <v>39</v>
      </c>
      <c r="H3" s="27">
        <v>22.5</v>
      </c>
      <c r="I3" s="12">
        <f>H3/2</f>
        <v>11.25</v>
      </c>
      <c r="K3" s="11">
        <v>21.98</v>
      </c>
      <c r="L3" s="12">
        <f>K3/2</f>
        <v>10.99</v>
      </c>
      <c r="N3" s="12">
        <f>H3-K3</f>
        <v>0.51999999999999957</v>
      </c>
    </row>
    <row r="4" spans="1:14" x14ac:dyDescent="0.25">
      <c r="A4" t="s">
        <v>40</v>
      </c>
      <c r="B4" t="s">
        <v>51</v>
      </c>
      <c r="C4" t="s">
        <v>47</v>
      </c>
      <c r="K4" s="8"/>
      <c r="N4" s="18">
        <f>N3/K3</f>
        <v>2.3657870791628732E-2</v>
      </c>
    </row>
    <row r="5" spans="1:14" x14ac:dyDescent="0.25">
      <c r="A5" s="3" t="s">
        <v>0</v>
      </c>
      <c r="B5" s="1">
        <v>2283.6750000000002</v>
      </c>
      <c r="C5" s="16">
        <f>B5/30.4</f>
        <v>75.12088815789474</v>
      </c>
      <c r="D5" s="1"/>
      <c r="E5" s="19" t="s">
        <v>59</v>
      </c>
      <c r="F5">
        <v>2457</v>
      </c>
      <c r="H5" s="28">
        <f>F5*H3/30.4</f>
        <v>1818.5032894736844</v>
      </c>
      <c r="I5" s="26" t="s">
        <v>48</v>
      </c>
      <c r="K5" s="11">
        <f>F5*K3/30.4</f>
        <v>1776.475657894737</v>
      </c>
      <c r="L5" s="7" t="s">
        <v>48</v>
      </c>
      <c r="M5" s="12">
        <f>H5-K5</f>
        <v>42.027631578947421</v>
      </c>
    </row>
    <row r="6" spans="1:14" x14ac:dyDescent="0.25">
      <c r="A6" s="3" t="s">
        <v>1</v>
      </c>
      <c r="B6" s="1">
        <v>2794.9250000000002</v>
      </c>
      <c r="C6" s="16">
        <f t="shared" ref="C6:C27" si="0">B6/30.4</f>
        <v>91.938322368421069</v>
      </c>
      <c r="D6" s="1"/>
      <c r="E6" s="19" t="s">
        <v>58</v>
      </c>
      <c r="F6">
        <v>6388</v>
      </c>
      <c r="H6" s="28">
        <f>H5+C6*$H$2</f>
        <v>2668.9327713815792</v>
      </c>
      <c r="I6" s="26" t="s">
        <v>50</v>
      </c>
      <c r="K6" s="11">
        <f t="shared" ref="K6:K38" si="1">K5+C6*$K$2</f>
        <v>2446.7060279605266</v>
      </c>
      <c r="L6" s="7" t="s">
        <v>50</v>
      </c>
      <c r="M6" s="12">
        <f t="shared" ref="M6:M39" si="2">H6-K6</f>
        <v>222.22674342105256</v>
      </c>
    </row>
    <row r="7" spans="1:14" x14ac:dyDescent="0.25">
      <c r="A7" s="3" t="s">
        <v>2</v>
      </c>
      <c r="B7" s="1">
        <v>3146.6</v>
      </c>
      <c r="C7" s="16">
        <f t="shared" si="0"/>
        <v>103.50657894736842</v>
      </c>
      <c r="D7" s="1"/>
      <c r="H7" s="28">
        <f t="shared" ref="H7:H38" si="3">H6+C7*$H$2</f>
        <v>3626.3686266447371</v>
      </c>
      <c r="I7" s="26" t="s">
        <v>49</v>
      </c>
      <c r="K7" s="11">
        <f t="shared" si="1"/>
        <v>3201.2689884868423</v>
      </c>
      <c r="L7" s="7" t="s">
        <v>49</v>
      </c>
      <c r="M7" s="12">
        <f t="shared" si="2"/>
        <v>425.09963815789479</v>
      </c>
    </row>
    <row r="8" spans="1:14" x14ac:dyDescent="0.25">
      <c r="A8" s="3" t="s">
        <v>3</v>
      </c>
      <c r="B8" s="1">
        <v>2830.0416666666665</v>
      </c>
      <c r="C8" s="16">
        <f t="shared" si="0"/>
        <v>93.093475877192986</v>
      </c>
      <c r="D8" s="1"/>
      <c r="H8" s="28">
        <f t="shared" si="3"/>
        <v>4487.4832785087719</v>
      </c>
      <c r="K8" s="11">
        <f t="shared" si="1"/>
        <v>3879.9204276315791</v>
      </c>
      <c r="M8" s="12">
        <f t="shared" si="2"/>
        <v>607.56285087719289</v>
      </c>
    </row>
    <row r="9" spans="1:14" x14ac:dyDescent="0.25">
      <c r="A9" s="3" t="s">
        <v>4</v>
      </c>
      <c r="B9" s="1">
        <v>2267.9250000000002</v>
      </c>
      <c r="C9" s="16">
        <f t="shared" si="0"/>
        <v>74.602796052631589</v>
      </c>
      <c r="D9" s="1"/>
      <c r="H9" s="28">
        <f t="shared" si="3"/>
        <v>5177.5591419956145</v>
      </c>
      <c r="K9" s="11">
        <f t="shared" si="1"/>
        <v>4423.7748108552632</v>
      </c>
      <c r="M9" s="12">
        <f t="shared" si="2"/>
        <v>753.78433114035124</v>
      </c>
    </row>
    <row r="10" spans="1:14" x14ac:dyDescent="0.25">
      <c r="A10" s="3" t="s">
        <v>5</v>
      </c>
      <c r="B10" s="1">
        <v>1702.5916666666667</v>
      </c>
      <c r="C10" s="16">
        <f t="shared" si="0"/>
        <v>56.006304824561404</v>
      </c>
      <c r="D10" s="1"/>
      <c r="H10" s="28">
        <f t="shared" si="3"/>
        <v>5695.6174616228072</v>
      </c>
      <c r="K10" s="11">
        <f t="shared" si="1"/>
        <v>4832.0607730263155</v>
      </c>
      <c r="M10" s="12">
        <f t="shared" si="2"/>
        <v>863.55668859649177</v>
      </c>
    </row>
    <row r="11" spans="1:14" x14ac:dyDescent="0.25">
      <c r="A11" s="3" t="s">
        <v>6</v>
      </c>
      <c r="B11" s="1">
        <v>1256.6833333333332</v>
      </c>
      <c r="C11" s="16">
        <f t="shared" si="0"/>
        <v>41.338267543859644</v>
      </c>
      <c r="D11" s="1"/>
      <c r="H11" s="28">
        <f t="shared" si="3"/>
        <v>6077.9964364035086</v>
      </c>
      <c r="K11" s="11">
        <f t="shared" si="1"/>
        <v>5133.4167434210522</v>
      </c>
      <c r="M11" s="12">
        <f t="shared" si="2"/>
        <v>944.57969298245644</v>
      </c>
    </row>
    <row r="12" spans="1:14" x14ac:dyDescent="0.25">
      <c r="A12" s="3" t="s">
        <v>7</v>
      </c>
      <c r="B12" s="1">
        <v>952.28333333333342</v>
      </c>
      <c r="C12" s="16">
        <f t="shared" si="0"/>
        <v>31.325109649122812</v>
      </c>
      <c r="D12" s="1"/>
      <c r="H12" s="28">
        <f t="shared" si="3"/>
        <v>6367.753700657895</v>
      </c>
      <c r="K12" s="11">
        <f t="shared" si="1"/>
        <v>5361.7767927631576</v>
      </c>
      <c r="M12" s="12">
        <f t="shared" si="2"/>
        <v>1005.9769078947375</v>
      </c>
    </row>
    <row r="13" spans="1:14" ht="15.75" thickBot="1" x14ac:dyDescent="0.3">
      <c r="A13" s="3" t="s">
        <v>8</v>
      </c>
      <c r="B13" s="1">
        <v>713.19166666666661</v>
      </c>
      <c r="C13" s="16">
        <f t="shared" si="0"/>
        <v>23.460252192982455</v>
      </c>
      <c r="D13" s="1"/>
      <c r="E13" s="32" t="s">
        <v>43</v>
      </c>
      <c r="H13" s="28">
        <f t="shared" si="3"/>
        <v>6584.7610334429828</v>
      </c>
      <c r="K13" s="11">
        <f t="shared" si="1"/>
        <v>5532.8020312499993</v>
      </c>
      <c r="M13" s="12">
        <f t="shared" si="2"/>
        <v>1051.9590021929835</v>
      </c>
    </row>
    <row r="14" spans="1:14" ht="15.75" thickBot="1" x14ac:dyDescent="0.3">
      <c r="A14" s="3" t="s">
        <v>9</v>
      </c>
      <c r="B14" s="1">
        <v>568.47500000000002</v>
      </c>
      <c r="C14" s="16">
        <f t="shared" si="0"/>
        <v>18.699835526315791</v>
      </c>
      <c r="D14" s="1"/>
      <c r="E14" s="5" t="s">
        <v>44</v>
      </c>
      <c r="F14" s="9">
        <v>5095</v>
      </c>
      <c r="H14" s="28">
        <f t="shared" si="3"/>
        <v>6757.7345120614036</v>
      </c>
      <c r="K14" s="11">
        <f t="shared" si="1"/>
        <v>5669.1238322368417</v>
      </c>
      <c r="M14" s="12">
        <f t="shared" si="2"/>
        <v>1088.6106798245619</v>
      </c>
    </row>
    <row r="15" spans="1:14" ht="15.75" thickBot="1" x14ac:dyDescent="0.3">
      <c r="A15" s="3" t="s">
        <v>10</v>
      </c>
      <c r="B15" s="1">
        <v>417.27499999999998</v>
      </c>
      <c r="C15" s="16">
        <f t="shared" si="0"/>
        <v>13.726151315789474</v>
      </c>
      <c r="D15" s="1"/>
      <c r="E15" s="5" t="s">
        <v>45</v>
      </c>
      <c r="F15" s="9">
        <v>845</v>
      </c>
      <c r="G15" s="23">
        <v>3.76</v>
      </c>
      <c r="H15" s="28">
        <f t="shared" si="3"/>
        <v>6884.7014117324561</v>
      </c>
      <c r="K15" s="11">
        <f t="shared" si="1"/>
        <v>5769.1874753289467</v>
      </c>
      <c r="M15" s="12">
        <f t="shared" si="2"/>
        <v>1115.5139364035094</v>
      </c>
    </row>
    <row r="16" spans="1:14" ht="15.75" thickBot="1" x14ac:dyDescent="0.3">
      <c r="A16" s="3" t="s">
        <v>11</v>
      </c>
      <c r="B16" s="1">
        <v>334.50833333333333</v>
      </c>
      <c r="C16" s="16">
        <f t="shared" si="0"/>
        <v>11.003563596491228</v>
      </c>
      <c r="D16" s="1"/>
      <c r="E16" s="5" t="s">
        <v>46</v>
      </c>
      <c r="F16" s="9">
        <v>774</v>
      </c>
      <c r="G16" s="23">
        <v>4.59</v>
      </c>
      <c r="H16" s="28">
        <f t="shared" si="3"/>
        <v>6986.484375</v>
      </c>
      <c r="K16" s="11">
        <f t="shared" si="1"/>
        <v>5849.4034539473678</v>
      </c>
      <c r="M16" s="12">
        <f t="shared" si="2"/>
        <v>1137.0809210526322</v>
      </c>
    </row>
    <row r="17" spans="1:13" ht="15.75" thickBot="1" x14ac:dyDescent="0.3">
      <c r="A17" s="3" t="s">
        <v>12</v>
      </c>
      <c r="B17" s="1">
        <v>277.3</v>
      </c>
      <c r="C17" s="16">
        <f t="shared" si="0"/>
        <v>9.1217105263157912</v>
      </c>
      <c r="D17" s="1"/>
      <c r="E17" s="5" t="s">
        <v>60</v>
      </c>
      <c r="F17" s="9">
        <v>450</v>
      </c>
      <c r="H17" s="28">
        <f t="shared" si="3"/>
        <v>7070.8601973684208</v>
      </c>
      <c r="K17" s="11">
        <f t="shared" si="1"/>
        <v>5915.9007236842099</v>
      </c>
      <c r="M17" s="12">
        <f t="shared" si="2"/>
        <v>1154.9594736842109</v>
      </c>
    </row>
    <row r="18" spans="1:13" ht="15.75" thickBot="1" x14ac:dyDescent="0.3">
      <c r="A18" s="3" t="s">
        <v>13</v>
      </c>
      <c r="B18" s="1">
        <v>236.08333333333334</v>
      </c>
      <c r="C18" s="16">
        <f t="shared" si="0"/>
        <v>7.765899122807018</v>
      </c>
      <c r="D18" s="1"/>
      <c r="E18" s="33" t="s">
        <v>61</v>
      </c>
      <c r="F18" s="9">
        <v>540</v>
      </c>
      <c r="H18" s="28">
        <f t="shared" si="3"/>
        <v>7142.6947642543855</v>
      </c>
      <c r="K18" s="11">
        <f t="shared" si="1"/>
        <v>5972.5141282894729</v>
      </c>
      <c r="M18" s="12">
        <f t="shared" si="2"/>
        <v>1170.1806359649127</v>
      </c>
    </row>
    <row r="19" spans="1:13" ht="15.75" thickBot="1" x14ac:dyDescent="0.3">
      <c r="A19" s="3" t="s">
        <v>14</v>
      </c>
      <c r="B19" s="1">
        <v>198.2</v>
      </c>
      <c r="C19" s="16">
        <f t="shared" si="0"/>
        <v>6.5197368421052628</v>
      </c>
      <c r="D19" s="1"/>
      <c r="E19" s="33" t="s">
        <v>72</v>
      </c>
      <c r="F19" s="9">
        <v>199</v>
      </c>
      <c r="H19" s="28">
        <f t="shared" si="3"/>
        <v>7203.0023300438588</v>
      </c>
      <c r="K19" s="11">
        <f t="shared" si="1"/>
        <v>6020.0430098684201</v>
      </c>
      <c r="M19" s="12">
        <f t="shared" si="2"/>
        <v>1182.9593201754387</v>
      </c>
    </row>
    <row r="20" spans="1:13" ht="15.75" thickBot="1" x14ac:dyDescent="0.3">
      <c r="A20" s="3" t="s">
        <v>15</v>
      </c>
      <c r="B20" s="1">
        <v>185.05833333333334</v>
      </c>
      <c r="C20" s="16">
        <f t="shared" si="0"/>
        <v>6.0874451754385968</v>
      </c>
      <c r="D20" s="1"/>
      <c r="E20" s="33" t="s">
        <v>62</v>
      </c>
      <c r="F20" s="9">
        <v>0</v>
      </c>
      <c r="H20" s="28">
        <f t="shared" si="3"/>
        <v>7259.3111979166661</v>
      </c>
      <c r="K20" s="11">
        <f t="shared" si="1"/>
        <v>6064.4204851973673</v>
      </c>
      <c r="M20" s="12">
        <f t="shared" si="2"/>
        <v>1194.8907127192988</v>
      </c>
    </row>
    <row r="21" spans="1:13" x14ac:dyDescent="0.25">
      <c r="A21" s="3" t="s">
        <v>16</v>
      </c>
      <c r="B21" s="1">
        <v>168.10000000000002</v>
      </c>
      <c r="C21" s="16">
        <f t="shared" si="0"/>
        <v>5.5296052631578956</v>
      </c>
      <c r="D21" s="1"/>
      <c r="H21" s="28">
        <f t="shared" si="3"/>
        <v>7310.4600466008769</v>
      </c>
      <c r="K21" s="11">
        <f t="shared" si="1"/>
        <v>6104.7313075657885</v>
      </c>
      <c r="M21" s="12">
        <f t="shared" si="2"/>
        <v>1205.7287390350884</v>
      </c>
    </row>
    <row r="22" spans="1:13" x14ac:dyDescent="0.25">
      <c r="A22" s="3" t="s">
        <v>17</v>
      </c>
      <c r="B22" s="1">
        <v>138.73333333333335</v>
      </c>
      <c r="C22" s="16">
        <f t="shared" si="0"/>
        <v>4.5635964912280711</v>
      </c>
      <c r="D22" s="1"/>
      <c r="H22" s="28">
        <f t="shared" si="3"/>
        <v>7352.6733141447367</v>
      </c>
      <c r="K22" s="11">
        <f t="shared" si="1"/>
        <v>6137.9999259868409</v>
      </c>
      <c r="M22" s="12">
        <f t="shared" si="2"/>
        <v>1214.6733881578957</v>
      </c>
    </row>
    <row r="23" spans="1:13" x14ac:dyDescent="0.25">
      <c r="A23" s="3" t="s">
        <v>18</v>
      </c>
      <c r="B23" s="1">
        <v>123.91666666666669</v>
      </c>
      <c r="C23" s="16">
        <f t="shared" si="0"/>
        <v>4.0762061403508776</v>
      </c>
      <c r="D23" s="1"/>
      <c r="H23" s="28">
        <f t="shared" si="3"/>
        <v>7390.3782209429819</v>
      </c>
      <c r="K23" s="11">
        <f t="shared" si="1"/>
        <v>6167.7154687499988</v>
      </c>
      <c r="M23" s="12">
        <f t="shared" si="2"/>
        <v>1222.6627521929831</v>
      </c>
    </row>
    <row r="24" spans="1:13" ht="15.75" thickBot="1" x14ac:dyDescent="0.3">
      <c r="A24" s="3" t="s">
        <v>19</v>
      </c>
      <c r="B24" s="1">
        <v>472.75</v>
      </c>
      <c r="C24" s="16">
        <f t="shared" si="0"/>
        <v>15.550986842105264</v>
      </c>
      <c r="D24" s="1"/>
      <c r="E24" s="5" t="s">
        <v>73</v>
      </c>
      <c r="H24" s="28">
        <f t="shared" si="3"/>
        <v>7534.2248492324552</v>
      </c>
      <c r="K24" s="11">
        <f t="shared" si="1"/>
        <v>6281.0821628289459</v>
      </c>
      <c r="M24" s="12">
        <f t="shared" si="2"/>
        <v>1253.1426864035093</v>
      </c>
    </row>
    <row r="25" spans="1:13" ht="15.75" thickBot="1" x14ac:dyDescent="0.3">
      <c r="A25" s="3" t="s">
        <v>20</v>
      </c>
      <c r="B25" s="1">
        <v>308.48333333333329</v>
      </c>
      <c r="C25" s="16">
        <f t="shared" si="0"/>
        <v>10.147478070175438</v>
      </c>
      <c r="D25" s="1"/>
      <c r="E25" s="5" t="s">
        <v>74</v>
      </c>
      <c r="F25" s="21">
        <v>7.29</v>
      </c>
      <c r="H25" s="28">
        <f t="shared" si="3"/>
        <v>7628.0890213815783</v>
      </c>
      <c r="K25" s="11">
        <f t="shared" si="1"/>
        <v>6355.0572779605245</v>
      </c>
      <c r="M25" s="12">
        <f t="shared" si="2"/>
        <v>1273.0317434210538</v>
      </c>
    </row>
    <row r="26" spans="1:13" x14ac:dyDescent="0.25">
      <c r="A26" s="3" t="s">
        <v>21</v>
      </c>
      <c r="B26" s="1">
        <v>214.375</v>
      </c>
      <c r="C26" s="16">
        <f t="shared" si="0"/>
        <v>7.0518092105263159</v>
      </c>
      <c r="D26" s="1"/>
      <c r="E26" s="1"/>
      <c r="H26" s="28">
        <f t="shared" si="3"/>
        <v>7693.3182565789466</v>
      </c>
      <c r="K26" s="11">
        <f t="shared" si="1"/>
        <v>6406.4649671052612</v>
      </c>
      <c r="M26" s="12">
        <f t="shared" si="2"/>
        <v>1286.8532894736854</v>
      </c>
    </row>
    <row r="27" spans="1:13" x14ac:dyDescent="0.25">
      <c r="A27" s="3" t="s">
        <v>22</v>
      </c>
      <c r="B27" s="1">
        <v>238.89999999999998</v>
      </c>
      <c r="C27" s="16">
        <f t="shared" si="0"/>
        <v>7.8585526315789469</v>
      </c>
      <c r="D27" s="1"/>
      <c r="E27" s="1"/>
      <c r="H27" s="28">
        <f t="shared" si="3"/>
        <v>7766.0098684210516</v>
      </c>
      <c r="K27" s="11">
        <f t="shared" si="1"/>
        <v>6463.7538157894714</v>
      </c>
      <c r="M27" s="12">
        <f t="shared" si="2"/>
        <v>1302.2560526315801</v>
      </c>
    </row>
    <row r="28" spans="1:13" ht="15.75" thickBot="1" x14ac:dyDescent="0.3">
      <c r="A28" s="3" t="s">
        <v>23</v>
      </c>
      <c r="B28" s="1">
        <v>203.69166666666666</v>
      </c>
      <c r="C28" s="16">
        <f t="shared" ref="C28:C39" si="4">B28/30.4</f>
        <v>6.7003837719298245</v>
      </c>
      <c r="D28" s="1"/>
      <c r="E28" s="32" t="s">
        <v>52</v>
      </c>
      <c r="H28" s="28">
        <f t="shared" si="3"/>
        <v>7827.9884183114027</v>
      </c>
      <c r="K28" s="11">
        <f t="shared" si="1"/>
        <v>6512.5996134868401</v>
      </c>
      <c r="M28" s="12">
        <f t="shared" si="2"/>
        <v>1315.3888048245626</v>
      </c>
    </row>
    <row r="29" spans="1:13" ht="15.75" thickBot="1" x14ac:dyDescent="0.3">
      <c r="A29" s="3" t="s">
        <v>24</v>
      </c>
      <c r="B29" s="1">
        <v>126.29166666666669</v>
      </c>
      <c r="C29" s="16">
        <f t="shared" si="4"/>
        <v>4.1543311403508776</v>
      </c>
      <c r="D29" s="1"/>
      <c r="E29" s="17" t="s">
        <v>53</v>
      </c>
      <c r="F29" s="20">
        <v>4000</v>
      </c>
      <c r="H29" s="28">
        <f t="shared" si="3"/>
        <v>7866.415981359648</v>
      </c>
      <c r="K29" s="11">
        <f t="shared" si="1"/>
        <v>6542.8846874999981</v>
      </c>
      <c r="M29" s="12">
        <f t="shared" si="2"/>
        <v>1323.5312938596498</v>
      </c>
    </row>
    <row r="30" spans="1:13" x14ac:dyDescent="0.25">
      <c r="A30" s="3" t="s">
        <v>25</v>
      </c>
      <c r="B30" s="1">
        <v>92.3</v>
      </c>
      <c r="C30" s="16">
        <f t="shared" si="4"/>
        <v>3.0361842105263159</v>
      </c>
      <c r="D30" s="1"/>
      <c r="E30" s="17" t="s">
        <v>54</v>
      </c>
      <c r="F30" s="12">
        <f>K3+(F29-2000)/1000*K2</f>
        <v>36.56</v>
      </c>
      <c r="H30" s="28">
        <f t="shared" si="3"/>
        <v>7894.5006853070163</v>
      </c>
      <c r="K30" s="11">
        <f t="shared" si="1"/>
        <v>6565.0184703947352</v>
      </c>
      <c r="M30" s="12">
        <f t="shared" si="2"/>
        <v>1329.4822149122811</v>
      </c>
    </row>
    <row r="31" spans="1:13" x14ac:dyDescent="0.25">
      <c r="A31" s="3" t="s">
        <v>26</v>
      </c>
      <c r="B31" s="1">
        <v>168.55</v>
      </c>
      <c r="C31" s="16">
        <f t="shared" si="4"/>
        <v>5.5444078947368425</v>
      </c>
      <c r="D31" s="1"/>
      <c r="E31" s="17" t="s">
        <v>55</v>
      </c>
      <c r="F31" s="12">
        <f>H3+(F29-2000)/1000*H2</f>
        <v>41</v>
      </c>
      <c r="H31" s="28">
        <f t="shared" si="3"/>
        <v>7945.7864583333321</v>
      </c>
      <c r="K31" s="11">
        <f t="shared" si="1"/>
        <v>6605.4372039473665</v>
      </c>
      <c r="M31" s="12">
        <f t="shared" si="2"/>
        <v>1340.3492543859657</v>
      </c>
    </row>
    <row r="32" spans="1:13" x14ac:dyDescent="0.25">
      <c r="A32" s="3" t="s">
        <v>27</v>
      </c>
      <c r="B32" s="1">
        <v>119.25833333333333</v>
      </c>
      <c r="C32" s="16">
        <f t="shared" si="4"/>
        <v>3.9229714912280702</v>
      </c>
      <c r="D32" s="1"/>
      <c r="E32" s="17" t="s">
        <v>56</v>
      </c>
      <c r="F32" s="12">
        <f>F31-F30</f>
        <v>4.4399999999999977</v>
      </c>
      <c r="H32" s="28">
        <f t="shared" si="3"/>
        <v>7982.0739446271918</v>
      </c>
      <c r="K32" s="11">
        <f t="shared" si="1"/>
        <v>6634.0356661184187</v>
      </c>
      <c r="M32" s="12">
        <f t="shared" si="2"/>
        <v>1348.0382785087731</v>
      </c>
    </row>
    <row r="33" spans="1:15" x14ac:dyDescent="0.25">
      <c r="A33" s="3" t="s">
        <v>28</v>
      </c>
      <c r="B33" s="1">
        <v>186.37500000000003</v>
      </c>
      <c r="C33" s="16">
        <f t="shared" si="4"/>
        <v>6.1307565789473699</v>
      </c>
      <c r="D33" s="1"/>
      <c r="E33" s="17" t="s">
        <v>57</v>
      </c>
      <c r="F33" s="18">
        <f>F32/F30</f>
        <v>0.12144420131291021</v>
      </c>
      <c r="H33" s="28">
        <f t="shared" si="3"/>
        <v>8038.7834429824552</v>
      </c>
      <c r="K33" s="11">
        <f t="shared" si="1"/>
        <v>6678.7288815789452</v>
      </c>
      <c r="M33" s="12">
        <f t="shared" si="2"/>
        <v>1360.05456140351</v>
      </c>
    </row>
    <row r="34" spans="1:15" x14ac:dyDescent="0.25">
      <c r="A34" s="3" t="s">
        <v>29</v>
      </c>
      <c r="B34" s="1">
        <v>97.333333333333329</v>
      </c>
      <c r="C34" s="16">
        <f t="shared" si="4"/>
        <v>3.2017543859649122</v>
      </c>
      <c r="D34" s="1"/>
      <c r="E34" s="1"/>
      <c r="H34" s="28">
        <f t="shared" si="3"/>
        <v>8068.3996710526308</v>
      </c>
      <c r="K34" s="11">
        <f t="shared" si="1"/>
        <v>6702.069671052629</v>
      </c>
      <c r="M34" s="12">
        <f t="shared" si="2"/>
        <v>1366.3300000000017</v>
      </c>
    </row>
    <row r="35" spans="1:15" x14ac:dyDescent="0.25">
      <c r="A35" s="3" t="s">
        <v>30</v>
      </c>
      <c r="B35" s="1">
        <v>574.75833333333333</v>
      </c>
      <c r="C35" s="16">
        <f t="shared" si="4"/>
        <v>18.906524122807017</v>
      </c>
      <c r="D35" s="1"/>
      <c r="E35" s="1"/>
      <c r="H35" s="28">
        <f t="shared" si="3"/>
        <v>8243.2850191885955</v>
      </c>
      <c r="K35" s="11">
        <f t="shared" si="1"/>
        <v>6839.8982319078923</v>
      </c>
      <c r="M35" s="12">
        <f t="shared" si="2"/>
        <v>1403.3867872807032</v>
      </c>
    </row>
    <row r="36" spans="1:15" x14ac:dyDescent="0.25">
      <c r="A36" s="3" t="s">
        <v>31</v>
      </c>
      <c r="B36" s="1">
        <v>577.10833333333335</v>
      </c>
      <c r="C36" s="16">
        <f t="shared" si="4"/>
        <v>18.983826754385966</v>
      </c>
      <c r="D36" s="1"/>
      <c r="E36" s="1"/>
      <c r="H36" s="28">
        <f t="shared" si="3"/>
        <v>8418.8854166666661</v>
      </c>
      <c r="K36" s="11">
        <f t="shared" si="1"/>
        <v>6978.2903289473661</v>
      </c>
      <c r="M36" s="12">
        <f t="shared" si="2"/>
        <v>1440.5950877193</v>
      </c>
    </row>
    <row r="37" spans="1:15" x14ac:dyDescent="0.25">
      <c r="A37" s="3" t="s">
        <v>32</v>
      </c>
      <c r="B37" s="1">
        <v>282.97500000000002</v>
      </c>
      <c r="C37" s="16">
        <f t="shared" si="4"/>
        <v>9.3083881578947381</v>
      </c>
      <c r="D37" s="1"/>
      <c r="E37" s="1"/>
      <c r="H37" s="28">
        <f t="shared" si="3"/>
        <v>8504.9880071271928</v>
      </c>
      <c r="K37" s="11">
        <f t="shared" si="1"/>
        <v>7046.1484786184192</v>
      </c>
      <c r="M37" s="12">
        <f t="shared" si="2"/>
        <v>1458.8395285087736</v>
      </c>
    </row>
    <row r="38" spans="1:15" x14ac:dyDescent="0.25">
      <c r="A38" s="3" t="s">
        <v>33</v>
      </c>
      <c r="B38" s="1">
        <v>110.33333333333333</v>
      </c>
      <c r="C38" s="16">
        <f t="shared" si="4"/>
        <v>3.6293859649122808</v>
      </c>
      <c r="D38" s="1"/>
      <c r="E38" s="1"/>
      <c r="H38" s="28">
        <f t="shared" si="3"/>
        <v>8538.5598273026317</v>
      </c>
      <c r="K38" s="11">
        <f t="shared" si="1"/>
        <v>7072.6067023026299</v>
      </c>
      <c r="M38" s="12">
        <f t="shared" si="2"/>
        <v>1465.9531250000018</v>
      </c>
    </row>
    <row r="39" spans="1:15" x14ac:dyDescent="0.25">
      <c r="A39" s="3" t="s">
        <v>34</v>
      </c>
      <c r="B39" s="1">
        <f>F14+F15+F16+F17+F18+F19+F20</f>
        <v>7903</v>
      </c>
      <c r="C39" s="16">
        <f t="shared" si="4"/>
        <v>259.96710526315792</v>
      </c>
      <c r="D39" s="4"/>
      <c r="E39" s="4"/>
      <c r="H39" s="28">
        <f>H38+C39*F25</f>
        <v>10433.720024671053</v>
      </c>
      <c r="K39" s="11">
        <f>K38+C39*$K$2-(F15/30.4*(K2-G15))-(F16/30.4*(K2-G16))</f>
        <v>8800.9034128289459</v>
      </c>
      <c r="M39" s="12">
        <f t="shared" si="2"/>
        <v>1632.8166118421068</v>
      </c>
    </row>
    <row r="40" spans="1:15" x14ac:dyDescent="0.25">
      <c r="B40" s="14">
        <f>SUM(B5:B39)</f>
        <v>32272.050000000003</v>
      </c>
      <c r="C40" s="16">
        <f>SUM(C5:C39)</f>
        <v>1061.5805921052638</v>
      </c>
      <c r="D40" s="1"/>
      <c r="E40" s="1"/>
      <c r="H40" s="2"/>
      <c r="I40" s="28">
        <f>H39*365</f>
        <v>3808307.809004934</v>
      </c>
      <c r="K40" s="2"/>
      <c r="L40" s="11">
        <f>K39*365</f>
        <v>3212329.745682565</v>
      </c>
      <c r="M40" s="2"/>
      <c r="N40" s="12">
        <f>I40-L40</f>
        <v>595978.06332236901</v>
      </c>
    </row>
    <row r="41" spans="1:15" x14ac:dyDescent="0.25">
      <c r="C41" s="15">
        <f>C40/1000</f>
        <v>1.0615805921052639</v>
      </c>
      <c r="D41" t="s">
        <v>42</v>
      </c>
      <c r="E41" s="2"/>
      <c r="H41" s="2"/>
      <c r="I41" s="28"/>
    </row>
    <row r="42" spans="1:15" x14ac:dyDescent="0.25">
      <c r="C42" s="15"/>
      <c r="H42" s="2"/>
      <c r="I42" s="29"/>
    </row>
    <row r="43" spans="1:15" x14ac:dyDescent="0.25">
      <c r="C43" s="25">
        <v>1.98</v>
      </c>
      <c r="D43" s="24" t="s">
        <v>67</v>
      </c>
      <c r="I43" s="30">
        <f>I40+I41</f>
        <v>3808307.809004934</v>
      </c>
      <c r="J43" s="31" t="s">
        <v>41</v>
      </c>
      <c r="N43" s="13">
        <f>I43-L40</f>
        <v>595978.06332236901</v>
      </c>
      <c r="O43" s="6" t="s">
        <v>64</v>
      </c>
    </row>
    <row r="44" spans="1:15" x14ac:dyDescent="0.25">
      <c r="B44" s="18">
        <f>C44/$C$43</f>
        <v>2.5252525252525256E-2</v>
      </c>
      <c r="C44" s="25">
        <v>0.05</v>
      </c>
      <c r="D44" s="24" t="s">
        <v>65</v>
      </c>
      <c r="N44" s="22">
        <f>N43/L40</f>
        <v>0.18552829581812869</v>
      </c>
      <c r="O44" s="6" t="s">
        <v>63</v>
      </c>
    </row>
    <row r="45" spans="1:15" x14ac:dyDescent="0.25">
      <c r="B45" s="18">
        <f t="shared" ref="B45:B47" si="5">C45/$C$43</f>
        <v>3.0303030303030304E-2</v>
      </c>
      <c r="C45" s="25">
        <v>0.06</v>
      </c>
      <c r="D45" s="24" t="s">
        <v>66</v>
      </c>
    </row>
    <row r="46" spans="1:15" x14ac:dyDescent="0.25">
      <c r="B46" s="18">
        <f t="shared" si="5"/>
        <v>5.0505050505050509E-3</v>
      </c>
      <c r="C46" s="25">
        <v>0.01</v>
      </c>
      <c r="D46" s="24" t="s">
        <v>70</v>
      </c>
    </row>
    <row r="47" spans="1:15" x14ac:dyDescent="0.25">
      <c r="B47" s="18">
        <f t="shared" si="5"/>
        <v>2.5252525252525255E-3</v>
      </c>
      <c r="C47" s="25">
        <v>5.0000000000000001E-3</v>
      </c>
      <c r="D47" s="24" t="s">
        <v>68</v>
      </c>
    </row>
    <row r="48" spans="1:15" x14ac:dyDescent="0.25">
      <c r="C48" s="15"/>
      <c r="D48" s="24"/>
    </row>
    <row r="49" spans="3:4" x14ac:dyDescent="0.25">
      <c r="C49" s="15">
        <f>C43-C41-C44-C45-C46-C47</f>
        <v>0.79341940789473597</v>
      </c>
      <c r="D49" s="24" t="s">
        <v>69</v>
      </c>
    </row>
    <row r="50" spans="3:4" x14ac:dyDescent="0.25">
      <c r="C50" s="18">
        <f>C49/(C43-C44-C45-C46-C47)</f>
        <v>0.42771935735565281</v>
      </c>
      <c r="D50" s="24" t="s">
        <v>71</v>
      </c>
    </row>
  </sheetData>
  <pageMargins left="0.7" right="0.7" top="0.75" bottom="0.75" header="0.3" footer="0.3"/>
  <pageSetup scale="5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2019-05-07T14:24:47Z</cp:lastPrinted>
  <dcterms:created xsi:type="dcterms:W3CDTF">2019-05-07T13:59:22Z</dcterms:created>
  <dcterms:modified xsi:type="dcterms:W3CDTF">2020-03-31T19:39:07Z</dcterms:modified>
</cp:coreProperties>
</file>