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254353\Desktop\AG_KIUC 1-2\KIUC-AG\"/>
    </mc:Choice>
  </mc:AlternateContent>
  <bookViews>
    <workbookView xWindow="0" yWindow="0" windowWidth="28800" windowHeight="13155" tabRatio="804" activeTab="1"/>
  </bookViews>
  <sheets>
    <sheet name="Case 1 Base w Carbon" sheetId="18" r:id="rId1"/>
    <sheet name="Case 2 Base w Carbon" sheetId="15" r:id="rId2"/>
    <sheet name="Case 1 Base wo Carb" sheetId="4" r:id="rId3"/>
    <sheet name="Case 2 Base wo Carbon" sheetId="3" r:id="rId4"/>
    <sheet name="Case 1 Low NoCarbon" sheetId="26" r:id="rId5"/>
    <sheet name="Case 2 Low NoCarbon" sheetId="27" r:id="rId6"/>
  </sheets>
  <externalReferences>
    <externalReference r:id="rId7"/>
    <externalReference r:id="rId8"/>
    <externalReference r:id="rId9"/>
    <externalReference r:id="rId10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'Case 1 Base w Carbon'!$A$3:$U$37</definedName>
    <definedName name="_xlnm.Print_Area" localSheetId="2">'Case 1 Base wo Carb'!$A$3:$S$37</definedName>
    <definedName name="_xlnm.Print_Area" localSheetId="4">'Case 1 Low NoCarbon'!$A$3:$S$37</definedName>
    <definedName name="_xlnm.Print_Area" localSheetId="1">'Case 2 Base w Carbon'!$A$3:$U$37</definedName>
    <definedName name="_xlnm.Print_Area" localSheetId="3">'Case 2 Base wo Carbon'!$A$3:$S$37</definedName>
    <definedName name="_xlnm.Print_Area" localSheetId="5">'Case 2 Low NoCarbon'!$A$3:$S$37</definedName>
  </definedNames>
  <calcPr calcId="162913" calcMode="manual"/>
</workbook>
</file>

<file path=xl/calcChain.xml><?xml version="1.0" encoding="utf-8"?>
<calcChain xmlns="http://schemas.openxmlformats.org/spreadsheetml/2006/main">
  <c r="U28" i="18" l="1"/>
  <c r="U29" i="18"/>
  <c r="U30" i="18"/>
  <c r="U31" i="18"/>
  <c r="U32" i="18"/>
  <c r="U33" i="18"/>
  <c r="U34" i="18"/>
  <c r="U35" i="18"/>
  <c r="U36" i="18"/>
  <c r="U37" i="18"/>
  <c r="U27" i="18"/>
  <c r="U15" i="18"/>
  <c r="U16" i="18"/>
  <c r="U17" i="18"/>
  <c r="U18" i="18"/>
  <c r="U19" i="18"/>
  <c r="U20" i="18"/>
  <c r="U21" i="18"/>
  <c r="U22" i="18"/>
  <c r="U23" i="18"/>
  <c r="U24" i="18"/>
  <c r="U25" i="18"/>
  <c r="U26" i="18"/>
  <c r="U8" i="18"/>
  <c r="U14" i="18"/>
  <c r="U13" i="18"/>
  <c r="U12" i="18"/>
  <c r="U11" i="18"/>
  <c r="U10" i="18"/>
  <c r="U9" i="18"/>
  <c r="U16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2" i="15"/>
  <c r="U33" i="15"/>
  <c r="U34" i="15"/>
  <c r="U35" i="15"/>
  <c r="U36" i="15"/>
  <c r="U37" i="15"/>
  <c r="U15" i="15"/>
  <c r="U9" i="15"/>
  <c r="U10" i="15"/>
  <c r="U11" i="15"/>
  <c r="U12" i="15"/>
  <c r="U13" i="15"/>
  <c r="U14" i="15"/>
  <c r="U8" i="15"/>
  <c r="L37" i="27" l="1"/>
  <c r="K37" i="27"/>
  <c r="S37" i="27" s="1"/>
  <c r="J37" i="27"/>
  <c r="I37" i="27"/>
  <c r="R37" i="27" s="1"/>
  <c r="H37" i="27"/>
  <c r="G37" i="27"/>
  <c r="F37" i="27"/>
  <c r="E37" i="27"/>
  <c r="D37" i="27"/>
  <c r="O37" i="27" s="1"/>
  <c r="C37" i="27"/>
  <c r="L36" i="27"/>
  <c r="K36" i="27"/>
  <c r="S36" i="27" s="1"/>
  <c r="J36" i="27"/>
  <c r="I36" i="27"/>
  <c r="R36" i="27" s="1"/>
  <c r="H36" i="27"/>
  <c r="G36" i="27"/>
  <c r="F36" i="27"/>
  <c r="E36" i="27"/>
  <c r="D36" i="27"/>
  <c r="O36" i="27" s="1"/>
  <c r="C36" i="27"/>
  <c r="L35" i="27"/>
  <c r="K35" i="27"/>
  <c r="S35" i="27" s="1"/>
  <c r="J35" i="27"/>
  <c r="I35" i="27"/>
  <c r="R35" i="27" s="1"/>
  <c r="H35" i="27"/>
  <c r="G35" i="27"/>
  <c r="F35" i="27"/>
  <c r="E35" i="27"/>
  <c r="D35" i="27"/>
  <c r="C35" i="27"/>
  <c r="S34" i="27"/>
  <c r="L34" i="27"/>
  <c r="K34" i="27"/>
  <c r="J34" i="27"/>
  <c r="I34" i="27"/>
  <c r="R34" i="27" s="1"/>
  <c r="H34" i="27"/>
  <c r="G34" i="27"/>
  <c r="F34" i="27"/>
  <c r="E34" i="27"/>
  <c r="D34" i="27"/>
  <c r="O34" i="27" s="1"/>
  <c r="C34" i="27"/>
  <c r="L33" i="27"/>
  <c r="K33" i="27"/>
  <c r="S33" i="27" s="1"/>
  <c r="J33" i="27"/>
  <c r="I33" i="27"/>
  <c r="R33" i="27" s="1"/>
  <c r="H33" i="27"/>
  <c r="G33" i="27"/>
  <c r="F33" i="27"/>
  <c r="E33" i="27"/>
  <c r="D33" i="27"/>
  <c r="O33" i="27" s="1"/>
  <c r="C33" i="27"/>
  <c r="L32" i="27"/>
  <c r="K32" i="27"/>
  <c r="S32" i="27" s="1"/>
  <c r="J32" i="27"/>
  <c r="I32" i="27"/>
  <c r="R32" i="27" s="1"/>
  <c r="H32" i="27"/>
  <c r="G32" i="27"/>
  <c r="F32" i="27"/>
  <c r="E32" i="27"/>
  <c r="D32" i="27"/>
  <c r="O32" i="27" s="1"/>
  <c r="C32" i="27"/>
  <c r="L31" i="27"/>
  <c r="K31" i="27"/>
  <c r="S31" i="27" s="1"/>
  <c r="J31" i="27"/>
  <c r="I31" i="27"/>
  <c r="R31" i="27" s="1"/>
  <c r="H31" i="27"/>
  <c r="G31" i="27"/>
  <c r="F31" i="27"/>
  <c r="E31" i="27"/>
  <c r="D31" i="27"/>
  <c r="C31" i="27"/>
  <c r="L30" i="27"/>
  <c r="K30" i="27"/>
  <c r="S30" i="27" s="1"/>
  <c r="J30" i="27"/>
  <c r="I30" i="27"/>
  <c r="R30" i="27" s="1"/>
  <c r="H30" i="27"/>
  <c r="G30" i="27"/>
  <c r="F30" i="27"/>
  <c r="E30" i="27"/>
  <c r="D30" i="27"/>
  <c r="O30" i="27" s="1"/>
  <c r="C30" i="27"/>
  <c r="L29" i="27"/>
  <c r="K29" i="27"/>
  <c r="S29" i="27" s="1"/>
  <c r="J29" i="27"/>
  <c r="I29" i="27"/>
  <c r="R29" i="27" s="1"/>
  <c r="H29" i="27"/>
  <c r="G29" i="27"/>
  <c r="F29" i="27"/>
  <c r="E29" i="27"/>
  <c r="D29" i="27"/>
  <c r="O29" i="27" s="1"/>
  <c r="C29" i="27"/>
  <c r="L28" i="27"/>
  <c r="K28" i="27"/>
  <c r="S28" i="27" s="1"/>
  <c r="J28" i="27"/>
  <c r="I28" i="27"/>
  <c r="R28" i="27" s="1"/>
  <c r="H28" i="27"/>
  <c r="G28" i="27"/>
  <c r="F28" i="27"/>
  <c r="E28" i="27"/>
  <c r="D28" i="27"/>
  <c r="O28" i="27" s="1"/>
  <c r="C28" i="27"/>
  <c r="L27" i="27"/>
  <c r="K27" i="27"/>
  <c r="S27" i="27" s="1"/>
  <c r="J27" i="27"/>
  <c r="I27" i="27"/>
  <c r="R27" i="27" s="1"/>
  <c r="H27" i="27"/>
  <c r="G27" i="27"/>
  <c r="F27" i="27"/>
  <c r="E27" i="27"/>
  <c r="D27" i="27"/>
  <c r="N27" i="27" s="1"/>
  <c r="C27" i="27"/>
  <c r="L26" i="27"/>
  <c r="K26" i="27"/>
  <c r="S26" i="27" s="1"/>
  <c r="J26" i="27"/>
  <c r="I26" i="27"/>
  <c r="R26" i="27" s="1"/>
  <c r="H26" i="27"/>
  <c r="G26" i="27"/>
  <c r="F26" i="27"/>
  <c r="E26" i="27"/>
  <c r="D26" i="27"/>
  <c r="O26" i="27" s="1"/>
  <c r="C26" i="27"/>
  <c r="L25" i="27"/>
  <c r="K25" i="27"/>
  <c r="S25" i="27" s="1"/>
  <c r="J25" i="27"/>
  <c r="I25" i="27"/>
  <c r="R25" i="27" s="1"/>
  <c r="H25" i="27"/>
  <c r="G25" i="27"/>
  <c r="F25" i="27"/>
  <c r="E25" i="27"/>
  <c r="D25" i="27"/>
  <c r="O25" i="27" s="1"/>
  <c r="C25" i="27"/>
  <c r="L24" i="27"/>
  <c r="K24" i="27"/>
  <c r="S24" i="27" s="1"/>
  <c r="J24" i="27"/>
  <c r="I24" i="27"/>
  <c r="R24" i="27" s="1"/>
  <c r="H24" i="27"/>
  <c r="G24" i="27"/>
  <c r="F24" i="27"/>
  <c r="E24" i="27"/>
  <c r="D24" i="27"/>
  <c r="N24" i="27" s="1"/>
  <c r="C24" i="27"/>
  <c r="L23" i="27"/>
  <c r="K23" i="27"/>
  <c r="S23" i="27" s="1"/>
  <c r="J23" i="27"/>
  <c r="I23" i="27"/>
  <c r="R23" i="27" s="1"/>
  <c r="H23" i="27"/>
  <c r="G23" i="27"/>
  <c r="F23" i="27"/>
  <c r="E23" i="27"/>
  <c r="D23" i="27"/>
  <c r="C23" i="27"/>
  <c r="L22" i="27"/>
  <c r="K22" i="27"/>
  <c r="S22" i="27" s="1"/>
  <c r="J22" i="27"/>
  <c r="I22" i="27"/>
  <c r="R22" i="27" s="1"/>
  <c r="H22" i="27"/>
  <c r="G22" i="27"/>
  <c r="F22" i="27"/>
  <c r="E22" i="27"/>
  <c r="D22" i="27"/>
  <c r="O22" i="27" s="1"/>
  <c r="C22" i="27"/>
  <c r="L21" i="27"/>
  <c r="K21" i="27"/>
  <c r="S21" i="27" s="1"/>
  <c r="J21" i="27"/>
  <c r="I21" i="27"/>
  <c r="R21" i="27" s="1"/>
  <c r="H21" i="27"/>
  <c r="G21" i="27"/>
  <c r="F21" i="27"/>
  <c r="E21" i="27"/>
  <c r="D21" i="27"/>
  <c r="C21" i="27"/>
  <c r="L20" i="27"/>
  <c r="K20" i="27"/>
  <c r="S20" i="27" s="1"/>
  <c r="J20" i="27"/>
  <c r="I20" i="27"/>
  <c r="R20" i="27" s="1"/>
  <c r="H20" i="27"/>
  <c r="G20" i="27"/>
  <c r="F20" i="27"/>
  <c r="E20" i="27"/>
  <c r="D20" i="27"/>
  <c r="O20" i="27" s="1"/>
  <c r="C20" i="27"/>
  <c r="L19" i="27"/>
  <c r="K19" i="27"/>
  <c r="S19" i="27" s="1"/>
  <c r="J19" i="27"/>
  <c r="I19" i="27"/>
  <c r="R19" i="27" s="1"/>
  <c r="H19" i="27"/>
  <c r="G19" i="27"/>
  <c r="F19" i="27"/>
  <c r="E19" i="27"/>
  <c r="D19" i="27"/>
  <c r="C19" i="27"/>
  <c r="L18" i="27"/>
  <c r="K18" i="27"/>
  <c r="S18" i="27" s="1"/>
  <c r="J18" i="27"/>
  <c r="I18" i="27"/>
  <c r="R18" i="27" s="1"/>
  <c r="H18" i="27"/>
  <c r="G18" i="27"/>
  <c r="F18" i="27"/>
  <c r="E18" i="27"/>
  <c r="D18" i="27"/>
  <c r="O18" i="27" s="1"/>
  <c r="C18" i="27"/>
  <c r="L17" i="27"/>
  <c r="K17" i="27"/>
  <c r="S17" i="27" s="1"/>
  <c r="J17" i="27"/>
  <c r="I17" i="27"/>
  <c r="R17" i="27" s="1"/>
  <c r="H17" i="27"/>
  <c r="G17" i="27"/>
  <c r="F17" i="27"/>
  <c r="E17" i="27"/>
  <c r="D17" i="27"/>
  <c r="O17" i="27" s="1"/>
  <c r="C17" i="27"/>
  <c r="L16" i="27"/>
  <c r="K16" i="27"/>
  <c r="S16" i="27" s="1"/>
  <c r="J16" i="27"/>
  <c r="I16" i="27"/>
  <c r="R16" i="27" s="1"/>
  <c r="H16" i="27"/>
  <c r="G16" i="27"/>
  <c r="F16" i="27"/>
  <c r="E16" i="27"/>
  <c r="D16" i="27"/>
  <c r="C16" i="27"/>
  <c r="L15" i="27"/>
  <c r="K15" i="27"/>
  <c r="S15" i="27" s="1"/>
  <c r="J15" i="27"/>
  <c r="I15" i="27"/>
  <c r="R15" i="27" s="1"/>
  <c r="H15" i="27"/>
  <c r="G15" i="27"/>
  <c r="F15" i="27"/>
  <c r="E15" i="27"/>
  <c r="D15" i="27"/>
  <c r="O15" i="27" s="1"/>
  <c r="C15" i="27"/>
  <c r="R14" i="27"/>
  <c r="L14" i="27"/>
  <c r="K14" i="27"/>
  <c r="S14" i="27" s="1"/>
  <c r="J14" i="27"/>
  <c r="I14" i="27"/>
  <c r="H14" i="27"/>
  <c r="G14" i="27"/>
  <c r="F14" i="27"/>
  <c r="E14" i="27"/>
  <c r="D14" i="27"/>
  <c r="C14" i="27"/>
  <c r="L13" i="27"/>
  <c r="K13" i="27"/>
  <c r="S13" i="27" s="1"/>
  <c r="J13" i="27"/>
  <c r="I13" i="27"/>
  <c r="R13" i="27" s="1"/>
  <c r="H13" i="27"/>
  <c r="G13" i="27"/>
  <c r="F13" i="27"/>
  <c r="E13" i="27"/>
  <c r="D13" i="27"/>
  <c r="N13" i="27" s="1"/>
  <c r="C13" i="27"/>
  <c r="L12" i="27"/>
  <c r="K12" i="27"/>
  <c r="S12" i="27" s="1"/>
  <c r="J12" i="27"/>
  <c r="I12" i="27"/>
  <c r="R12" i="27" s="1"/>
  <c r="H12" i="27"/>
  <c r="G12" i="27"/>
  <c r="F12" i="27"/>
  <c r="E12" i="27"/>
  <c r="D12" i="27"/>
  <c r="O12" i="27" s="1"/>
  <c r="C12" i="27"/>
  <c r="L11" i="27"/>
  <c r="K11" i="27"/>
  <c r="S11" i="27" s="1"/>
  <c r="J11" i="27"/>
  <c r="I11" i="27"/>
  <c r="R11" i="27" s="1"/>
  <c r="H11" i="27"/>
  <c r="G11" i="27"/>
  <c r="F11" i="27"/>
  <c r="E11" i="27"/>
  <c r="D11" i="27"/>
  <c r="O11" i="27" s="1"/>
  <c r="C11" i="27"/>
  <c r="L10" i="27"/>
  <c r="K10" i="27"/>
  <c r="S10" i="27" s="1"/>
  <c r="J10" i="27"/>
  <c r="I10" i="27"/>
  <c r="H10" i="27"/>
  <c r="G10" i="27"/>
  <c r="F10" i="27"/>
  <c r="E10" i="27"/>
  <c r="D10" i="27"/>
  <c r="O10" i="27" s="1"/>
  <c r="C10" i="27"/>
  <c r="L9" i="27"/>
  <c r="K9" i="27"/>
  <c r="S9" i="27" s="1"/>
  <c r="J9" i="27"/>
  <c r="I9" i="27"/>
  <c r="H9" i="27"/>
  <c r="G9" i="27"/>
  <c r="F9" i="27"/>
  <c r="E9" i="27"/>
  <c r="D9" i="27"/>
  <c r="N9" i="27" s="1"/>
  <c r="C9" i="27"/>
  <c r="R8" i="27"/>
  <c r="L8" i="27"/>
  <c r="K8" i="27"/>
  <c r="S8" i="27" s="1"/>
  <c r="J8" i="27"/>
  <c r="I8" i="27"/>
  <c r="H8" i="27"/>
  <c r="G8" i="27"/>
  <c r="F8" i="27"/>
  <c r="E8" i="27"/>
  <c r="D8" i="27"/>
  <c r="C8" i="27"/>
  <c r="E7" i="27"/>
  <c r="L37" i="26"/>
  <c r="K37" i="26"/>
  <c r="S37" i="26" s="1"/>
  <c r="J37" i="26"/>
  <c r="I37" i="26"/>
  <c r="R37" i="26" s="1"/>
  <c r="H37" i="26"/>
  <c r="G37" i="26"/>
  <c r="F37" i="26"/>
  <c r="E37" i="26"/>
  <c r="D37" i="26"/>
  <c r="O37" i="26" s="1"/>
  <c r="C37" i="26"/>
  <c r="L36" i="26"/>
  <c r="K36" i="26"/>
  <c r="S36" i="26" s="1"/>
  <c r="J36" i="26"/>
  <c r="I36" i="26"/>
  <c r="R36" i="26" s="1"/>
  <c r="H36" i="26"/>
  <c r="G36" i="26"/>
  <c r="F36" i="26"/>
  <c r="E36" i="26"/>
  <c r="D36" i="26"/>
  <c r="O36" i="26" s="1"/>
  <c r="C36" i="26"/>
  <c r="L35" i="26"/>
  <c r="K35" i="26"/>
  <c r="S35" i="26" s="1"/>
  <c r="J35" i="26"/>
  <c r="I35" i="26"/>
  <c r="R35" i="26" s="1"/>
  <c r="H35" i="26"/>
  <c r="G35" i="26"/>
  <c r="F35" i="26"/>
  <c r="E35" i="26"/>
  <c r="D35" i="26"/>
  <c r="C35" i="26"/>
  <c r="L34" i="26"/>
  <c r="K34" i="26"/>
  <c r="S34" i="26" s="1"/>
  <c r="J34" i="26"/>
  <c r="I34" i="26"/>
  <c r="R34" i="26" s="1"/>
  <c r="H34" i="26"/>
  <c r="G34" i="26"/>
  <c r="F34" i="26"/>
  <c r="E34" i="26"/>
  <c r="D34" i="26"/>
  <c r="N34" i="26" s="1"/>
  <c r="C34" i="26"/>
  <c r="O33" i="26"/>
  <c r="L33" i="26"/>
  <c r="K33" i="26"/>
  <c r="S33" i="26" s="1"/>
  <c r="J33" i="26"/>
  <c r="I33" i="26"/>
  <c r="R33" i="26" s="1"/>
  <c r="H33" i="26"/>
  <c r="G33" i="26"/>
  <c r="F33" i="26"/>
  <c r="E33" i="26"/>
  <c r="D33" i="26"/>
  <c r="C33" i="26"/>
  <c r="L32" i="26"/>
  <c r="K32" i="26"/>
  <c r="S32" i="26" s="1"/>
  <c r="J32" i="26"/>
  <c r="I32" i="26"/>
  <c r="R32" i="26" s="1"/>
  <c r="H32" i="26"/>
  <c r="G32" i="26"/>
  <c r="F32" i="26"/>
  <c r="E32" i="26"/>
  <c r="D32" i="26"/>
  <c r="C32" i="26"/>
  <c r="L31" i="26"/>
  <c r="K31" i="26"/>
  <c r="S31" i="26" s="1"/>
  <c r="J31" i="26"/>
  <c r="I31" i="26"/>
  <c r="R31" i="26" s="1"/>
  <c r="H31" i="26"/>
  <c r="G31" i="26"/>
  <c r="F31" i="26"/>
  <c r="E31" i="26"/>
  <c r="D31" i="26"/>
  <c r="O31" i="26" s="1"/>
  <c r="C31" i="26"/>
  <c r="R30" i="26"/>
  <c r="L30" i="26"/>
  <c r="K30" i="26"/>
  <c r="S30" i="26" s="1"/>
  <c r="J30" i="26"/>
  <c r="I30" i="26"/>
  <c r="H30" i="26"/>
  <c r="G30" i="26"/>
  <c r="F30" i="26"/>
  <c r="E30" i="26"/>
  <c r="D30" i="26"/>
  <c r="N30" i="26" s="1"/>
  <c r="C30" i="26"/>
  <c r="L29" i="26"/>
  <c r="K29" i="26"/>
  <c r="S29" i="26" s="1"/>
  <c r="J29" i="26"/>
  <c r="I29" i="26"/>
  <c r="R29" i="26" s="1"/>
  <c r="H29" i="26"/>
  <c r="G29" i="26"/>
  <c r="F29" i="26"/>
  <c r="E29" i="26"/>
  <c r="D29" i="26"/>
  <c r="O29" i="26" s="1"/>
  <c r="C29" i="26"/>
  <c r="L28" i="26"/>
  <c r="K28" i="26"/>
  <c r="S28" i="26" s="1"/>
  <c r="J28" i="26"/>
  <c r="I28" i="26"/>
  <c r="R28" i="26" s="1"/>
  <c r="H28" i="26"/>
  <c r="G28" i="26"/>
  <c r="F28" i="26"/>
  <c r="E28" i="26"/>
  <c r="D28" i="26"/>
  <c r="O28" i="26" s="1"/>
  <c r="C28" i="26"/>
  <c r="L27" i="26"/>
  <c r="K27" i="26"/>
  <c r="S27" i="26" s="1"/>
  <c r="J27" i="26"/>
  <c r="I27" i="26"/>
  <c r="R27" i="26" s="1"/>
  <c r="H27" i="26"/>
  <c r="G27" i="26"/>
  <c r="F27" i="26"/>
  <c r="E27" i="26"/>
  <c r="D27" i="26"/>
  <c r="C27" i="26"/>
  <c r="L26" i="26"/>
  <c r="K26" i="26"/>
  <c r="S26" i="26" s="1"/>
  <c r="J26" i="26"/>
  <c r="I26" i="26"/>
  <c r="R26" i="26" s="1"/>
  <c r="H26" i="26"/>
  <c r="G26" i="26"/>
  <c r="F26" i="26"/>
  <c r="E26" i="26"/>
  <c r="D26" i="26"/>
  <c r="N26" i="26" s="1"/>
  <c r="C26" i="26"/>
  <c r="L25" i="26"/>
  <c r="K25" i="26"/>
  <c r="S25" i="26" s="1"/>
  <c r="J25" i="26"/>
  <c r="I25" i="26"/>
  <c r="R25" i="26" s="1"/>
  <c r="H25" i="26"/>
  <c r="G25" i="26"/>
  <c r="F25" i="26"/>
  <c r="E25" i="26"/>
  <c r="D25" i="26"/>
  <c r="C25" i="26"/>
  <c r="L24" i="26"/>
  <c r="K24" i="26"/>
  <c r="S24" i="26" s="1"/>
  <c r="J24" i="26"/>
  <c r="I24" i="26"/>
  <c r="R24" i="26" s="1"/>
  <c r="H24" i="26"/>
  <c r="G24" i="26"/>
  <c r="F24" i="26"/>
  <c r="E24" i="26"/>
  <c r="D24" i="26"/>
  <c r="O24" i="26" s="1"/>
  <c r="C24" i="26"/>
  <c r="L23" i="26"/>
  <c r="K23" i="26"/>
  <c r="S23" i="26" s="1"/>
  <c r="J23" i="26"/>
  <c r="I23" i="26"/>
  <c r="R23" i="26" s="1"/>
  <c r="H23" i="26"/>
  <c r="G23" i="26"/>
  <c r="F23" i="26"/>
  <c r="E23" i="26"/>
  <c r="D23" i="26"/>
  <c r="O23" i="26" s="1"/>
  <c r="C23" i="26"/>
  <c r="L22" i="26"/>
  <c r="K22" i="26"/>
  <c r="S22" i="26" s="1"/>
  <c r="J22" i="26"/>
  <c r="I22" i="26"/>
  <c r="R22" i="26" s="1"/>
  <c r="H22" i="26"/>
  <c r="G22" i="26"/>
  <c r="F22" i="26"/>
  <c r="E22" i="26"/>
  <c r="D22" i="26"/>
  <c r="N22" i="26" s="1"/>
  <c r="C22" i="26"/>
  <c r="L21" i="26"/>
  <c r="K21" i="26"/>
  <c r="S21" i="26" s="1"/>
  <c r="J21" i="26"/>
  <c r="I21" i="26"/>
  <c r="R21" i="26" s="1"/>
  <c r="H21" i="26"/>
  <c r="G21" i="26"/>
  <c r="F21" i="26"/>
  <c r="E21" i="26"/>
  <c r="D21" i="26"/>
  <c r="O21" i="26" s="1"/>
  <c r="C21" i="26"/>
  <c r="R20" i="26"/>
  <c r="L20" i="26"/>
  <c r="K20" i="26"/>
  <c r="S20" i="26" s="1"/>
  <c r="J20" i="26"/>
  <c r="I20" i="26"/>
  <c r="H20" i="26"/>
  <c r="G20" i="26"/>
  <c r="F20" i="26"/>
  <c r="E20" i="26"/>
  <c r="D20" i="26"/>
  <c r="O20" i="26" s="1"/>
  <c r="C20" i="26"/>
  <c r="L19" i="26"/>
  <c r="K19" i="26"/>
  <c r="S19" i="26" s="1"/>
  <c r="J19" i="26"/>
  <c r="I19" i="26"/>
  <c r="R19" i="26" s="1"/>
  <c r="H19" i="26"/>
  <c r="G19" i="26"/>
  <c r="F19" i="26"/>
  <c r="E19" i="26"/>
  <c r="D19" i="26"/>
  <c r="N19" i="26" s="1"/>
  <c r="C19" i="26"/>
  <c r="L18" i="26"/>
  <c r="K18" i="26"/>
  <c r="S18" i="26" s="1"/>
  <c r="J18" i="26"/>
  <c r="I18" i="26"/>
  <c r="R18" i="26" s="1"/>
  <c r="H18" i="26"/>
  <c r="G18" i="26"/>
  <c r="F18" i="26"/>
  <c r="E18" i="26"/>
  <c r="D18" i="26"/>
  <c r="C18" i="26"/>
  <c r="L17" i="26"/>
  <c r="K17" i="26"/>
  <c r="S17" i="26" s="1"/>
  <c r="J17" i="26"/>
  <c r="I17" i="26"/>
  <c r="R17" i="26" s="1"/>
  <c r="H17" i="26"/>
  <c r="G17" i="26"/>
  <c r="F17" i="26"/>
  <c r="E17" i="26"/>
  <c r="D17" i="26"/>
  <c r="C17" i="26"/>
  <c r="L16" i="26"/>
  <c r="K16" i="26"/>
  <c r="S16" i="26" s="1"/>
  <c r="J16" i="26"/>
  <c r="I16" i="26"/>
  <c r="R16" i="26" s="1"/>
  <c r="H16" i="26"/>
  <c r="G16" i="26"/>
  <c r="F16" i="26"/>
  <c r="E16" i="26"/>
  <c r="D16" i="26"/>
  <c r="O16" i="26" s="1"/>
  <c r="C16" i="26"/>
  <c r="L15" i="26"/>
  <c r="K15" i="26"/>
  <c r="S15" i="26" s="1"/>
  <c r="J15" i="26"/>
  <c r="I15" i="26"/>
  <c r="R15" i="26" s="1"/>
  <c r="H15" i="26"/>
  <c r="G15" i="26"/>
  <c r="F15" i="26"/>
  <c r="E15" i="26"/>
  <c r="D15" i="26"/>
  <c r="O15" i="26" s="1"/>
  <c r="C15" i="26"/>
  <c r="L14" i="26"/>
  <c r="K14" i="26"/>
  <c r="S14" i="26" s="1"/>
  <c r="J14" i="26"/>
  <c r="I14" i="26"/>
  <c r="R14" i="26" s="1"/>
  <c r="H14" i="26"/>
  <c r="G14" i="26"/>
  <c r="F14" i="26"/>
  <c r="E14" i="26"/>
  <c r="D14" i="26"/>
  <c r="C14" i="26"/>
  <c r="L13" i="26"/>
  <c r="K13" i="26"/>
  <c r="S13" i="26" s="1"/>
  <c r="J13" i="26"/>
  <c r="I13" i="26"/>
  <c r="R13" i="26" s="1"/>
  <c r="H13" i="26"/>
  <c r="G13" i="26"/>
  <c r="F13" i="26"/>
  <c r="E13" i="26"/>
  <c r="D13" i="26"/>
  <c r="O13" i="26" s="1"/>
  <c r="C13" i="26"/>
  <c r="L12" i="26"/>
  <c r="K12" i="26"/>
  <c r="S12" i="26" s="1"/>
  <c r="J12" i="26"/>
  <c r="I12" i="26"/>
  <c r="R12" i="26" s="1"/>
  <c r="H12" i="26"/>
  <c r="G12" i="26"/>
  <c r="F12" i="26"/>
  <c r="E12" i="26"/>
  <c r="D12" i="26"/>
  <c r="O12" i="26" s="1"/>
  <c r="C12" i="26"/>
  <c r="L11" i="26"/>
  <c r="K11" i="26"/>
  <c r="S11" i="26" s="1"/>
  <c r="J11" i="26"/>
  <c r="I11" i="26"/>
  <c r="R11" i="26" s="1"/>
  <c r="H11" i="26"/>
  <c r="G11" i="26"/>
  <c r="F11" i="26"/>
  <c r="E11" i="26"/>
  <c r="D11" i="26"/>
  <c r="C11" i="26"/>
  <c r="L10" i="26"/>
  <c r="K10" i="26"/>
  <c r="S10" i="26" s="1"/>
  <c r="J10" i="26"/>
  <c r="I10" i="26"/>
  <c r="H10" i="26"/>
  <c r="G10" i="26"/>
  <c r="F10" i="26"/>
  <c r="E10" i="26"/>
  <c r="D10" i="26"/>
  <c r="C10" i="26"/>
  <c r="L9" i="26"/>
  <c r="K9" i="26"/>
  <c r="S9" i="26" s="1"/>
  <c r="J9" i="26"/>
  <c r="I9" i="26"/>
  <c r="H9" i="26"/>
  <c r="G9" i="26"/>
  <c r="F9" i="26"/>
  <c r="E9" i="26"/>
  <c r="D9" i="26"/>
  <c r="O9" i="26" s="1"/>
  <c r="C9" i="26"/>
  <c r="R8" i="26"/>
  <c r="L8" i="26"/>
  <c r="K8" i="26"/>
  <c r="S8" i="26" s="1"/>
  <c r="J8" i="26"/>
  <c r="I8" i="26"/>
  <c r="H8" i="26"/>
  <c r="G8" i="26"/>
  <c r="F8" i="26"/>
  <c r="E8" i="26"/>
  <c r="D8" i="26"/>
  <c r="C8" i="26"/>
  <c r="E7" i="26"/>
  <c r="N19" i="27" l="1"/>
  <c r="M23" i="27"/>
  <c r="P23" i="27" s="1"/>
  <c r="N14" i="27"/>
  <c r="N21" i="27"/>
  <c r="N32" i="27"/>
  <c r="N35" i="27"/>
  <c r="N8" i="27"/>
  <c r="N16" i="27"/>
  <c r="M31" i="27"/>
  <c r="N10" i="26"/>
  <c r="N14" i="26"/>
  <c r="O22" i="26"/>
  <c r="N33" i="26"/>
  <c r="N27" i="26"/>
  <c r="N35" i="26"/>
  <c r="N11" i="26"/>
  <c r="O14" i="26"/>
  <c r="M18" i="26"/>
  <c r="Q18" i="26" s="1"/>
  <c r="N25" i="26"/>
  <c r="N32" i="26"/>
  <c r="N17" i="26"/>
  <c r="M31" i="26"/>
  <c r="Q31" i="26" s="1"/>
  <c r="N8" i="26"/>
  <c r="M10" i="27"/>
  <c r="Q10" i="27" s="1"/>
  <c r="M15" i="27"/>
  <c r="O27" i="27"/>
  <c r="O35" i="27"/>
  <c r="O19" i="27"/>
  <c r="M20" i="27"/>
  <c r="P20" i="27" s="1"/>
  <c r="M28" i="27"/>
  <c r="Q28" i="27" s="1"/>
  <c r="O9" i="27"/>
  <c r="M21" i="27"/>
  <c r="Q21" i="27" s="1"/>
  <c r="M25" i="27"/>
  <c r="M29" i="27"/>
  <c r="Q29" i="27" s="1"/>
  <c r="M33" i="27"/>
  <c r="Q33" i="27" s="1"/>
  <c r="M35" i="27"/>
  <c r="P35" i="27" s="1"/>
  <c r="M36" i="27"/>
  <c r="Q36" i="27" s="1"/>
  <c r="M12" i="27"/>
  <c r="Q12" i="27" s="1"/>
  <c r="N37" i="27"/>
  <c r="M37" i="27"/>
  <c r="Q37" i="27" s="1"/>
  <c r="M9" i="27"/>
  <c r="M13" i="27"/>
  <c r="Q13" i="27" s="1"/>
  <c r="M17" i="27"/>
  <c r="Q17" i="27" s="1"/>
  <c r="O23" i="27"/>
  <c r="O31" i="27"/>
  <c r="M10" i="26"/>
  <c r="P10" i="26" s="1"/>
  <c r="O11" i="26"/>
  <c r="M17" i="26"/>
  <c r="Q17" i="26" s="1"/>
  <c r="O19" i="26"/>
  <c r="O30" i="26"/>
  <c r="M36" i="26"/>
  <c r="P36" i="26" s="1"/>
  <c r="M28" i="26"/>
  <c r="P28" i="26" s="1"/>
  <c r="O8" i="26"/>
  <c r="M12" i="26"/>
  <c r="P12" i="26" s="1"/>
  <c r="M15" i="26"/>
  <c r="P15" i="26" s="1"/>
  <c r="M20" i="26"/>
  <c r="P20" i="26" s="1"/>
  <c r="M23" i="26"/>
  <c r="P23" i="26" s="1"/>
  <c r="O25" i="26"/>
  <c r="N16" i="26"/>
  <c r="M33" i="26"/>
  <c r="P33" i="26" s="1"/>
  <c r="O35" i="26"/>
  <c r="M9" i="26"/>
  <c r="Q9" i="26" s="1"/>
  <c r="O10" i="26"/>
  <c r="O17" i="26"/>
  <c r="M25" i="26"/>
  <c r="P25" i="26" s="1"/>
  <c r="O27" i="26"/>
  <c r="Q9" i="27"/>
  <c r="P9" i="27"/>
  <c r="P17" i="27"/>
  <c r="Q31" i="27"/>
  <c r="P31" i="27"/>
  <c r="Q23" i="27"/>
  <c r="P15" i="27"/>
  <c r="Q15" i="27"/>
  <c r="Q25" i="27"/>
  <c r="P25" i="27"/>
  <c r="N30" i="27"/>
  <c r="M8" i="27"/>
  <c r="M14" i="27"/>
  <c r="N15" i="27"/>
  <c r="O16" i="27"/>
  <c r="M22" i="27"/>
  <c r="N23" i="27"/>
  <c r="O24" i="27"/>
  <c r="M30" i="27"/>
  <c r="N31" i="27"/>
  <c r="O14" i="27"/>
  <c r="N29" i="27"/>
  <c r="M11" i="27"/>
  <c r="N12" i="27"/>
  <c r="O13" i="27"/>
  <c r="M19" i="27"/>
  <c r="N20" i="27"/>
  <c r="O21" i="27"/>
  <c r="M27" i="27"/>
  <c r="N28" i="27"/>
  <c r="N36" i="27"/>
  <c r="O8" i="27"/>
  <c r="N11" i="27"/>
  <c r="P13" i="27"/>
  <c r="M18" i="27"/>
  <c r="M26" i="27"/>
  <c r="M34" i="27"/>
  <c r="N18" i="27"/>
  <c r="N26" i="27"/>
  <c r="N34" i="27"/>
  <c r="N22" i="27"/>
  <c r="N10" i="27"/>
  <c r="M16" i="27"/>
  <c r="N17" i="27"/>
  <c r="M24" i="27"/>
  <c r="N25" i="27"/>
  <c r="M32" i="27"/>
  <c r="N33" i="27"/>
  <c r="Q36" i="26"/>
  <c r="P18" i="26"/>
  <c r="Q25" i="26"/>
  <c r="N18" i="26"/>
  <c r="M16" i="26"/>
  <c r="O18" i="26"/>
  <c r="M24" i="26"/>
  <c r="O26" i="26"/>
  <c r="M32" i="26"/>
  <c r="O34" i="26"/>
  <c r="N24" i="26"/>
  <c r="M8" i="26"/>
  <c r="N9" i="26"/>
  <c r="M14" i="26"/>
  <c r="N15" i="26"/>
  <c r="M22" i="26"/>
  <c r="N23" i="26"/>
  <c r="M30" i="26"/>
  <c r="N31" i="26"/>
  <c r="O32" i="26"/>
  <c r="M13" i="26"/>
  <c r="M21" i="26"/>
  <c r="M29" i="26"/>
  <c r="M37" i="26"/>
  <c r="N13" i="26"/>
  <c r="N21" i="26"/>
  <c r="N29" i="26"/>
  <c r="N37" i="26"/>
  <c r="M11" i="26"/>
  <c r="N12" i="26"/>
  <c r="M19" i="26"/>
  <c r="N20" i="26"/>
  <c r="M27" i="26"/>
  <c r="N28" i="26"/>
  <c r="M35" i="26"/>
  <c r="N36" i="26"/>
  <c r="M26" i="26"/>
  <c r="M34" i="26"/>
  <c r="Q10" i="26" l="1"/>
  <c r="P29" i="27"/>
  <c r="P9" i="26"/>
  <c r="Q12" i="26"/>
  <c r="Q15" i="26"/>
  <c r="P33" i="27"/>
  <c r="P10" i="27"/>
  <c r="P21" i="27"/>
  <c r="Q35" i="27"/>
  <c r="P37" i="27"/>
  <c r="Q20" i="26"/>
  <c r="Q23" i="26"/>
  <c r="P31" i="26"/>
  <c r="P12" i="27"/>
  <c r="Q20" i="27"/>
  <c r="P36" i="27"/>
  <c r="P28" i="27"/>
  <c r="Q33" i="26"/>
  <c r="Q28" i="26"/>
  <c r="P17" i="26"/>
  <c r="Q11" i="27"/>
  <c r="P11" i="27"/>
  <c r="Q24" i="27"/>
  <c r="P24" i="27"/>
  <c r="Q22" i="27"/>
  <c r="P22" i="27"/>
  <c r="Q16" i="27"/>
  <c r="P16" i="27"/>
  <c r="Q14" i="27"/>
  <c r="P14" i="27"/>
  <c r="P26" i="27"/>
  <c r="Q26" i="27"/>
  <c r="Q27" i="27"/>
  <c r="P27" i="27"/>
  <c r="Q8" i="27"/>
  <c r="P8" i="27"/>
  <c r="P18" i="27"/>
  <c r="Q18" i="27"/>
  <c r="P34" i="27"/>
  <c r="Q34" i="27"/>
  <c r="Q30" i="27"/>
  <c r="P30" i="27"/>
  <c r="Q32" i="27"/>
  <c r="P32" i="27"/>
  <c r="Q19" i="27"/>
  <c r="P19" i="27"/>
  <c r="Q8" i="26"/>
  <c r="P8" i="26"/>
  <c r="Q27" i="26"/>
  <c r="P27" i="26"/>
  <c r="Q35" i="26"/>
  <c r="P35" i="26"/>
  <c r="Q13" i="26"/>
  <c r="P13" i="26"/>
  <c r="Q16" i="26"/>
  <c r="P16" i="26"/>
  <c r="Q30" i="26"/>
  <c r="P30" i="26"/>
  <c r="Q19" i="26"/>
  <c r="P19" i="26"/>
  <c r="Q32" i="26"/>
  <c r="P32" i="26"/>
  <c r="Q34" i="26"/>
  <c r="P34" i="26"/>
  <c r="Q37" i="26"/>
  <c r="P37" i="26"/>
  <c r="Q22" i="26"/>
  <c r="P22" i="26"/>
  <c r="Q26" i="26"/>
  <c r="P26" i="26"/>
  <c r="Q29" i="26"/>
  <c r="P29" i="26"/>
  <c r="Q24" i="26"/>
  <c r="P24" i="26"/>
  <c r="Q11" i="26"/>
  <c r="P11" i="26"/>
  <c r="P21" i="26"/>
  <c r="Q21" i="26"/>
  <c r="Q14" i="26"/>
  <c r="P14" i="26"/>
  <c r="E7" i="4" l="1"/>
  <c r="E7" i="3"/>
</calcChain>
</file>

<file path=xl/sharedStrings.xml><?xml version="1.0" encoding="utf-8"?>
<sst xmlns="http://schemas.openxmlformats.org/spreadsheetml/2006/main" count="124" uniqueCount="27">
  <si>
    <t>Planning Peak Load (MW)</t>
  </si>
  <si>
    <t>Required Generation Capacity (MW)</t>
  </si>
  <si>
    <t>Firm Generation Capacity without New Additions (MW)</t>
  </si>
  <si>
    <t>Commercial DSM Firm Capacity (MW)</t>
  </si>
  <si>
    <t>Residential DSM Firm Capacity (MW)</t>
  </si>
  <si>
    <t>Distributed Solar Firm Capacity (MW)</t>
  </si>
  <si>
    <t>Utility Solar Firm Capacity (MW)</t>
  </si>
  <si>
    <t>CVR Firm Capacity (MW)</t>
  </si>
  <si>
    <t>Wind Firm Capacity (MW)</t>
  </si>
  <si>
    <t>Firm Generation Capacity with New Additions (MW)</t>
  </si>
  <si>
    <t>Capacity Reserves Above Required Generation without New Additions (MW)</t>
  </si>
  <si>
    <t>Reserve Margin without New Capacity Additions (%)</t>
  </si>
  <si>
    <t>Capacity Reserves Above Required Generation with New Capacity Additions (MW)</t>
  </si>
  <si>
    <t>Reserve Margin with New Capacity Additions (%)</t>
  </si>
  <si>
    <t>Short Term
 PPA Capacity
 (MW)</t>
  </si>
  <si>
    <t>Nameplate Solar</t>
  </si>
  <si>
    <t>Nameplate Wind</t>
  </si>
  <si>
    <t>237 MW CT-Frame</t>
  </si>
  <si>
    <t>KP Optimization Expansion Plan (Supply-side, Renewables, VVO, DR, EE) for Mitchell 1&amp;2 CCR Expenditures Only (12/31/28 Retirement)</t>
  </si>
  <si>
    <t>KP Optimization Expansion Plan (Supply-side, Renewables, VVO, DR, EE) for Mitchell 1&amp;2 CCR Expenditures Only (12/31/40 Retirement)</t>
  </si>
  <si>
    <t>EIA Base without Carbon Commodity Pricing</t>
  </si>
  <si>
    <t>EIA_Base with Carbon Commodity Pricing</t>
  </si>
  <si>
    <t>2020 KP Mitchell CCR/ELG Analysis - Case 2 CCR Only</t>
  </si>
  <si>
    <t>2020 Low Band No Carbon Commodity Pricing</t>
  </si>
  <si>
    <t>2020 KP Mitchell CCR/ELG Analysis - Case 1 CCR and ELG</t>
  </si>
  <si>
    <r>
      <rPr>
        <sz val="9.6"/>
        <color theme="1"/>
        <rFont val="Calibri"/>
        <family val="2"/>
      </rPr>
      <t xml:space="preserve">Testimony Figure 2 </t>
    </r>
    <r>
      <rPr>
        <sz val="12"/>
        <color theme="1"/>
        <rFont val="Calibri"/>
        <family val="2"/>
      </rPr>
      <t xml:space="preserve">
Capacity Reserves Above Required Generation with New Capacity Additions (MW) except for Mitchell</t>
    </r>
  </si>
  <si>
    <t>Testimony Figure 2 -
Capacity Reserves Above Required Generation with New Capacity Additions (MW) except for Mitchell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</si>
</sst>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.000000"/>
    <numFmt numFmtId="166" formatCode="#,##0.0000_);\(#,##0.0000\)"/>
    <numFmt numFmtId="167" formatCode="#,##0.0_);\(#,##0.0\)"/>
    <numFmt numFmtId="168" formatCode="General_)"/>
    <numFmt numFmtId="169" formatCode="#,##0.0"/>
    <numFmt numFmtId="170" formatCode="mmmm\ d\,\ yyyy"/>
    <numFmt numFmtId="171" formatCode="m/d/yy\ h:mm;@"/>
    <numFmt numFmtId="172" formatCode="_([$€-2]* #,##0.00_);_([$€-2]* \(#,##0.00\);_([$€-2]* &quot;-&quot;??_)"/>
    <numFmt numFmtId="173" formatCode="0.0"/>
    <numFmt numFmtId="174" formatCode="_(* #,##0_);_(* \(#,##0\);_(* &quot;-&quot;??_);_(@_)"/>
  </numFmts>
  <fonts count="95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sz val="10"/>
      <name val="Helv"/>
    </font>
    <font>
      <sz val="12"/>
      <name val="Helv"/>
    </font>
    <font>
      <b/>
      <sz val="12"/>
      <color indexed="9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Times New Roman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u/>
      <sz val="6.6"/>
      <color indexed="12"/>
      <name val="Arial"/>
      <family val="2"/>
    </font>
    <font>
      <sz val="11"/>
      <color indexed="62"/>
      <name val="Calibri"/>
      <family val="2"/>
    </font>
    <font>
      <sz val="11"/>
      <color indexed="62"/>
      <name val="Times New Roman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60"/>
      <name val="Calibri"/>
      <family val="2"/>
    </font>
    <font>
      <sz val="11"/>
      <color indexed="60"/>
      <name val="Times New Roman"/>
      <family val="2"/>
    </font>
    <font>
      <sz val="8"/>
      <name val="Tahoma"/>
      <family val="2"/>
    </font>
    <font>
      <sz val="10"/>
      <name val="Trebuchet MS"/>
      <family val="2"/>
    </font>
    <font>
      <b/>
      <sz val="11"/>
      <color indexed="63"/>
      <name val="Calibri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9.6"/>
      <color theme="1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9"/>
      </right>
      <top style="medium">
        <color indexed="64"/>
      </top>
      <bottom/>
      <diagonal/>
    </border>
  </borders>
  <cellStyleXfs count="2848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165" fontId="9" fillId="0" borderId="0">
      <alignment horizontal="left" wrapText="1"/>
    </xf>
    <xf numFmtId="165" fontId="9" fillId="0" borderId="0">
      <alignment horizontal="left" wrapText="1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8" fillId="1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2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2" fillId="33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8" fillId="1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2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2" fillId="3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8" fillId="18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2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2" fillId="35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8" fillId="22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2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2" fillId="36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8" fillId="2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2" fillId="37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8" fillId="30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38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8" fillId="11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39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2" fillId="40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8" fillId="19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2" fillId="41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8" fillId="23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2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2" fillId="3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8" fillId="27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39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8" fillId="3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42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166" fontId="13" fillId="0" borderId="10" applyFill="0" applyBorder="0" applyProtection="0"/>
    <xf numFmtId="0" fontId="63" fillId="12" borderId="0" applyNumberFormat="0" applyBorder="0" applyAlignment="0" applyProtection="0"/>
    <xf numFmtId="0" fontId="14" fillId="43" borderId="0" applyNumberFormat="0" applyBorder="0" applyAlignment="0" applyProtection="0"/>
    <xf numFmtId="0" fontId="15" fillId="43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3" fillId="16" borderId="0" applyNumberFormat="0" applyBorder="0" applyAlignment="0" applyProtection="0"/>
    <xf numFmtId="0" fontId="14" fillId="40" borderId="0" applyNumberFormat="0" applyBorder="0" applyAlignment="0" applyProtection="0"/>
    <xf numFmtId="0" fontId="15" fillId="40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3" fillId="20" borderId="0" applyNumberFormat="0" applyBorder="0" applyAlignment="0" applyProtection="0"/>
    <xf numFmtId="0" fontId="14" fillId="41" borderId="0" applyNumberFormat="0" applyBorder="0" applyAlignment="0" applyProtection="0"/>
    <xf numFmtId="0" fontId="15" fillId="41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3" fillId="24" borderId="0" applyNumberFormat="0" applyBorder="0" applyAlignment="0" applyProtection="0"/>
    <xf numFmtId="0" fontId="14" fillId="44" borderId="0" applyNumberFormat="0" applyBorder="0" applyAlignment="0" applyProtection="0"/>
    <xf numFmtId="0" fontId="15" fillId="4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3" fillId="28" borderId="0" applyNumberFormat="0" applyBorder="0" applyAlignment="0" applyProtection="0"/>
    <xf numFmtId="0" fontId="14" fillId="45" borderId="0" applyNumberFormat="0" applyBorder="0" applyAlignment="0" applyProtection="0"/>
    <xf numFmtId="0" fontId="15" fillId="45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3" fillId="32" borderId="0" applyNumberFormat="0" applyBorder="0" applyAlignment="0" applyProtection="0"/>
    <xf numFmtId="0" fontId="14" fillId="46" borderId="0" applyNumberFormat="0" applyBorder="0" applyAlignment="0" applyProtection="0"/>
    <xf numFmtId="0" fontId="15" fillId="46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3" fillId="9" borderId="0" applyNumberFormat="0" applyBorder="0" applyAlignment="0" applyProtection="0"/>
    <xf numFmtId="0" fontId="14" fillId="47" borderId="0" applyNumberFormat="0" applyBorder="0" applyAlignment="0" applyProtection="0"/>
    <xf numFmtId="0" fontId="15" fillId="47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3" fillId="13" borderId="0" applyNumberFormat="0" applyBorder="0" applyAlignment="0" applyProtection="0"/>
    <xf numFmtId="0" fontId="14" fillId="48" borderId="0" applyNumberFormat="0" applyBorder="0" applyAlignment="0" applyProtection="0"/>
    <xf numFmtId="0" fontId="15" fillId="48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3" fillId="17" borderId="0" applyNumberFormat="0" applyBorder="0" applyAlignment="0" applyProtection="0"/>
    <xf numFmtId="0" fontId="14" fillId="49" borderId="0" applyNumberFormat="0" applyBorder="0" applyAlignment="0" applyProtection="0"/>
    <xf numFmtId="0" fontId="15" fillId="49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3" fillId="21" borderId="0" applyNumberFormat="0" applyBorder="0" applyAlignment="0" applyProtection="0"/>
    <xf numFmtId="0" fontId="14" fillId="44" borderId="0" applyNumberFormat="0" applyBorder="0" applyAlignment="0" applyProtection="0"/>
    <xf numFmtId="0" fontId="15" fillId="44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3" fillId="25" borderId="0" applyNumberFormat="0" applyBorder="0" applyAlignment="0" applyProtection="0"/>
    <xf numFmtId="0" fontId="14" fillId="45" borderId="0" applyNumberFormat="0" applyBorder="0" applyAlignment="0" applyProtection="0"/>
    <xf numFmtId="0" fontId="15" fillId="4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3" fillId="29" borderId="0" applyNumberFormat="0" applyBorder="0" applyAlignment="0" applyProtection="0"/>
    <xf numFmtId="0" fontId="14" fillId="50" borderId="0" applyNumberFormat="0" applyBorder="0" applyAlignment="0" applyProtection="0"/>
    <xf numFmtId="0" fontId="15" fillId="50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167" fontId="13" fillId="0" borderId="0" applyFill="0" applyBorder="0" applyProtection="0"/>
    <xf numFmtId="167" fontId="13" fillId="51" borderId="11" applyFill="0" applyBorder="0" applyProtection="0">
      <alignment horizontal="center"/>
    </xf>
    <xf numFmtId="0" fontId="65" fillId="3" borderId="0" applyNumberFormat="0" applyBorder="0" applyAlignment="0" applyProtection="0"/>
    <xf numFmtId="0" fontId="16" fillId="34" borderId="0" applyNumberFormat="0" applyBorder="0" applyAlignment="0" applyProtection="0"/>
    <xf numFmtId="0" fontId="17" fillId="34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168" fontId="18" fillId="0" borderId="0" applyNumberFormat="0" applyFont="0" applyAlignment="0" applyProtection="0"/>
    <xf numFmtId="168" fontId="18" fillId="0" borderId="0" applyNumberFormat="0" applyFont="0" applyAlignment="0" applyProtection="0"/>
    <xf numFmtId="168" fontId="18" fillId="0" borderId="0" applyNumberFormat="0" applyFont="0" applyAlignment="0" applyProtection="0"/>
    <xf numFmtId="0" fontId="67" fillId="6" borderId="4" applyNumberFormat="0" applyAlignment="0" applyProtection="0"/>
    <xf numFmtId="0" fontId="19" fillId="52" borderId="12" applyNumberFormat="0" applyAlignment="0" applyProtection="0"/>
    <xf numFmtId="0" fontId="20" fillId="52" borderId="12" applyNumberFormat="0" applyAlignment="0" applyProtection="0"/>
    <xf numFmtId="0" fontId="68" fillId="6" borderId="4" applyNumberFormat="0" applyAlignment="0" applyProtection="0"/>
    <xf numFmtId="0" fontId="68" fillId="6" borderId="4" applyNumberFormat="0" applyAlignment="0" applyProtection="0"/>
    <xf numFmtId="0" fontId="69" fillId="7" borderId="7" applyNumberFormat="0" applyAlignment="0" applyProtection="0"/>
    <xf numFmtId="0" fontId="21" fillId="53" borderId="13" applyNumberFormat="0" applyAlignment="0" applyProtection="0"/>
    <xf numFmtId="0" fontId="22" fillId="53" borderId="13" applyNumberFormat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37" fontId="23" fillId="0" borderId="14" applyNumberFormat="0" applyFill="0" applyBorder="0" applyProtection="0">
      <alignment horizontal="right"/>
    </xf>
    <xf numFmtId="0" fontId="23" fillId="0" borderId="14" applyNumberFormat="0" applyFill="0" applyBorder="0" applyProtection="0">
      <alignment horizontal="right"/>
    </xf>
    <xf numFmtId="37" fontId="23" fillId="51" borderId="14" applyNumberFormat="0" applyFill="0" applyBorder="0" applyProtection="0">
      <alignment horizontal="center"/>
    </xf>
    <xf numFmtId="0" fontId="23" fillId="51" borderId="14" applyNumberFormat="0" applyFill="0" applyBorder="0" applyProtection="0">
      <alignment horizontal="center"/>
    </xf>
    <xf numFmtId="37" fontId="24" fillId="0" borderId="0" applyNumberFormat="0" applyFill="0" applyBorder="0" applyProtection="0">
      <alignment horizontal="right"/>
    </xf>
    <xf numFmtId="0" fontId="24" fillId="0" borderId="0" applyNumberFormat="0" applyFill="0" applyBorder="0" applyProtection="0">
      <alignment horizontal="right"/>
    </xf>
    <xf numFmtId="37" fontId="25" fillId="0" borderId="0" applyFill="0" applyBorder="0" applyProtection="0">
      <alignment horizontal="right"/>
    </xf>
    <xf numFmtId="0" fontId="25" fillId="0" borderId="0" applyFill="0" applyBorder="0" applyProtection="0">
      <alignment horizontal="right"/>
    </xf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37" fontId="13" fillId="0" borderId="14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3" fillId="0" borderId="14" applyFont="0" applyFill="0" applyBorder="0" applyAlignment="0" applyProtection="0"/>
    <xf numFmtId="37" fontId="13" fillId="0" borderId="14" applyFont="0" applyFill="0" applyBorder="0" applyAlignment="0" applyProtection="0"/>
    <xf numFmtId="0" fontId="13" fillId="0" borderId="14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7" fontId="13" fillId="0" borderId="14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14" applyFont="0" applyFill="0" applyBorder="0" applyAlignment="0" applyProtection="0"/>
    <xf numFmtId="37" fontId="13" fillId="0" borderId="14" applyFont="0" applyFill="0" applyBorder="0" applyAlignment="0" applyProtection="0"/>
    <xf numFmtId="0" fontId="13" fillId="0" borderId="14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0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9" fillId="0" borderId="0" applyFill="0" applyBorder="0" applyAlignment="0" applyProtection="0"/>
    <xf numFmtId="0" fontId="28" fillId="0" borderId="0"/>
    <xf numFmtId="0" fontId="29" fillId="0" borderId="0"/>
    <xf numFmtId="0" fontId="28" fillId="0" borderId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0" fontId="28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NumberFormat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NumberFormat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0" fontId="30" fillId="0" borderId="0" applyNumberFormat="0" applyFill="0" applyBorder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1" fontId="13" fillId="0" borderId="0" applyFill="0" applyBorder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0" fontId="28" fillId="0" borderId="0"/>
    <xf numFmtId="0" fontId="29" fillId="0" borderId="0"/>
    <xf numFmtId="0" fontId="28" fillId="0" borderId="0"/>
    <xf numFmtId="0" fontId="33" fillId="0" borderId="0">
      <alignment horizontal="right"/>
    </xf>
    <xf numFmtId="0" fontId="33" fillId="0" borderId="0"/>
    <xf numFmtId="0" fontId="73" fillId="2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75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8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40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7" fillId="0" borderId="3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17" applyNumberFormat="0" applyFill="0" applyAlignment="0" applyProtection="0"/>
    <xf numFmtId="0" fontId="7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9" fillId="0" borderId="0" applyFill="0" applyBorder="0" applyAlignment="0" applyProtection="0"/>
    <xf numFmtId="37" fontId="43" fillId="0" borderId="0" applyNumberFormat="0" applyFill="0" applyBorder="0" applyProtection="0">
      <alignment horizontal="centerContinuous"/>
    </xf>
    <xf numFmtId="0" fontId="43" fillId="0" borderId="0" applyNumberFormat="0" applyFill="0" applyBorder="0" applyProtection="0">
      <alignment horizontal="centerContinuous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37" fontId="43" fillId="0" borderId="0" applyNumberFormat="0" applyFill="0" applyBorder="0" applyProtection="0">
      <alignment horizontal="centerContinuous"/>
    </xf>
    <xf numFmtId="170" fontId="9" fillId="0" borderId="0" applyFill="0" applyBorder="0" applyAlignment="0" applyProtection="0"/>
    <xf numFmtId="0" fontId="43" fillId="0" borderId="0" applyNumberFormat="0" applyFill="0" applyBorder="0" applyProtection="0">
      <alignment horizontal="centerContinuous"/>
    </xf>
    <xf numFmtId="0" fontId="43" fillId="0" borderId="0" applyNumberFormat="0" applyFill="0" applyBorder="0" applyProtection="0">
      <alignment horizontal="centerContinuous"/>
    </xf>
    <xf numFmtId="37" fontId="43" fillId="0" borderId="0" applyNumberFormat="0" applyFill="0" applyBorder="0" applyProtection="0">
      <alignment horizontal="centerContinuous"/>
    </xf>
    <xf numFmtId="170" fontId="9" fillId="0" borderId="0" applyFill="0" applyBorder="0" applyAlignment="0" applyProtection="0"/>
    <xf numFmtId="0" fontId="43" fillId="0" borderId="0" applyNumberFormat="0" applyFill="0" applyBorder="0" applyProtection="0">
      <alignment horizontal="centerContinuous"/>
    </xf>
    <xf numFmtId="0" fontId="43" fillId="0" borderId="0" applyNumberFormat="0" applyFill="0" applyBorder="0" applyProtection="0">
      <alignment horizontal="centerContinuous"/>
    </xf>
    <xf numFmtId="37" fontId="43" fillId="0" borderId="0" applyNumberFormat="0" applyFill="0" applyBorder="0" applyProtection="0">
      <alignment horizontal="centerContinuous"/>
    </xf>
    <xf numFmtId="0" fontId="43" fillId="0" borderId="0" applyNumberFormat="0" applyFill="0" applyBorder="0" applyProtection="0">
      <alignment horizontal="centerContinuous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7" fontId="44" fillId="0" borderId="0">
      <alignment horizontal="centerContinuous"/>
    </xf>
    <xf numFmtId="0" fontId="44" fillId="0" borderId="0">
      <alignment horizontal="centerContinuous"/>
    </xf>
    <xf numFmtId="37" fontId="44" fillId="0" borderId="0">
      <alignment horizontal="centerContinuous"/>
    </xf>
    <xf numFmtId="0" fontId="44" fillId="0" borderId="0">
      <alignment horizontal="centerContinuous"/>
    </xf>
    <xf numFmtId="37" fontId="44" fillId="0" borderId="0">
      <alignment horizontal="centerContinuous"/>
    </xf>
    <xf numFmtId="0" fontId="44" fillId="0" borderId="0">
      <alignment horizontal="centerContinuous"/>
    </xf>
    <xf numFmtId="37" fontId="44" fillId="0" borderId="0">
      <alignment horizontal="centerContinuous"/>
    </xf>
    <xf numFmtId="0" fontId="44" fillId="0" borderId="0">
      <alignment horizontal="centerContinuous"/>
    </xf>
    <xf numFmtId="37" fontId="44" fillId="0" borderId="0">
      <alignment horizontal="centerContinuous"/>
    </xf>
    <xf numFmtId="0" fontId="44" fillId="0" borderId="0">
      <alignment horizontal="centerContinuous"/>
    </xf>
    <xf numFmtId="0" fontId="45" fillId="0" borderId="0" applyNumberFormat="0" applyFill="0" applyBorder="0" applyAlignment="0" applyProtection="0">
      <alignment vertical="top"/>
      <protection locked="0"/>
    </xf>
    <xf numFmtId="0" fontId="78" fillId="5" borderId="4" applyNumberFormat="0" applyAlignment="0" applyProtection="0"/>
    <xf numFmtId="0" fontId="46" fillId="38" borderId="12" applyNumberFormat="0" applyAlignment="0" applyProtection="0"/>
    <xf numFmtId="0" fontId="47" fillId="38" borderId="12" applyNumberFormat="0" applyAlignment="0" applyProtection="0"/>
    <xf numFmtId="0" fontId="79" fillId="5" borderId="4" applyNumberFormat="0" applyAlignment="0" applyProtection="0"/>
    <xf numFmtId="0" fontId="79" fillId="5" borderId="4" applyNumberFormat="0" applyAlignment="0" applyProtection="0"/>
    <xf numFmtId="0" fontId="80" fillId="0" borderId="6" applyNumberFormat="0" applyFill="0" applyAlignment="0" applyProtection="0"/>
    <xf numFmtId="0" fontId="48" fillId="0" borderId="18" applyNumberFormat="0" applyFill="0" applyAlignment="0" applyProtection="0"/>
    <xf numFmtId="0" fontId="49" fillId="0" borderId="18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2" fillId="4" borderId="0" applyNumberFormat="0" applyBorder="0" applyAlignment="0" applyProtection="0"/>
    <xf numFmtId="0" fontId="50" fillId="54" borderId="0" applyNumberFormat="0" applyBorder="0" applyAlignment="0" applyProtection="0"/>
    <xf numFmtId="0" fontId="51" fillId="5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9" fillId="0" borderId="0"/>
    <xf numFmtId="0" fontId="84" fillId="0" borderId="0"/>
    <xf numFmtId="0" fontId="9" fillId="0" borderId="0"/>
    <xf numFmtId="0" fontId="62" fillId="0" borderId="0"/>
    <xf numFmtId="0" fontId="9" fillId="0" borderId="0"/>
    <xf numFmtId="0" fontId="62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6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8" fillId="0" borderId="0"/>
    <xf numFmtId="0" fontId="9" fillId="0" borderId="0"/>
    <xf numFmtId="0" fontId="9" fillId="0" borderId="0"/>
    <xf numFmtId="0" fontId="84" fillId="0" borderId="0"/>
    <xf numFmtId="0" fontId="9" fillId="0" borderId="0"/>
    <xf numFmtId="37" fontId="13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84" fillId="0" borderId="0"/>
    <xf numFmtId="0" fontId="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4" fillId="0" borderId="0"/>
    <xf numFmtId="0" fontId="84" fillId="0" borderId="0"/>
    <xf numFmtId="0" fontId="9" fillId="0" borderId="0"/>
    <xf numFmtId="0" fontId="84" fillId="0" borderId="0"/>
    <xf numFmtId="0" fontId="84" fillId="0" borderId="0"/>
    <xf numFmtId="0" fontId="8" fillId="0" borderId="0"/>
    <xf numFmtId="0" fontId="84" fillId="0" borderId="0"/>
    <xf numFmtId="37" fontId="13" fillId="0" borderId="0"/>
    <xf numFmtId="0" fontId="13" fillId="0" borderId="0"/>
    <xf numFmtId="37" fontId="13" fillId="0" borderId="0"/>
    <xf numFmtId="0" fontId="1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84" fillId="0" borderId="0"/>
    <xf numFmtId="0" fontId="84" fillId="0" borderId="0"/>
    <xf numFmtId="0" fontId="84" fillId="0" borderId="0"/>
    <xf numFmtId="0" fontId="9" fillId="0" borderId="0"/>
    <xf numFmtId="0" fontId="8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4" fillId="0" borderId="0"/>
    <xf numFmtId="0" fontId="9" fillId="0" borderId="0"/>
    <xf numFmtId="0" fontId="9" fillId="0" borderId="0"/>
    <xf numFmtId="0" fontId="9" fillId="0" borderId="0"/>
    <xf numFmtId="0" fontId="84" fillId="0" borderId="0"/>
    <xf numFmtId="0" fontId="84" fillId="0" borderId="0"/>
    <xf numFmtId="0" fontId="9" fillId="0" borderId="0"/>
    <xf numFmtId="0" fontId="84" fillId="0" borderId="0"/>
    <xf numFmtId="0" fontId="84" fillId="0" borderId="0"/>
    <xf numFmtId="0" fontId="9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8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4" fillId="0" borderId="0"/>
    <xf numFmtId="0" fontId="9" fillId="0" borderId="0"/>
    <xf numFmtId="0" fontId="84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52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27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8" fillId="0" borderId="0"/>
    <xf numFmtId="0" fontId="9" fillId="0" borderId="0"/>
    <xf numFmtId="0" fontId="13" fillId="0" borderId="0"/>
    <xf numFmtId="0" fontId="11" fillId="0" borderId="0"/>
    <xf numFmtId="0" fontId="11" fillId="0" borderId="0"/>
    <xf numFmtId="0" fontId="84" fillId="0" borderId="0"/>
    <xf numFmtId="0" fontId="9" fillId="0" borderId="0"/>
    <xf numFmtId="0" fontId="84" fillId="0" borderId="0"/>
    <xf numFmtId="0" fontId="11" fillId="0" borderId="0"/>
    <xf numFmtId="0" fontId="9" fillId="0" borderId="0"/>
    <xf numFmtId="0" fontId="9" fillId="0" borderId="0"/>
    <xf numFmtId="0" fontId="84" fillId="0" borderId="0"/>
    <xf numFmtId="0" fontId="27" fillId="0" borderId="0"/>
    <xf numFmtId="0" fontId="10" fillId="0" borderId="0"/>
    <xf numFmtId="0" fontId="84" fillId="0" borderId="0"/>
    <xf numFmtId="0" fontId="84" fillId="0" borderId="0"/>
    <xf numFmtId="0" fontId="9" fillId="0" borderId="0"/>
    <xf numFmtId="0" fontId="10" fillId="0" borderId="0"/>
    <xf numFmtId="0" fontId="9" fillId="0" borderId="0"/>
    <xf numFmtId="0" fontId="84" fillId="0" borderId="0"/>
    <xf numFmtId="0" fontId="9" fillId="0" borderId="0"/>
    <xf numFmtId="0" fontId="84" fillId="0" borderId="0"/>
    <xf numFmtId="0" fontId="84" fillId="0" borderId="0"/>
    <xf numFmtId="0" fontId="9" fillId="0" borderId="0"/>
    <xf numFmtId="0" fontId="27" fillId="0" borderId="0"/>
    <xf numFmtId="0" fontId="8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8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84" fillId="0" borderId="0"/>
    <xf numFmtId="0" fontId="13" fillId="0" borderId="0"/>
    <xf numFmtId="0" fontId="84" fillId="0" borderId="0"/>
    <xf numFmtId="0" fontId="9" fillId="0" borderId="0"/>
    <xf numFmtId="0" fontId="9" fillId="0" borderId="0"/>
    <xf numFmtId="0" fontId="84" fillId="0" borderId="0"/>
    <xf numFmtId="0" fontId="9" fillId="0" borderId="0"/>
    <xf numFmtId="0" fontId="84" fillId="0" borderId="0"/>
    <xf numFmtId="0" fontId="8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2" fillId="8" borderId="8" applyNumberFormat="0" applyFont="0" applyAlignment="0" applyProtection="0"/>
    <xf numFmtId="0" fontId="53" fillId="55" borderId="19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37" fontId="13" fillId="0" borderId="0" applyNumberFormat="0" applyFill="0" applyBorder="0" applyAlignment="0" applyProtection="0">
      <alignment horizontal="right" vertical="center"/>
      <protection locked="0"/>
    </xf>
    <xf numFmtId="0" fontId="13" fillId="0" borderId="0" applyNumberFormat="0" applyFill="0" applyBorder="0" applyAlignment="0" applyProtection="0">
      <alignment horizontal="right" vertical="center"/>
      <protection locked="0"/>
    </xf>
    <xf numFmtId="37" fontId="9" fillId="0" borderId="20" applyNumberFormat="0" applyFill="0" applyBorder="0" applyProtection="0">
      <alignment horizontal="center"/>
    </xf>
    <xf numFmtId="37" fontId="9" fillId="0" borderId="20" applyNumberFormat="0" applyFill="0" applyBorder="0" applyProtection="0">
      <alignment horizontal="center"/>
    </xf>
    <xf numFmtId="0" fontId="9" fillId="0" borderId="20" applyNumberFormat="0" applyFill="0" applyBorder="0" applyProtection="0">
      <alignment horizontal="center"/>
    </xf>
    <xf numFmtId="0" fontId="9" fillId="0" borderId="20" applyNumberFormat="0" applyFill="0" applyBorder="0" applyProtection="0">
      <alignment horizontal="center"/>
    </xf>
    <xf numFmtId="37" fontId="9" fillId="0" borderId="20" applyNumberFormat="0" applyFill="0" applyBorder="0" applyProtection="0">
      <alignment horizontal="center"/>
    </xf>
    <xf numFmtId="168" fontId="28" fillId="0" borderId="0" applyProtection="0"/>
    <xf numFmtId="0" fontId="85" fillId="6" borderId="5" applyNumberFormat="0" applyAlignment="0" applyProtection="0"/>
    <xf numFmtId="0" fontId="54" fillId="52" borderId="21" applyNumberFormat="0" applyAlignment="0" applyProtection="0"/>
    <xf numFmtId="0" fontId="55" fillId="52" borderId="21" applyNumberFormat="0" applyAlignment="0" applyProtection="0"/>
    <xf numFmtId="0" fontId="86" fillId="6" borderId="5" applyNumberFormat="0" applyAlignment="0" applyProtection="0"/>
    <xf numFmtId="0" fontId="86" fillId="6" borderId="5" applyNumberFormat="0" applyAlignment="0" applyProtection="0"/>
    <xf numFmtId="0" fontId="28" fillId="0" borderId="0"/>
    <xf numFmtId="0" fontId="29" fillId="0" borderId="0"/>
    <xf numFmtId="0" fontId="28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13" fillId="0" borderId="0" applyFill="0" applyBorder="0" applyProtection="0"/>
    <xf numFmtId="10" fontId="13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7" fontId="27" fillId="0" borderId="0" applyFont="0" applyFill="0" applyBorder="0" applyAlignment="0" applyProtection="0"/>
    <xf numFmtId="19" fontId="27" fillId="0" borderId="0" applyFont="0" applyFill="0" applyBorder="0" applyAlignment="0" applyProtection="0"/>
    <xf numFmtId="17" fontId="27" fillId="0" borderId="0" applyFont="0" applyFill="0" applyBorder="0" applyAlignment="0" applyProtection="0"/>
    <xf numFmtId="19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7" fontId="27" fillId="0" borderId="0" applyFont="0" applyFill="0" applyBorder="0" applyAlignment="0" applyProtection="0"/>
    <xf numFmtId="19" fontId="27" fillId="0" borderId="0" applyFont="0" applyFill="0" applyBorder="0" applyAlignment="0" applyProtection="0"/>
    <xf numFmtId="17" fontId="27" fillId="0" borderId="0" applyFont="0" applyFill="0" applyBorder="0" applyAlignment="0" applyProtection="0"/>
    <xf numFmtId="19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7" fontId="27" fillId="0" borderId="0" applyFont="0" applyFill="0" applyBorder="0" applyAlignment="0" applyProtection="0"/>
    <xf numFmtId="19" fontId="27" fillId="0" borderId="0" applyFont="0" applyFill="0" applyBorder="0" applyAlignment="0" applyProtection="0"/>
    <xf numFmtId="17" fontId="27" fillId="0" borderId="0" applyFont="0" applyFill="0" applyBorder="0" applyAlignment="0" applyProtection="0"/>
    <xf numFmtId="19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7" fontId="27" fillId="0" borderId="0" applyFont="0" applyFill="0" applyBorder="0" applyAlignment="0" applyProtection="0"/>
    <xf numFmtId="19" fontId="27" fillId="0" borderId="0" applyFont="0" applyFill="0" applyBorder="0" applyAlignment="0" applyProtection="0"/>
    <xf numFmtId="17" fontId="27" fillId="0" borderId="0" applyFont="0" applyFill="0" applyBorder="0" applyAlignment="0" applyProtection="0"/>
    <xf numFmtId="19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7" fontId="27" fillId="0" borderId="0" applyFont="0" applyFill="0" applyBorder="0" applyAlignment="0" applyProtection="0"/>
    <xf numFmtId="19" fontId="27" fillId="0" borderId="0" applyFont="0" applyFill="0" applyBorder="0" applyAlignment="0" applyProtection="0"/>
    <xf numFmtId="17" fontId="27" fillId="0" borderId="0" applyFont="0" applyFill="0" applyBorder="0" applyAlignment="0" applyProtection="0"/>
    <xf numFmtId="19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56" fillId="0" borderId="22">
      <alignment horizontal="center"/>
    </xf>
    <xf numFmtId="0" fontId="56" fillId="0" borderId="22">
      <alignment horizontal="center"/>
    </xf>
    <xf numFmtId="0" fontId="56" fillId="0" borderId="22">
      <alignment horizontal="center"/>
    </xf>
    <xf numFmtId="0" fontId="56" fillId="0" borderId="22">
      <alignment horizontal="center"/>
    </xf>
    <xf numFmtId="0" fontId="56" fillId="0" borderId="22">
      <alignment horizontal="center"/>
    </xf>
    <xf numFmtId="0" fontId="56" fillId="0" borderId="22">
      <alignment horizontal="center"/>
    </xf>
    <xf numFmtId="0" fontId="56" fillId="0" borderId="22">
      <alignment horizontal="center"/>
    </xf>
    <xf numFmtId="0" fontId="56" fillId="0" borderId="22">
      <alignment horizontal="center"/>
    </xf>
    <xf numFmtId="0" fontId="56" fillId="0" borderId="22">
      <alignment horizontal="center"/>
    </xf>
    <xf numFmtId="0" fontId="56" fillId="0" borderId="22">
      <alignment horizontal="center"/>
    </xf>
    <xf numFmtId="0" fontId="56" fillId="0" borderId="22">
      <alignment horizontal="center"/>
    </xf>
    <xf numFmtId="0" fontId="56" fillId="0" borderId="22">
      <alignment horizontal="center"/>
    </xf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7" fillId="56" borderId="0" applyNumberFormat="0" applyFont="0" applyBorder="0" applyAlignment="0" applyProtection="0"/>
    <xf numFmtId="0" fontId="27" fillId="56" borderId="0" applyNumberFormat="0" applyFont="0" applyBorder="0" applyAlignment="0" applyProtection="0"/>
    <xf numFmtId="0" fontId="27" fillId="56" borderId="0" applyNumberFormat="0" applyFont="0" applyBorder="0" applyAlignment="0" applyProtection="0"/>
    <xf numFmtId="0" fontId="27" fillId="56" borderId="0" applyNumberFormat="0" applyFont="0" applyBorder="0" applyAlignment="0" applyProtection="0"/>
    <xf numFmtId="0" fontId="27" fillId="56" borderId="0" applyNumberFormat="0" applyFont="0" applyBorder="0" applyAlignment="0" applyProtection="0"/>
    <xf numFmtId="0" fontId="27" fillId="56" borderId="0" applyNumberFormat="0" applyFont="0" applyBorder="0" applyAlignment="0" applyProtection="0"/>
    <xf numFmtId="0" fontId="27" fillId="56" borderId="0" applyNumberFormat="0" applyFont="0" applyBorder="0" applyAlignment="0" applyProtection="0"/>
    <xf numFmtId="0" fontId="27" fillId="56" borderId="0" applyNumberFormat="0" applyFont="0" applyBorder="0" applyAlignment="0" applyProtection="0"/>
    <xf numFmtId="0" fontId="27" fillId="56" borderId="0" applyNumberFormat="0" applyFont="0" applyBorder="0" applyAlignment="0" applyProtection="0"/>
    <xf numFmtId="0" fontId="27" fillId="56" borderId="0" applyNumberFormat="0" applyFont="0" applyBorder="0" applyAlignment="0" applyProtection="0"/>
    <xf numFmtId="0" fontId="9" fillId="0" borderId="0" applyNumberFormat="0" applyFill="0" applyBorder="0" applyProtection="0">
      <alignment horizontal="center" wrapText="1"/>
    </xf>
    <xf numFmtId="0" fontId="9" fillId="0" borderId="0" applyNumberFormat="0" applyFill="0" applyBorder="0" applyProtection="0">
      <alignment horizontal="center" wrapText="1"/>
    </xf>
    <xf numFmtId="0" fontId="9" fillId="0" borderId="0" applyNumberFormat="0" applyFill="0" applyBorder="0" applyProtection="0">
      <alignment horizontal="center" wrapText="1"/>
    </xf>
    <xf numFmtId="0" fontId="9" fillId="0" borderId="0" applyNumberFormat="0" applyFill="0" applyBorder="0" applyProtection="0">
      <alignment horizontal="center" wrapText="1"/>
    </xf>
    <xf numFmtId="0" fontId="9" fillId="0" borderId="0" applyNumberFormat="0" applyFill="0" applyBorder="0" applyProtection="0">
      <alignment horizontal="center" wrapText="1"/>
    </xf>
    <xf numFmtId="0" fontId="9" fillId="0" borderId="0" applyNumberFormat="0" applyFill="0" applyBorder="0" applyProtection="0">
      <alignment horizontal="center" wrapText="1"/>
    </xf>
    <xf numFmtId="0" fontId="9" fillId="0" borderId="0" applyNumberFormat="0" applyFill="0" applyBorder="0" applyProtection="0">
      <alignment horizontal="center" wrapText="1"/>
    </xf>
    <xf numFmtId="0" fontId="9" fillId="0" borderId="0" applyNumberFormat="0" applyFill="0" applyBorder="0" applyProtection="0">
      <alignment horizontal="center" wrapText="1"/>
    </xf>
    <xf numFmtId="0" fontId="9" fillId="0" borderId="0" applyNumberFormat="0" applyFill="0" applyBorder="0" applyProtection="0">
      <alignment horizontal="center" wrapText="1"/>
    </xf>
    <xf numFmtId="0" fontId="9" fillId="0" borderId="0" applyNumberFormat="0" applyFill="0" applyBorder="0" applyProtection="0">
      <alignment horizontal="center" wrapText="1"/>
    </xf>
    <xf numFmtId="0" fontId="9" fillId="0" borderId="0" applyNumberFormat="0" applyFill="0" applyBorder="0" applyProtection="0">
      <alignment horizontal="center" wrapText="1"/>
    </xf>
    <xf numFmtId="0" fontId="9" fillId="0" borderId="0" applyNumberFormat="0" applyFill="0" applyBorder="0" applyProtection="0">
      <alignment horizontal="center" wrapText="1"/>
    </xf>
    <xf numFmtId="0" fontId="9" fillId="0" borderId="0" applyNumberFormat="0" applyFill="0" applyBorder="0" applyProtection="0">
      <alignment horizontal="center" wrapText="1"/>
    </xf>
    <xf numFmtId="165" fontId="9" fillId="0" borderId="0">
      <alignment horizontal="left" wrapText="1"/>
    </xf>
    <xf numFmtId="165" fontId="9" fillId="0" borderId="0">
      <alignment horizontal="left" wrapText="1"/>
    </xf>
    <xf numFmtId="165" fontId="9" fillId="0" borderId="0">
      <alignment horizontal="left" wrapText="1"/>
    </xf>
    <xf numFmtId="165" fontId="9" fillId="0" borderId="0">
      <alignment horizontal="left" wrapText="1"/>
    </xf>
    <xf numFmtId="165" fontId="9" fillId="0" borderId="0">
      <alignment horizontal="left" wrapText="1"/>
    </xf>
    <xf numFmtId="165" fontId="9" fillId="0" borderId="0">
      <alignment horizontal="left" wrapText="1"/>
    </xf>
    <xf numFmtId="165" fontId="9" fillId="0" borderId="0">
      <alignment horizontal="left" wrapText="1"/>
    </xf>
    <xf numFmtId="165" fontId="9" fillId="0" borderId="0">
      <alignment horizontal="left" wrapText="1"/>
    </xf>
    <xf numFmtId="165" fontId="9" fillId="0" borderId="0">
      <alignment horizontal="left" wrapText="1"/>
    </xf>
    <xf numFmtId="165" fontId="9" fillId="0" borderId="0">
      <alignment horizontal="left" wrapText="1"/>
    </xf>
    <xf numFmtId="165" fontId="9" fillId="0" borderId="0">
      <alignment horizontal="left" wrapText="1"/>
    </xf>
    <xf numFmtId="165" fontId="9" fillId="0" borderId="0">
      <alignment horizontal="left" wrapText="1"/>
    </xf>
    <xf numFmtId="37" fontId="13" fillId="0" borderId="0" applyFill="0" applyBorder="0" applyProtection="0"/>
    <xf numFmtId="0" fontId="13" fillId="0" borderId="0" applyFill="0" applyBorder="0" applyProtection="0"/>
    <xf numFmtId="37" fontId="13" fillId="0" borderId="0" applyFill="0" applyBorder="0" applyProtection="0"/>
    <xf numFmtId="0" fontId="13" fillId="0" borderId="0" applyFill="0" applyBorder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58" fillId="0" borderId="23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58" fillId="0" borderId="23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59" fillId="0" borderId="23" applyNumberFormat="0" applyFill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8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0" fillId="57" borderId="25">
      <alignment horizontal="center" vertical="top"/>
    </xf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38" fontId="0" fillId="0" borderId="0" xfId="0" applyNumberFormat="1" applyAlignment="1">
      <alignment horizontal="center" vertical="center" wrapText="1"/>
    </xf>
    <xf numFmtId="3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 wrapText="1"/>
    </xf>
    <xf numFmtId="38" fontId="0" fillId="0" borderId="0" xfId="0" applyNumberFormat="1" applyAlignment="1">
      <alignment horizontal="center" wrapText="1"/>
    </xf>
    <xf numFmtId="173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40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9" fontId="0" fillId="0" borderId="0" xfId="2832" applyFont="1" applyAlignment="1">
      <alignment horizontal="center"/>
    </xf>
    <xf numFmtId="9" fontId="0" fillId="0" borderId="0" xfId="2832" applyFont="1" applyAlignment="1"/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3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39" fontId="5" fillId="0" borderId="0" xfId="2831" applyNumberFormat="1" applyFont="1" applyAlignment="1">
      <alignment horizontal="center" vertical="center"/>
    </xf>
    <xf numFmtId="0" fontId="2" fillId="0" borderId="0" xfId="2842" applyAlignment="1">
      <alignment wrapText="1"/>
    </xf>
    <xf numFmtId="0" fontId="2" fillId="0" borderId="0" xfId="2842" applyAlignment="1">
      <alignment horizontal="center" vertical="center" wrapText="1"/>
    </xf>
    <xf numFmtId="0" fontId="2" fillId="0" borderId="0" xfId="2842" applyAlignment="1">
      <alignment horizontal="center" wrapText="1"/>
    </xf>
    <xf numFmtId="173" fontId="2" fillId="0" borderId="0" xfId="2842" applyNumberFormat="1" applyAlignment="1">
      <alignment horizontal="center" wrapText="1"/>
    </xf>
    <xf numFmtId="164" fontId="2" fillId="0" borderId="0" xfId="2842" applyNumberFormat="1" applyAlignment="1">
      <alignment horizontal="center" wrapText="1"/>
    </xf>
    <xf numFmtId="0" fontId="2" fillId="0" borderId="0" xfId="2842" applyAlignment="1">
      <alignment vertical="center"/>
    </xf>
    <xf numFmtId="3" fontId="2" fillId="0" borderId="0" xfId="2842" applyNumberFormat="1" applyAlignment="1">
      <alignment horizontal="center" vertical="center" wrapText="1"/>
    </xf>
    <xf numFmtId="38" fontId="2" fillId="0" borderId="0" xfId="2842" applyNumberFormat="1" applyAlignment="1">
      <alignment horizontal="center" vertical="center" wrapText="1"/>
    </xf>
    <xf numFmtId="38" fontId="2" fillId="0" borderId="0" xfId="2842" applyNumberFormat="1" applyAlignment="1">
      <alignment horizontal="center" vertical="center"/>
    </xf>
    <xf numFmtId="3" fontId="2" fillId="0" borderId="0" xfId="2842" applyNumberFormat="1" applyAlignment="1">
      <alignment horizontal="center" vertical="center"/>
    </xf>
    <xf numFmtId="40" fontId="2" fillId="0" borderId="0" xfId="2842" applyNumberFormat="1" applyAlignment="1">
      <alignment horizontal="center" vertical="center" wrapText="1"/>
    </xf>
    <xf numFmtId="38" fontId="2" fillId="0" borderId="0" xfId="2842" applyNumberFormat="1" applyAlignment="1">
      <alignment horizontal="center" wrapText="1"/>
    </xf>
    <xf numFmtId="3" fontId="2" fillId="0" borderId="0" xfId="2842" applyNumberFormat="1" applyAlignment="1">
      <alignment horizontal="center" wrapText="1"/>
    </xf>
    <xf numFmtId="0" fontId="2" fillId="0" borderId="0" xfId="2842" applyAlignment="1">
      <alignment horizontal="right" vertical="center" wrapText="1"/>
    </xf>
    <xf numFmtId="0" fontId="2" fillId="0" borderId="0" xfId="2842" applyAlignment="1">
      <alignment horizontal="right" vertical="center"/>
    </xf>
    <xf numFmtId="0" fontId="2" fillId="0" borderId="0" xfId="2842" applyAlignment="1">
      <alignment horizontal="center"/>
    </xf>
    <xf numFmtId="40" fontId="2" fillId="0" borderId="0" xfId="2842" applyNumberFormat="1" applyAlignment="1">
      <alignment horizontal="center" vertical="center"/>
    </xf>
    <xf numFmtId="38" fontId="2" fillId="0" borderId="0" xfId="2842" applyNumberFormat="1" applyAlignment="1">
      <alignment horizontal="center"/>
    </xf>
    <xf numFmtId="173" fontId="2" fillId="0" borderId="0" xfId="2842" applyNumberFormat="1" applyAlignment="1">
      <alignment horizontal="center"/>
    </xf>
    <xf numFmtId="9" fontId="0" fillId="0" borderId="0" xfId="2844" applyFont="1" applyAlignment="1">
      <alignment horizontal="center"/>
    </xf>
    <xf numFmtId="9" fontId="0" fillId="0" borderId="0" xfId="2844" applyFont="1" applyAlignment="1"/>
    <xf numFmtId="173" fontId="2" fillId="0" borderId="0" xfId="2842" applyNumberFormat="1" applyAlignment="1">
      <alignment wrapText="1"/>
    </xf>
    <xf numFmtId="2" fontId="2" fillId="0" borderId="0" xfId="2842" applyNumberFormat="1" applyAlignment="1">
      <alignment wrapText="1"/>
    </xf>
    <xf numFmtId="0" fontId="1" fillId="0" borderId="0" xfId="2845" applyAlignment="1">
      <alignment wrapText="1"/>
    </xf>
    <xf numFmtId="0" fontId="1" fillId="0" borderId="0" xfId="2845" applyAlignment="1">
      <alignment horizontal="center" vertical="center" wrapText="1"/>
    </xf>
    <xf numFmtId="0" fontId="1" fillId="0" borderId="0" xfId="2845" applyAlignment="1">
      <alignment horizontal="center" wrapText="1"/>
    </xf>
    <xf numFmtId="173" fontId="1" fillId="0" borderId="0" xfId="2845" applyNumberFormat="1" applyAlignment="1">
      <alignment horizontal="center" wrapText="1"/>
    </xf>
    <xf numFmtId="164" fontId="1" fillId="0" borderId="0" xfId="2845" applyNumberFormat="1" applyAlignment="1">
      <alignment horizontal="center" wrapText="1"/>
    </xf>
    <xf numFmtId="0" fontId="1" fillId="0" borderId="0" xfId="2845" applyAlignment="1">
      <alignment vertical="center"/>
    </xf>
    <xf numFmtId="3" fontId="1" fillId="0" borderId="0" xfId="2845" applyNumberFormat="1" applyAlignment="1">
      <alignment horizontal="center" vertical="center" wrapText="1"/>
    </xf>
    <xf numFmtId="38" fontId="1" fillId="0" borderId="0" xfId="2845" applyNumberFormat="1" applyAlignment="1">
      <alignment horizontal="center" vertical="center" wrapText="1"/>
    </xf>
    <xf numFmtId="38" fontId="1" fillId="0" borderId="0" xfId="2845" applyNumberFormat="1" applyAlignment="1">
      <alignment horizontal="center" vertical="center"/>
    </xf>
    <xf numFmtId="3" fontId="1" fillId="0" borderId="0" xfId="2845" applyNumberFormat="1" applyAlignment="1">
      <alignment horizontal="center" vertical="center"/>
    </xf>
    <xf numFmtId="40" fontId="1" fillId="0" borderId="0" xfId="2845" applyNumberFormat="1" applyAlignment="1">
      <alignment horizontal="center" vertical="center" wrapText="1"/>
    </xf>
    <xf numFmtId="38" fontId="1" fillId="0" borderId="0" xfId="2845" applyNumberFormat="1" applyAlignment="1">
      <alignment horizontal="center" wrapText="1"/>
    </xf>
    <xf numFmtId="3" fontId="1" fillId="0" borderId="0" xfId="2845" applyNumberFormat="1" applyAlignment="1">
      <alignment horizontal="center" wrapText="1"/>
    </xf>
    <xf numFmtId="39" fontId="1" fillId="0" borderId="0" xfId="2846" applyNumberFormat="1" applyFont="1" applyAlignment="1">
      <alignment horizontal="center" vertical="center"/>
    </xf>
    <xf numFmtId="0" fontId="1" fillId="0" borderId="0" xfId="2845" applyAlignment="1">
      <alignment horizontal="right" vertical="center"/>
    </xf>
    <xf numFmtId="40" fontId="1" fillId="0" borderId="0" xfId="2845" applyNumberFormat="1" applyAlignment="1">
      <alignment horizontal="center" vertical="center"/>
    </xf>
    <xf numFmtId="38" fontId="1" fillId="0" borderId="0" xfId="2845" applyNumberFormat="1" applyAlignment="1">
      <alignment horizontal="center"/>
    </xf>
    <xf numFmtId="173" fontId="1" fillId="0" borderId="0" xfId="2845" applyNumberFormat="1" applyAlignment="1">
      <alignment horizontal="center"/>
    </xf>
    <xf numFmtId="0" fontId="1" fillId="0" borderId="0" xfId="2845" applyAlignment="1">
      <alignment horizontal="center"/>
    </xf>
    <xf numFmtId="9" fontId="0" fillId="0" borderId="0" xfId="2847" applyFont="1" applyAlignment="1">
      <alignment horizontal="center"/>
    </xf>
    <xf numFmtId="9" fontId="0" fillId="0" borderId="0" xfId="2847" applyFont="1" applyAlignment="1"/>
    <xf numFmtId="0" fontId="1" fillId="0" borderId="0" xfId="2845" applyAlignment="1">
      <alignment horizontal="right" vertical="center" wrapText="1"/>
    </xf>
    <xf numFmtId="173" fontId="1" fillId="0" borderId="0" xfId="2845" applyNumberFormat="1" applyAlignment="1">
      <alignment wrapText="1"/>
    </xf>
    <xf numFmtId="3" fontId="1" fillId="0" borderId="0" xfId="2845" applyNumberFormat="1" applyAlignment="1">
      <alignment horizontal="right" vertical="center" wrapText="1"/>
    </xf>
    <xf numFmtId="2" fontId="1" fillId="0" borderId="0" xfId="2845" applyNumberFormat="1" applyAlignment="1">
      <alignment wrapText="1"/>
    </xf>
    <xf numFmtId="0" fontId="2" fillId="0" borderId="0" xfId="2842" applyFill="1" applyAlignment="1">
      <alignment wrapText="1"/>
    </xf>
    <xf numFmtId="0" fontId="2" fillId="0" borderId="0" xfId="2842" applyFill="1" applyAlignment="1">
      <alignment horizontal="center" wrapText="1"/>
    </xf>
    <xf numFmtId="0" fontId="2" fillId="0" borderId="0" xfId="2842" applyFill="1" applyAlignment="1"/>
    <xf numFmtId="174" fontId="0" fillId="0" borderId="0" xfId="2831" applyNumberFormat="1" applyFont="1" applyFill="1" applyAlignment="1">
      <alignment horizontal="center" wrapText="1"/>
    </xf>
    <xf numFmtId="0" fontId="2" fillId="0" borderId="0" xfId="2842" applyFill="1" applyAlignment="1">
      <alignment horizontal="center" vertical="center" wrapText="1"/>
    </xf>
    <xf numFmtId="1" fontId="2" fillId="0" borderId="0" xfId="2831" applyNumberFormat="1" applyFont="1" applyFill="1" applyAlignment="1">
      <alignment horizontal="center" vertical="center" wrapText="1"/>
    </xf>
    <xf numFmtId="38" fontId="2" fillId="0" borderId="0" xfId="2842" applyNumberFormat="1" applyFill="1" applyAlignment="1">
      <alignment horizontal="center" vertical="center"/>
    </xf>
    <xf numFmtId="3" fontId="2" fillId="0" borderId="0" xfId="2842" applyNumberFormat="1" applyFill="1" applyAlignment="1">
      <alignment horizontal="right" vertical="center" wrapText="1"/>
    </xf>
    <xf numFmtId="0" fontId="91" fillId="0" borderId="0" xfId="2842" applyFont="1" applyAlignment="1">
      <alignment horizontal="center" vertical="center"/>
    </xf>
    <xf numFmtId="0" fontId="87" fillId="0" borderId="0" xfId="2842" applyFont="1" applyAlignment="1">
      <alignment horizontal="center"/>
    </xf>
    <xf numFmtId="0" fontId="92" fillId="0" borderId="0" xfId="2842" applyFont="1" applyAlignment="1">
      <alignment horizontal="center"/>
    </xf>
    <xf numFmtId="0" fontId="91" fillId="0" borderId="0" xfId="2845" applyFont="1" applyAlignment="1">
      <alignment horizontal="center"/>
    </xf>
    <xf numFmtId="0" fontId="91" fillId="0" borderId="0" xfId="0" applyFont="1" applyAlignment="1">
      <alignment horizontal="center" vertical="center"/>
    </xf>
    <xf numFmtId="0" fontId="87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91" fillId="0" borderId="0" xfId="2833" applyFont="1" applyAlignment="1">
      <alignment horizontal="center" vertical="center"/>
    </xf>
    <xf numFmtId="0" fontId="91" fillId="0" borderId="0" xfId="2845" applyFont="1" applyAlignment="1">
      <alignment horizontal="center" vertical="center"/>
    </xf>
    <xf numFmtId="0" fontId="87" fillId="0" borderId="0" xfId="2845" applyFont="1" applyAlignment="1">
      <alignment horizontal="center"/>
    </xf>
    <xf numFmtId="0" fontId="92" fillId="0" borderId="0" xfId="2845" applyFont="1" applyAlignment="1">
      <alignment horizontal="center"/>
    </xf>
  </cellXfs>
  <cellStyles count="2848">
    <cellStyle name=" 1" xfId="3"/>
    <cellStyle name=" 1 2" xfId="4"/>
    <cellStyle name="_08August 2010 Actual" xfId="5"/>
    <cellStyle name="_09September 2010 Actual" xfId="6"/>
    <cellStyle name="_10October 2010 Actual" xfId="7"/>
    <cellStyle name="_11November 2010 Actual" xfId="8"/>
    <cellStyle name="_11November 2010 Actual Revised" xfId="9"/>
    <cellStyle name="_12December 2010 Actual" xfId="10"/>
    <cellStyle name="_Cap Settlement Model_WP in OPCo no Dres VS. WP Removed no Dres.(5 Co. Model)" xfId="11"/>
    <cellStyle name="_Cap Settlement Summary-Cases 1-4" xfId="12"/>
    <cellStyle name="20% - Accent1 2" xfId="14"/>
    <cellStyle name="20% - Accent1 2 2" xfId="15"/>
    <cellStyle name="20% - Accent1 2 2 2" xfId="16"/>
    <cellStyle name="20% - Accent1 2 3" xfId="17"/>
    <cellStyle name="20% - Accent1 3" xfId="18"/>
    <cellStyle name="20% - Accent1 3 2" xfId="19"/>
    <cellStyle name="20% - Accent1 3 2 2" xfId="20"/>
    <cellStyle name="20% - Accent1 3 3" xfId="21"/>
    <cellStyle name="20% - Accent1 4" xfId="22"/>
    <cellStyle name="20% - Accent1 5" xfId="23"/>
    <cellStyle name="20% - Accent1 6" xfId="13"/>
    <cellStyle name="20% - Accent2 2" xfId="25"/>
    <cellStyle name="20% - Accent2 2 2" xfId="26"/>
    <cellStyle name="20% - Accent2 2 2 2" xfId="27"/>
    <cellStyle name="20% - Accent2 2 3" xfId="28"/>
    <cellStyle name="20% - Accent2 3" xfId="29"/>
    <cellStyle name="20% - Accent2 3 2" xfId="30"/>
    <cellStyle name="20% - Accent2 3 2 2" xfId="31"/>
    <cellStyle name="20% - Accent2 3 3" xfId="32"/>
    <cellStyle name="20% - Accent2 4" xfId="33"/>
    <cellStyle name="20% - Accent2 5" xfId="34"/>
    <cellStyle name="20% - Accent2 6" xfId="24"/>
    <cellStyle name="20% - Accent3 2" xfId="36"/>
    <cellStyle name="20% - Accent3 2 2" xfId="37"/>
    <cellStyle name="20% - Accent3 2 2 2" xfId="38"/>
    <cellStyle name="20% - Accent3 2 3" xfId="39"/>
    <cellStyle name="20% - Accent3 3" xfId="40"/>
    <cellStyle name="20% - Accent3 3 2" xfId="41"/>
    <cellStyle name="20% - Accent3 3 2 2" xfId="42"/>
    <cellStyle name="20% - Accent3 3 3" xfId="43"/>
    <cellStyle name="20% - Accent3 4" xfId="44"/>
    <cellStyle name="20% - Accent3 5" xfId="45"/>
    <cellStyle name="20% - Accent3 6" xfId="35"/>
    <cellStyle name="20% - Accent4 2" xfId="47"/>
    <cellStyle name="20% - Accent4 2 2" xfId="48"/>
    <cellStyle name="20% - Accent4 2 2 2" xfId="49"/>
    <cellStyle name="20% - Accent4 2 3" xfId="50"/>
    <cellStyle name="20% - Accent4 3" xfId="51"/>
    <cellStyle name="20% - Accent4 3 2" xfId="52"/>
    <cellStyle name="20% - Accent4 3 2 2" xfId="53"/>
    <cellStyle name="20% - Accent4 3 3" xfId="54"/>
    <cellStyle name="20% - Accent4 4" xfId="55"/>
    <cellStyle name="20% - Accent4 5" xfId="56"/>
    <cellStyle name="20% - Accent4 6" xfId="46"/>
    <cellStyle name="20% - Accent5 2" xfId="58"/>
    <cellStyle name="20% - Accent5 2 2" xfId="59"/>
    <cellStyle name="20% - Accent5 2 2 2" xfId="60"/>
    <cellStyle name="20% - Accent5 2 3" xfId="61"/>
    <cellStyle name="20% - Accent5 3" xfId="62"/>
    <cellStyle name="20% - Accent5 3 2" xfId="63"/>
    <cellStyle name="20% - Accent5 3 2 2" xfId="64"/>
    <cellStyle name="20% - Accent5 3 3" xfId="65"/>
    <cellStyle name="20% - Accent5 4" xfId="66"/>
    <cellStyle name="20% - Accent5 5" xfId="67"/>
    <cellStyle name="20% - Accent5 6" xfId="57"/>
    <cellStyle name="20% - Accent6 2" xfId="69"/>
    <cellStyle name="20% - Accent6 2 2" xfId="70"/>
    <cellStyle name="20% - Accent6 2 2 2" xfId="71"/>
    <cellStyle name="20% - Accent6 2 3" xfId="72"/>
    <cellStyle name="20% - Accent6 3" xfId="73"/>
    <cellStyle name="20% - Accent6 3 2" xfId="74"/>
    <cellStyle name="20% - Accent6 3 2 2" xfId="75"/>
    <cellStyle name="20% - Accent6 3 3" xfId="76"/>
    <cellStyle name="20% - Accent6 4" xfId="77"/>
    <cellStyle name="20% - Accent6 5" xfId="78"/>
    <cellStyle name="20% - Accent6 6" xfId="68"/>
    <cellStyle name="40% - Accent1 2" xfId="80"/>
    <cellStyle name="40% - Accent1 2 2" xfId="81"/>
    <cellStyle name="40% - Accent1 2 2 2" xfId="82"/>
    <cellStyle name="40% - Accent1 2 3" xfId="83"/>
    <cellStyle name="40% - Accent1 3" xfId="84"/>
    <cellStyle name="40% - Accent1 3 2" xfId="85"/>
    <cellStyle name="40% - Accent1 3 2 2" xfId="86"/>
    <cellStyle name="40% - Accent1 3 3" xfId="87"/>
    <cellStyle name="40% - Accent1 4" xfId="88"/>
    <cellStyle name="40% - Accent1 5" xfId="89"/>
    <cellStyle name="40% - Accent1 6" xfId="79"/>
    <cellStyle name="40% - Accent2 2" xfId="91"/>
    <cellStyle name="40% - Accent2 2 2" xfId="92"/>
    <cellStyle name="40% - Accent2 2 2 2" xfId="93"/>
    <cellStyle name="40% - Accent2 2 3" xfId="94"/>
    <cellStyle name="40% - Accent2 3" xfId="95"/>
    <cellStyle name="40% - Accent2 3 2" xfId="96"/>
    <cellStyle name="40% - Accent2 3 2 2" xfId="97"/>
    <cellStyle name="40% - Accent2 3 3" xfId="98"/>
    <cellStyle name="40% - Accent2 4" xfId="99"/>
    <cellStyle name="40% - Accent2 5" xfId="100"/>
    <cellStyle name="40% - Accent2 6" xfId="90"/>
    <cellStyle name="40% - Accent3 2" xfId="102"/>
    <cellStyle name="40% - Accent3 2 2" xfId="103"/>
    <cellStyle name="40% - Accent3 2 2 2" xfId="104"/>
    <cellStyle name="40% - Accent3 2 3" xfId="105"/>
    <cellStyle name="40% - Accent3 3" xfId="106"/>
    <cellStyle name="40% - Accent3 3 2" xfId="107"/>
    <cellStyle name="40% - Accent3 3 2 2" xfId="108"/>
    <cellStyle name="40% - Accent3 3 3" xfId="109"/>
    <cellStyle name="40% - Accent3 4" xfId="110"/>
    <cellStyle name="40% - Accent3 5" xfId="111"/>
    <cellStyle name="40% - Accent3 6" xfId="101"/>
    <cellStyle name="40% - Accent4 2" xfId="113"/>
    <cellStyle name="40% - Accent4 2 2" xfId="114"/>
    <cellStyle name="40% - Accent4 2 2 2" xfId="115"/>
    <cellStyle name="40% - Accent4 2 3" xfId="116"/>
    <cellStyle name="40% - Accent4 3" xfId="117"/>
    <cellStyle name="40% - Accent4 3 2" xfId="118"/>
    <cellStyle name="40% - Accent4 3 2 2" xfId="119"/>
    <cellStyle name="40% - Accent4 3 3" xfId="120"/>
    <cellStyle name="40% - Accent4 4" xfId="121"/>
    <cellStyle name="40% - Accent4 5" xfId="122"/>
    <cellStyle name="40% - Accent4 6" xfId="112"/>
    <cellStyle name="40% - Accent5 2" xfId="124"/>
    <cellStyle name="40% - Accent5 2 2" xfId="125"/>
    <cellStyle name="40% - Accent5 2 2 2" xfId="126"/>
    <cellStyle name="40% - Accent5 2 3" xfId="127"/>
    <cellStyle name="40% - Accent5 3" xfId="128"/>
    <cellStyle name="40% - Accent5 3 2" xfId="129"/>
    <cellStyle name="40% - Accent5 3 2 2" xfId="130"/>
    <cellStyle name="40% - Accent5 3 3" xfId="131"/>
    <cellStyle name="40% - Accent5 4" xfId="132"/>
    <cellStyle name="40% - Accent5 5" xfId="133"/>
    <cellStyle name="40% - Accent5 6" xfId="123"/>
    <cellStyle name="40% - Accent6 2" xfId="135"/>
    <cellStyle name="40% - Accent6 2 2" xfId="136"/>
    <cellStyle name="40% - Accent6 2 2 2" xfId="137"/>
    <cellStyle name="40% - Accent6 2 3" xfId="138"/>
    <cellStyle name="40% - Accent6 3" xfId="139"/>
    <cellStyle name="40% - Accent6 3 2" xfId="140"/>
    <cellStyle name="40% - Accent6 3 2 2" xfId="141"/>
    <cellStyle name="40% - Accent6 3 3" xfId="142"/>
    <cellStyle name="40% - Accent6 4" xfId="143"/>
    <cellStyle name="40% - Accent6 5" xfId="144"/>
    <cellStyle name="40% - Accent6 6" xfId="134"/>
    <cellStyle name="4Decimals" xfId="145"/>
    <cellStyle name="60% - Accent1 2" xfId="147"/>
    <cellStyle name="60% - Accent1 3" xfId="148"/>
    <cellStyle name="60% - Accent1 4" xfId="149"/>
    <cellStyle name="60% - Accent1 5" xfId="150"/>
    <cellStyle name="60% - Accent1 6" xfId="146"/>
    <cellStyle name="60% - Accent2 2" xfId="152"/>
    <cellStyle name="60% - Accent2 3" xfId="153"/>
    <cellStyle name="60% - Accent2 4" xfId="154"/>
    <cellStyle name="60% - Accent2 5" xfId="155"/>
    <cellStyle name="60% - Accent2 6" xfId="151"/>
    <cellStyle name="60% - Accent3 2" xfId="157"/>
    <cellStyle name="60% - Accent3 3" xfId="158"/>
    <cellStyle name="60% - Accent3 4" xfId="159"/>
    <cellStyle name="60% - Accent3 5" xfId="160"/>
    <cellStyle name="60% - Accent3 6" xfId="156"/>
    <cellStyle name="60% - Accent4 2" xfId="162"/>
    <cellStyle name="60% - Accent4 3" xfId="163"/>
    <cellStyle name="60% - Accent4 4" xfId="164"/>
    <cellStyle name="60% - Accent4 5" xfId="165"/>
    <cellStyle name="60% - Accent4 6" xfId="161"/>
    <cellStyle name="60% - Accent5 2" xfId="167"/>
    <cellStyle name="60% - Accent5 3" xfId="168"/>
    <cellStyle name="60% - Accent5 4" xfId="169"/>
    <cellStyle name="60% - Accent5 5" xfId="170"/>
    <cellStyle name="60% - Accent5 6" xfId="166"/>
    <cellStyle name="60% - Accent6 2" xfId="172"/>
    <cellStyle name="60% - Accent6 3" xfId="173"/>
    <cellStyle name="60% - Accent6 4" xfId="174"/>
    <cellStyle name="60% - Accent6 5" xfId="175"/>
    <cellStyle name="60% - Accent6 6" xfId="171"/>
    <cellStyle name="Accent1 2" xfId="177"/>
    <cellStyle name="Accent1 3" xfId="178"/>
    <cellStyle name="Accent1 4" xfId="179"/>
    <cellStyle name="Accent1 5" xfId="180"/>
    <cellStyle name="Accent1 6" xfId="176"/>
    <cellStyle name="Accent2 2" xfId="182"/>
    <cellStyle name="Accent2 3" xfId="183"/>
    <cellStyle name="Accent2 4" xfId="184"/>
    <cellStyle name="Accent2 5" xfId="185"/>
    <cellStyle name="Accent2 6" xfId="181"/>
    <cellStyle name="Accent3 2" xfId="187"/>
    <cellStyle name="Accent3 3" xfId="188"/>
    <cellStyle name="Accent3 4" xfId="189"/>
    <cellStyle name="Accent3 5" xfId="190"/>
    <cellStyle name="Accent3 6" xfId="186"/>
    <cellStyle name="Accent4 2" xfId="192"/>
    <cellStyle name="Accent4 3" xfId="193"/>
    <cellStyle name="Accent4 4" xfId="194"/>
    <cellStyle name="Accent4 5" xfId="195"/>
    <cellStyle name="Accent4 6" xfId="191"/>
    <cellStyle name="Accent5 2" xfId="197"/>
    <cellStyle name="Accent5 3" xfId="198"/>
    <cellStyle name="Accent5 4" xfId="199"/>
    <cellStyle name="Accent5 5" xfId="200"/>
    <cellStyle name="Accent5 6" xfId="196"/>
    <cellStyle name="Accent6 2" xfId="202"/>
    <cellStyle name="Accent6 3" xfId="203"/>
    <cellStyle name="Accent6 4" xfId="204"/>
    <cellStyle name="Accent6 5" xfId="205"/>
    <cellStyle name="Accent6 6" xfId="201"/>
    <cellStyle name="AsPercent" xfId="206"/>
    <cellStyle name="AsPercentCenter" xfId="207"/>
    <cellStyle name="Bad 2" xfId="209"/>
    <cellStyle name="Bad 3" xfId="210"/>
    <cellStyle name="Bad 4" xfId="211"/>
    <cellStyle name="Bad 5" xfId="212"/>
    <cellStyle name="Bad 6" xfId="208"/>
    <cellStyle name="cajun" xfId="213"/>
    <cellStyle name="cajun 2" xfId="214"/>
    <cellStyle name="cajun 2 2" xfId="215"/>
    <cellStyle name="Calculation 2" xfId="217"/>
    <cellStyle name="Calculation 3" xfId="218"/>
    <cellStyle name="Calculation 4" xfId="219"/>
    <cellStyle name="Calculation 5" xfId="220"/>
    <cellStyle name="Calculation 6" xfId="216"/>
    <cellStyle name="Check Cell 2" xfId="222"/>
    <cellStyle name="Check Cell 3" xfId="223"/>
    <cellStyle name="Check Cell 4" xfId="224"/>
    <cellStyle name="Check Cell 5" xfId="225"/>
    <cellStyle name="Check Cell 6" xfId="221"/>
    <cellStyle name="ColumnHeader" xfId="226"/>
    <cellStyle name="ColumnHeader 2" xfId="227"/>
    <cellStyle name="ColumnHeaderCenter" xfId="228"/>
    <cellStyle name="ColumnHeaderCenter 2" xfId="229"/>
    <cellStyle name="ColumnHeaderUnderline" xfId="230"/>
    <cellStyle name="ColumnHeaderUnderline 2" xfId="231"/>
    <cellStyle name="ColumnMath" xfId="232"/>
    <cellStyle name="ColumnMath 2" xfId="233"/>
    <cellStyle name="Comma" xfId="2831" builtinId="3"/>
    <cellStyle name="Comma 10" xfId="235"/>
    <cellStyle name="Comma 10 2" xfId="236"/>
    <cellStyle name="Comma 11" xfId="237"/>
    <cellStyle name="Comma 11 2" xfId="238"/>
    <cellStyle name="Comma 11 2 2" xfId="239"/>
    <cellStyle name="Comma 11 2 2 2" xfId="240"/>
    <cellStyle name="Comma 11 2 3" xfId="241"/>
    <cellStyle name="Comma 11 3" xfId="242"/>
    <cellStyle name="Comma 11 3 2" xfId="243"/>
    <cellStyle name="Comma 11 3 2 2" xfId="244"/>
    <cellStyle name="Comma 11 3 3" xfId="245"/>
    <cellStyle name="Comma 11 4" xfId="246"/>
    <cellStyle name="Comma 12" xfId="247"/>
    <cellStyle name="Comma 12 2" xfId="248"/>
    <cellStyle name="Comma 12 2 2" xfId="249"/>
    <cellStyle name="Comma 12 2 2 2" xfId="250"/>
    <cellStyle name="Comma 12 2 3" xfId="251"/>
    <cellStyle name="Comma 12 3" xfId="252"/>
    <cellStyle name="Comma 12 4" xfId="253"/>
    <cellStyle name="Comma 12 4 2" xfId="254"/>
    <cellStyle name="Comma 12 5" xfId="255"/>
    <cellStyle name="Comma 13" xfId="256"/>
    <cellStyle name="Comma 13 2" xfId="257"/>
    <cellStyle name="Comma 13 2 2" xfId="258"/>
    <cellStyle name="Comma 13 3" xfId="259"/>
    <cellStyle name="Comma 14" xfId="260"/>
    <cellStyle name="Comma 14 2" xfId="261"/>
    <cellStyle name="Comma 14 2 2" xfId="262"/>
    <cellStyle name="Comma 14 3" xfId="263"/>
    <cellStyle name="Comma 14 4" xfId="264"/>
    <cellStyle name="Comma 14 4 2" xfId="265"/>
    <cellStyle name="Comma 15" xfId="266"/>
    <cellStyle name="Comma 15 10" xfId="267"/>
    <cellStyle name="Comma 15 11" xfId="268"/>
    <cellStyle name="Comma 15 12" xfId="269"/>
    <cellStyle name="Comma 15 13" xfId="270"/>
    <cellStyle name="Comma 15 14" xfId="271"/>
    <cellStyle name="Comma 15 15" xfId="272"/>
    <cellStyle name="Comma 15 16" xfId="273"/>
    <cellStyle name="Comma 15 17" xfId="274"/>
    <cellStyle name="Comma 15 18" xfId="275"/>
    <cellStyle name="Comma 15 19" xfId="276"/>
    <cellStyle name="Comma 15 2" xfId="277"/>
    <cellStyle name="Comma 15 2 2" xfId="278"/>
    <cellStyle name="Comma 15 20" xfId="279"/>
    <cellStyle name="Comma 15 3" xfId="280"/>
    <cellStyle name="Comma 15 3 10" xfId="281"/>
    <cellStyle name="Comma 15 3 11" xfId="282"/>
    <cellStyle name="Comma 15 3 12" xfId="283"/>
    <cellStyle name="Comma 15 3 2" xfId="284"/>
    <cellStyle name="Comma 15 3 3" xfId="285"/>
    <cellStyle name="Comma 15 3 4" xfId="286"/>
    <cellStyle name="Comma 15 3 5" xfId="287"/>
    <cellStyle name="Comma 15 3 6" xfId="288"/>
    <cellStyle name="Comma 15 3 7" xfId="289"/>
    <cellStyle name="Comma 15 3 8" xfId="290"/>
    <cellStyle name="Comma 15 3 9" xfId="291"/>
    <cellStyle name="Comma 15 4" xfId="292"/>
    <cellStyle name="Comma 15 4 2" xfId="293"/>
    <cellStyle name="Comma 15 5" xfId="294"/>
    <cellStyle name="Comma 15 6" xfId="295"/>
    <cellStyle name="Comma 15 7" xfId="296"/>
    <cellStyle name="Comma 15 8" xfId="297"/>
    <cellStyle name="Comma 15 9" xfId="298"/>
    <cellStyle name="Comma 16" xfId="299"/>
    <cellStyle name="Comma 16 10" xfId="300"/>
    <cellStyle name="Comma 16 11" xfId="301"/>
    <cellStyle name="Comma 16 12" xfId="302"/>
    <cellStyle name="Comma 16 13" xfId="303"/>
    <cellStyle name="Comma 16 14" xfId="304"/>
    <cellStyle name="Comma 16 15" xfId="305"/>
    <cellStyle name="Comma 16 16" xfId="306"/>
    <cellStyle name="Comma 16 17" xfId="307"/>
    <cellStyle name="Comma 16 18" xfId="308"/>
    <cellStyle name="Comma 16 19" xfId="309"/>
    <cellStyle name="Comma 16 2" xfId="310"/>
    <cellStyle name="Comma 16 2 2" xfId="311"/>
    <cellStyle name="Comma 16 20" xfId="312"/>
    <cellStyle name="Comma 16 3" xfId="313"/>
    <cellStyle name="Comma 16 3 10" xfId="314"/>
    <cellStyle name="Comma 16 3 11" xfId="315"/>
    <cellStyle name="Comma 16 3 12" xfId="316"/>
    <cellStyle name="Comma 16 3 2" xfId="317"/>
    <cellStyle name="Comma 16 3 3" xfId="318"/>
    <cellStyle name="Comma 16 3 4" xfId="319"/>
    <cellStyle name="Comma 16 3 5" xfId="320"/>
    <cellStyle name="Comma 16 3 6" xfId="321"/>
    <cellStyle name="Comma 16 3 7" xfId="322"/>
    <cellStyle name="Comma 16 3 8" xfId="323"/>
    <cellStyle name="Comma 16 3 9" xfId="324"/>
    <cellStyle name="Comma 16 4" xfId="325"/>
    <cellStyle name="Comma 16 4 2" xfId="326"/>
    <cellStyle name="Comma 16 5" xfId="327"/>
    <cellStyle name="Comma 16 6" xfId="328"/>
    <cellStyle name="Comma 16 7" xfId="329"/>
    <cellStyle name="Comma 16 8" xfId="330"/>
    <cellStyle name="Comma 16 9" xfId="331"/>
    <cellStyle name="Comma 17" xfId="332"/>
    <cellStyle name="Comma 17 10" xfId="333"/>
    <cellStyle name="Comma 17 11" xfId="334"/>
    <cellStyle name="Comma 17 12" xfId="335"/>
    <cellStyle name="Comma 17 13" xfId="336"/>
    <cellStyle name="Comma 17 14" xfId="337"/>
    <cellStyle name="Comma 17 15" xfId="338"/>
    <cellStyle name="Comma 17 16" xfId="339"/>
    <cellStyle name="Comma 17 17" xfId="340"/>
    <cellStyle name="Comma 17 2" xfId="341"/>
    <cellStyle name="Comma 17 2 2" xfId="342"/>
    <cellStyle name="Comma 17 2 3" xfId="343"/>
    <cellStyle name="Comma 17 2 4" xfId="344"/>
    <cellStyle name="Comma 17 2 5" xfId="345"/>
    <cellStyle name="Comma 17 2 6" xfId="346"/>
    <cellStyle name="Comma 17 2 7" xfId="347"/>
    <cellStyle name="Comma 17 2 8" xfId="348"/>
    <cellStyle name="Comma 17 3" xfId="349"/>
    <cellStyle name="Comma 17 3 2" xfId="350"/>
    <cellStyle name="Comma 17 4" xfId="351"/>
    <cellStyle name="Comma 17 4 2" xfId="352"/>
    <cellStyle name="Comma 17 4 3" xfId="353"/>
    <cellStyle name="Comma 17 4 4" xfId="354"/>
    <cellStyle name="Comma 17 4 5" xfId="355"/>
    <cellStyle name="Comma 17 4 6" xfId="356"/>
    <cellStyle name="Comma 17 5" xfId="357"/>
    <cellStyle name="Comma 17 6" xfId="358"/>
    <cellStyle name="Comma 17 7" xfId="359"/>
    <cellStyle name="Comma 17 8" xfId="360"/>
    <cellStyle name="Comma 17 9" xfId="361"/>
    <cellStyle name="Comma 18" xfId="362"/>
    <cellStyle name="Comma 18 10" xfId="363"/>
    <cellStyle name="Comma 18 11" xfId="364"/>
    <cellStyle name="Comma 18 12" xfId="365"/>
    <cellStyle name="Comma 18 2" xfId="366"/>
    <cellStyle name="Comma 18 3" xfId="367"/>
    <cellStyle name="Comma 18 4" xfId="368"/>
    <cellStyle name="Comma 18 5" xfId="369"/>
    <cellStyle name="Comma 18 6" xfId="370"/>
    <cellStyle name="Comma 18 7" xfId="371"/>
    <cellStyle name="Comma 18 8" xfId="372"/>
    <cellStyle name="Comma 18 9" xfId="373"/>
    <cellStyle name="Comma 19" xfId="374"/>
    <cellStyle name="Comma 19 2" xfId="375"/>
    <cellStyle name="Comma 19 3" xfId="376"/>
    <cellStyle name="Comma 2" xfId="377"/>
    <cellStyle name="Comma 2 2" xfId="378"/>
    <cellStyle name="Comma 2 2 2" xfId="379"/>
    <cellStyle name="Comma 2 2 2 2" xfId="380"/>
    <cellStyle name="Comma 2 2 3" xfId="381"/>
    <cellStyle name="Comma 2 3" xfId="382"/>
    <cellStyle name="Comma 2 3 2" xfId="383"/>
    <cellStyle name="Comma 2 3 2 2" xfId="384"/>
    <cellStyle name="Comma 2 3 3" xfId="385"/>
    <cellStyle name="Comma 2 4" xfId="386"/>
    <cellStyle name="Comma 2 4 2" xfId="387"/>
    <cellStyle name="Comma 2 4 2 2" xfId="388"/>
    <cellStyle name="Comma 2 4 3" xfId="389"/>
    <cellStyle name="Comma 2 4 3 10" xfId="390"/>
    <cellStyle name="Comma 2 4 3 11" xfId="391"/>
    <cellStyle name="Comma 2 4 3 12" xfId="392"/>
    <cellStyle name="Comma 2 4 3 13" xfId="393"/>
    <cellStyle name="Comma 2 4 3 14" xfId="394"/>
    <cellStyle name="Comma 2 4 3 15" xfId="395"/>
    <cellStyle name="Comma 2 4 3 16" xfId="396"/>
    <cellStyle name="Comma 2 4 3 17" xfId="397"/>
    <cellStyle name="Comma 2 4 3 18" xfId="398"/>
    <cellStyle name="Comma 2 4 3 19" xfId="399"/>
    <cellStyle name="Comma 2 4 3 2" xfId="400"/>
    <cellStyle name="Comma 2 4 3 2 10" xfId="401"/>
    <cellStyle name="Comma 2 4 3 2 11" xfId="402"/>
    <cellStyle name="Comma 2 4 3 2 12" xfId="403"/>
    <cellStyle name="Comma 2 4 3 2 13" xfId="404"/>
    <cellStyle name="Comma 2 4 3 2 14" xfId="405"/>
    <cellStyle name="Comma 2 4 3 2 15" xfId="406"/>
    <cellStyle name="Comma 2 4 3 2 16" xfId="407"/>
    <cellStyle name="Comma 2 4 3 2 17" xfId="408"/>
    <cellStyle name="Comma 2 4 3 2 18" xfId="409"/>
    <cellStyle name="Comma 2 4 3 2 19" xfId="410"/>
    <cellStyle name="Comma 2 4 3 2 2" xfId="411"/>
    <cellStyle name="Comma 2 4 3 2 2 2" xfId="412"/>
    <cellStyle name="Comma 2 4 3 2 20" xfId="413"/>
    <cellStyle name="Comma 2 4 3 2 3" xfId="414"/>
    <cellStyle name="Comma 2 4 3 2 3 10" xfId="415"/>
    <cellStyle name="Comma 2 4 3 2 3 11" xfId="416"/>
    <cellStyle name="Comma 2 4 3 2 3 12" xfId="417"/>
    <cellStyle name="Comma 2 4 3 2 3 2" xfId="418"/>
    <cellStyle name="Comma 2 4 3 2 3 3" xfId="419"/>
    <cellStyle name="Comma 2 4 3 2 3 4" xfId="420"/>
    <cellStyle name="Comma 2 4 3 2 3 5" xfId="421"/>
    <cellStyle name="Comma 2 4 3 2 3 6" xfId="422"/>
    <cellStyle name="Comma 2 4 3 2 3 7" xfId="423"/>
    <cellStyle name="Comma 2 4 3 2 3 8" xfId="424"/>
    <cellStyle name="Comma 2 4 3 2 3 9" xfId="425"/>
    <cellStyle name="Comma 2 4 3 2 4" xfId="426"/>
    <cellStyle name="Comma 2 4 3 2 4 2" xfId="427"/>
    <cellStyle name="Comma 2 4 3 2 5" xfId="428"/>
    <cellStyle name="Comma 2 4 3 2 6" xfId="429"/>
    <cellStyle name="Comma 2 4 3 2 7" xfId="430"/>
    <cellStyle name="Comma 2 4 3 2 8" xfId="431"/>
    <cellStyle name="Comma 2 4 3 2 9" xfId="432"/>
    <cellStyle name="Comma 2 4 3 20" xfId="433"/>
    <cellStyle name="Comma 2 4 3 21" xfId="434"/>
    <cellStyle name="Comma 2 4 3 22" xfId="435"/>
    <cellStyle name="Comma 2 4 3 23" xfId="436"/>
    <cellStyle name="Comma 2 4 3 24" xfId="437"/>
    <cellStyle name="Comma 2 4 3 25" xfId="438"/>
    <cellStyle name="Comma 2 4 3 3" xfId="439"/>
    <cellStyle name="Comma 2 4 3 4" xfId="440"/>
    <cellStyle name="Comma 2 4 3 5" xfId="441"/>
    <cellStyle name="Comma 2 4 3 6" xfId="442"/>
    <cellStyle name="Comma 2 4 3 7" xfId="443"/>
    <cellStyle name="Comma 2 4 3 7 10" xfId="444"/>
    <cellStyle name="Comma 2 4 3 7 11" xfId="445"/>
    <cellStyle name="Comma 2 4 3 7 12" xfId="446"/>
    <cellStyle name="Comma 2 4 3 7 2" xfId="447"/>
    <cellStyle name="Comma 2 4 3 7 3" xfId="448"/>
    <cellStyle name="Comma 2 4 3 7 4" xfId="449"/>
    <cellStyle name="Comma 2 4 3 7 5" xfId="450"/>
    <cellStyle name="Comma 2 4 3 7 6" xfId="451"/>
    <cellStyle name="Comma 2 4 3 7 7" xfId="452"/>
    <cellStyle name="Comma 2 4 3 7 8" xfId="453"/>
    <cellStyle name="Comma 2 4 3 7 9" xfId="454"/>
    <cellStyle name="Comma 2 4 3 8" xfId="455"/>
    <cellStyle name="Comma 2 4 3 9" xfId="456"/>
    <cellStyle name="Comma 2 5" xfId="457"/>
    <cellStyle name="Comma 2 5 2" xfId="458"/>
    <cellStyle name="Comma 2 6" xfId="459"/>
    <cellStyle name="Comma 2 6 2" xfId="460"/>
    <cellStyle name="Comma 2 7" xfId="461"/>
    <cellStyle name="Comma 2 7 2" xfId="462"/>
    <cellStyle name="Comma 2 7 3" xfId="463"/>
    <cellStyle name="Comma 2 7 4" xfId="464"/>
    <cellStyle name="Comma 2 7 4 2" xfId="465"/>
    <cellStyle name="Comma 20" xfId="466"/>
    <cellStyle name="Comma 20 2" xfId="467"/>
    <cellStyle name="Comma 20 3" xfId="468"/>
    <cellStyle name="Comma 20 4" xfId="469"/>
    <cellStyle name="Comma 20 5" xfId="470"/>
    <cellStyle name="Comma 20 6" xfId="471"/>
    <cellStyle name="Comma 20 7" xfId="472"/>
    <cellStyle name="Comma 21" xfId="473"/>
    <cellStyle name="Comma 22" xfId="474"/>
    <cellStyle name="Comma 23" xfId="475"/>
    <cellStyle name="Comma 24" xfId="476"/>
    <cellStyle name="Comma 25" xfId="477"/>
    <cellStyle name="Comma 26" xfId="478"/>
    <cellStyle name="Comma 27" xfId="479"/>
    <cellStyle name="Comma 28" xfId="480"/>
    <cellStyle name="Comma 29" xfId="481"/>
    <cellStyle name="Comma 3" xfId="482"/>
    <cellStyle name="Comma 3 2" xfId="483"/>
    <cellStyle name="Comma 3 2 2" xfId="484"/>
    <cellStyle name="Comma 3 2 2 2" xfId="485"/>
    <cellStyle name="Comma 3 2 2 2 2" xfId="486"/>
    <cellStyle name="Comma 3 2 2 3" xfId="487"/>
    <cellStyle name="Comma 3 2 3" xfId="488"/>
    <cellStyle name="Comma 3 2 3 2" xfId="489"/>
    <cellStyle name="Comma 3 2 3 2 2" xfId="490"/>
    <cellStyle name="Comma 3 2 4" xfId="491"/>
    <cellStyle name="Comma 3 3" xfId="492"/>
    <cellStyle name="Comma 3 3 2" xfId="493"/>
    <cellStyle name="Comma 3 3 2 2" xfId="494"/>
    <cellStyle name="Comma 3 3 3" xfId="495"/>
    <cellStyle name="Comma 3 4" xfId="496"/>
    <cellStyle name="Comma 3 4 2" xfId="497"/>
    <cellStyle name="Comma 3 4 2 2" xfId="498"/>
    <cellStyle name="Comma 3 4 3" xfId="499"/>
    <cellStyle name="Comma 3 5" xfId="500"/>
    <cellStyle name="Comma 3 5 2" xfId="501"/>
    <cellStyle name="Comma 3 5 2 2" xfId="502"/>
    <cellStyle name="Comma 3 6" xfId="503"/>
    <cellStyle name="Comma 3 6 10" xfId="504"/>
    <cellStyle name="Comma 3 6 11" xfId="505"/>
    <cellStyle name="Comma 3 6 12" xfId="506"/>
    <cellStyle name="Comma 3 6 13" xfId="507"/>
    <cellStyle name="Comma 3 6 14" xfId="508"/>
    <cellStyle name="Comma 3 6 15" xfId="509"/>
    <cellStyle name="Comma 3 6 16" xfId="510"/>
    <cellStyle name="Comma 3 6 17" xfId="511"/>
    <cellStyle name="Comma 3 6 18" xfId="512"/>
    <cellStyle name="Comma 3 6 19" xfId="513"/>
    <cellStyle name="Comma 3 6 2" xfId="514"/>
    <cellStyle name="Comma 3 6 2 10" xfId="515"/>
    <cellStyle name="Comma 3 6 2 11" xfId="516"/>
    <cellStyle name="Comma 3 6 2 12" xfId="517"/>
    <cellStyle name="Comma 3 6 2 13" xfId="518"/>
    <cellStyle name="Comma 3 6 2 14" xfId="519"/>
    <cellStyle name="Comma 3 6 2 15" xfId="520"/>
    <cellStyle name="Comma 3 6 2 16" xfId="521"/>
    <cellStyle name="Comma 3 6 2 17" xfId="522"/>
    <cellStyle name="Comma 3 6 2 18" xfId="523"/>
    <cellStyle name="Comma 3 6 2 19" xfId="524"/>
    <cellStyle name="Comma 3 6 2 2" xfId="525"/>
    <cellStyle name="Comma 3 6 2 2 2" xfId="526"/>
    <cellStyle name="Comma 3 6 2 20" xfId="527"/>
    <cellStyle name="Comma 3 6 2 3" xfId="528"/>
    <cellStyle name="Comma 3 6 2 3 10" xfId="529"/>
    <cellStyle name="Comma 3 6 2 3 11" xfId="530"/>
    <cellStyle name="Comma 3 6 2 3 12" xfId="531"/>
    <cellStyle name="Comma 3 6 2 3 2" xfId="532"/>
    <cellStyle name="Comma 3 6 2 3 3" xfId="533"/>
    <cellStyle name="Comma 3 6 2 3 4" xfId="534"/>
    <cellStyle name="Comma 3 6 2 3 5" xfId="535"/>
    <cellStyle name="Comma 3 6 2 3 6" xfId="536"/>
    <cellStyle name="Comma 3 6 2 3 7" xfId="537"/>
    <cellStyle name="Comma 3 6 2 3 8" xfId="538"/>
    <cellStyle name="Comma 3 6 2 3 9" xfId="539"/>
    <cellStyle name="Comma 3 6 2 4" xfId="540"/>
    <cellStyle name="Comma 3 6 2 4 2" xfId="541"/>
    <cellStyle name="Comma 3 6 2 5" xfId="542"/>
    <cellStyle name="Comma 3 6 2 6" xfId="543"/>
    <cellStyle name="Comma 3 6 2 7" xfId="544"/>
    <cellStyle name="Comma 3 6 2 8" xfId="545"/>
    <cellStyle name="Comma 3 6 2 9" xfId="546"/>
    <cellStyle name="Comma 3 6 20" xfId="547"/>
    <cellStyle name="Comma 3 6 21" xfId="548"/>
    <cellStyle name="Comma 3 6 22" xfId="549"/>
    <cellStyle name="Comma 3 6 23" xfId="550"/>
    <cellStyle name="Comma 3 6 24" xfId="551"/>
    <cellStyle name="Comma 3 6 25" xfId="552"/>
    <cellStyle name="Comma 3 6 3" xfId="553"/>
    <cellStyle name="Comma 3 6 4" xfId="554"/>
    <cellStyle name="Comma 3 6 5" xfId="555"/>
    <cellStyle name="Comma 3 6 6" xfId="556"/>
    <cellStyle name="Comma 3 6 7" xfId="557"/>
    <cellStyle name="Comma 3 6 7 10" xfId="558"/>
    <cellStyle name="Comma 3 6 7 11" xfId="559"/>
    <cellStyle name="Comma 3 6 7 12" xfId="560"/>
    <cellStyle name="Comma 3 6 7 2" xfId="561"/>
    <cellStyle name="Comma 3 6 7 3" xfId="562"/>
    <cellStyle name="Comma 3 6 7 4" xfId="563"/>
    <cellStyle name="Comma 3 6 7 5" xfId="564"/>
    <cellStyle name="Comma 3 6 7 6" xfId="565"/>
    <cellStyle name="Comma 3 6 7 7" xfId="566"/>
    <cellStyle name="Comma 3 6 7 8" xfId="567"/>
    <cellStyle name="Comma 3 6 7 9" xfId="568"/>
    <cellStyle name="Comma 3 6 8" xfId="569"/>
    <cellStyle name="Comma 3 6 9" xfId="570"/>
    <cellStyle name="Comma 3_Amos 3 Forecast" xfId="571"/>
    <cellStyle name="Comma 30" xfId="572"/>
    <cellStyle name="Comma 31" xfId="573"/>
    <cellStyle name="Comma 32" xfId="574"/>
    <cellStyle name="Comma 33" xfId="575"/>
    <cellStyle name="Comma 34" xfId="576"/>
    <cellStyle name="Comma 35" xfId="577"/>
    <cellStyle name="Comma 36" xfId="234"/>
    <cellStyle name="Comma 37" xfId="2810"/>
    <cellStyle name="Comma 38" xfId="2811"/>
    <cellStyle name="Comma 39" xfId="2809"/>
    <cellStyle name="Comma 4" xfId="578"/>
    <cellStyle name="Comma 4 2" xfId="579"/>
    <cellStyle name="Comma 4 2 2" xfId="580"/>
    <cellStyle name="Comma 4 3" xfId="581"/>
    <cellStyle name="Comma 4 4" xfId="582"/>
    <cellStyle name="Comma 4_Amos 3 Forecast" xfId="583"/>
    <cellStyle name="Comma 40" xfId="2815"/>
    <cellStyle name="Comma 41" xfId="2818"/>
    <cellStyle name="Comma 42" xfId="2816"/>
    <cellStyle name="Comma 43" xfId="2817"/>
    <cellStyle name="Comma 44" xfId="2823"/>
    <cellStyle name="Comma 45" xfId="2826"/>
    <cellStyle name="Comma 46" xfId="2824"/>
    <cellStyle name="Comma 47" xfId="2825"/>
    <cellStyle name="Comma 48" xfId="2834"/>
    <cellStyle name="Comma 49" xfId="2837"/>
    <cellStyle name="Comma 5" xfId="584"/>
    <cellStyle name="Comma 5 2" xfId="585"/>
    <cellStyle name="Comma 5 2 2" xfId="586"/>
    <cellStyle name="Comma 5 2 2 2" xfId="587"/>
    <cellStyle name="Comma 5 2 2 3" xfId="588"/>
    <cellStyle name="Comma 5 3" xfId="589"/>
    <cellStyle name="Comma 5 3 2" xfId="590"/>
    <cellStyle name="Comma 5 3 3" xfId="591"/>
    <cellStyle name="Comma 5 4" xfId="592"/>
    <cellStyle name="Comma 5 4 10" xfId="593"/>
    <cellStyle name="Comma 5 4 11" xfId="594"/>
    <cellStyle name="Comma 5 4 12" xfId="595"/>
    <cellStyle name="Comma 5 4 13" xfId="596"/>
    <cellStyle name="Comma 5 4 14" xfId="597"/>
    <cellStyle name="Comma 5 4 15" xfId="598"/>
    <cellStyle name="Comma 5 4 16" xfId="599"/>
    <cellStyle name="Comma 5 4 17" xfId="600"/>
    <cellStyle name="Comma 5 4 18" xfId="601"/>
    <cellStyle name="Comma 5 4 19" xfId="602"/>
    <cellStyle name="Comma 5 4 2" xfId="603"/>
    <cellStyle name="Comma 5 4 2 10" xfId="604"/>
    <cellStyle name="Comma 5 4 2 11" xfId="605"/>
    <cellStyle name="Comma 5 4 2 12" xfId="606"/>
    <cellStyle name="Comma 5 4 2 13" xfId="607"/>
    <cellStyle name="Comma 5 4 2 14" xfId="608"/>
    <cellStyle name="Comma 5 4 2 15" xfId="609"/>
    <cellStyle name="Comma 5 4 2 16" xfId="610"/>
    <cellStyle name="Comma 5 4 2 17" xfId="611"/>
    <cellStyle name="Comma 5 4 2 18" xfId="612"/>
    <cellStyle name="Comma 5 4 2 19" xfId="613"/>
    <cellStyle name="Comma 5 4 2 2" xfId="614"/>
    <cellStyle name="Comma 5 4 2 2 2" xfId="615"/>
    <cellStyle name="Comma 5 4 2 20" xfId="616"/>
    <cellStyle name="Comma 5 4 2 3" xfId="617"/>
    <cellStyle name="Comma 5 4 2 3 10" xfId="618"/>
    <cellStyle name="Comma 5 4 2 3 11" xfId="619"/>
    <cellStyle name="Comma 5 4 2 3 12" xfId="620"/>
    <cellStyle name="Comma 5 4 2 3 2" xfId="621"/>
    <cellStyle name="Comma 5 4 2 3 3" xfId="622"/>
    <cellStyle name="Comma 5 4 2 3 4" xfId="623"/>
    <cellStyle name="Comma 5 4 2 3 5" xfId="624"/>
    <cellStyle name="Comma 5 4 2 3 6" xfId="625"/>
    <cellStyle name="Comma 5 4 2 3 7" xfId="626"/>
    <cellStyle name="Comma 5 4 2 3 8" xfId="627"/>
    <cellStyle name="Comma 5 4 2 3 9" xfId="628"/>
    <cellStyle name="Comma 5 4 2 4" xfId="629"/>
    <cellStyle name="Comma 5 4 2 4 2" xfId="630"/>
    <cellStyle name="Comma 5 4 2 5" xfId="631"/>
    <cellStyle name="Comma 5 4 2 6" xfId="632"/>
    <cellStyle name="Comma 5 4 2 7" xfId="633"/>
    <cellStyle name="Comma 5 4 2 8" xfId="634"/>
    <cellStyle name="Comma 5 4 2 9" xfId="635"/>
    <cellStyle name="Comma 5 4 20" xfId="636"/>
    <cellStyle name="Comma 5 4 21" xfId="637"/>
    <cellStyle name="Comma 5 4 22" xfId="638"/>
    <cellStyle name="Comma 5 4 23" xfId="639"/>
    <cellStyle name="Comma 5 4 24" xfId="640"/>
    <cellStyle name="Comma 5 4 3" xfId="641"/>
    <cellStyle name="Comma 5 4 3 2" xfId="642"/>
    <cellStyle name="Comma 5 4 4" xfId="643"/>
    <cellStyle name="Comma 5 4 4 2" xfId="644"/>
    <cellStyle name="Comma 5 4 5" xfId="645"/>
    <cellStyle name="Comma 5 4 5 2" xfId="646"/>
    <cellStyle name="Comma 5 4 6" xfId="647"/>
    <cellStyle name="Comma 5 4 6 10" xfId="648"/>
    <cellStyle name="Comma 5 4 6 11" xfId="649"/>
    <cellStyle name="Comma 5 4 6 12" xfId="650"/>
    <cellStyle name="Comma 5 4 6 2" xfId="651"/>
    <cellStyle name="Comma 5 4 6 3" xfId="652"/>
    <cellStyle name="Comma 5 4 6 4" xfId="653"/>
    <cellStyle name="Comma 5 4 6 5" xfId="654"/>
    <cellStyle name="Comma 5 4 6 6" xfId="655"/>
    <cellStyle name="Comma 5 4 6 7" xfId="656"/>
    <cellStyle name="Comma 5 4 6 8" xfId="657"/>
    <cellStyle name="Comma 5 4 6 9" xfId="658"/>
    <cellStyle name="Comma 5 4 7" xfId="659"/>
    <cellStyle name="Comma 5 4 8" xfId="660"/>
    <cellStyle name="Comma 5 4 9" xfId="661"/>
    <cellStyle name="Comma 50" xfId="2840"/>
    <cellStyle name="Comma 51" xfId="2843"/>
    <cellStyle name="Comma 52" xfId="2846"/>
    <cellStyle name="Comma 6" xfId="662"/>
    <cellStyle name="Comma 6 2" xfId="663"/>
    <cellStyle name="Comma 6 2 2" xfId="664"/>
    <cellStyle name="Comma 6 3" xfId="665"/>
    <cellStyle name="Comma 6 4" xfId="666"/>
    <cellStyle name="Comma 7" xfId="667"/>
    <cellStyle name="Comma 7 2" xfId="668"/>
    <cellStyle name="Comma 7 2 2" xfId="669"/>
    <cellStyle name="Comma 7 2 3" xfId="670"/>
    <cellStyle name="Comma 7 2 3 2" xfId="671"/>
    <cellStyle name="Comma 7 2 4" xfId="672"/>
    <cellStyle name="Comma 7 3" xfId="673"/>
    <cellStyle name="Comma 8" xfId="674"/>
    <cellStyle name="Comma 8 2" xfId="675"/>
    <cellStyle name="Comma 9" xfId="676"/>
    <cellStyle name="Comma 9 10" xfId="677"/>
    <cellStyle name="Comma 9 11" xfId="678"/>
    <cellStyle name="Comma 9 12" xfId="679"/>
    <cellStyle name="Comma 9 13" xfId="680"/>
    <cellStyle name="Comma 9 14" xfId="681"/>
    <cellStyle name="Comma 9 15" xfId="682"/>
    <cellStyle name="Comma 9 16" xfId="683"/>
    <cellStyle name="Comma 9 17" xfId="684"/>
    <cellStyle name="Comma 9 18" xfId="685"/>
    <cellStyle name="Comma 9 19" xfId="686"/>
    <cellStyle name="Comma 9 2" xfId="687"/>
    <cellStyle name="Comma 9 2 2" xfId="688"/>
    <cellStyle name="Comma 9 2 3" xfId="689"/>
    <cellStyle name="Comma 9 2 4" xfId="690"/>
    <cellStyle name="Comma 9 20" xfId="691"/>
    <cellStyle name="Comma 9 21" xfId="692"/>
    <cellStyle name="Comma 9 22" xfId="693"/>
    <cellStyle name="Comma 9 23" xfId="694"/>
    <cellStyle name="Comma 9 24" xfId="695"/>
    <cellStyle name="Comma 9 25" xfId="696"/>
    <cellStyle name="Comma 9 3" xfId="697"/>
    <cellStyle name="Comma 9 3 10" xfId="698"/>
    <cellStyle name="Comma 9 3 11" xfId="699"/>
    <cellStyle name="Comma 9 3 12" xfId="700"/>
    <cellStyle name="Comma 9 3 13" xfId="701"/>
    <cellStyle name="Comma 9 3 14" xfId="702"/>
    <cellStyle name="Comma 9 3 15" xfId="703"/>
    <cellStyle name="Comma 9 3 16" xfId="704"/>
    <cellStyle name="Comma 9 3 17" xfId="705"/>
    <cellStyle name="Comma 9 3 18" xfId="706"/>
    <cellStyle name="Comma 9 3 19" xfId="707"/>
    <cellStyle name="Comma 9 3 2" xfId="708"/>
    <cellStyle name="Comma 9 3 20" xfId="709"/>
    <cellStyle name="Comma 9 3 21" xfId="710"/>
    <cellStyle name="Comma 9 3 3" xfId="711"/>
    <cellStyle name="Comma 9 3 3 2" xfId="712"/>
    <cellStyle name="Comma 9 3 4" xfId="713"/>
    <cellStyle name="Comma 9 3 4 10" xfId="714"/>
    <cellStyle name="Comma 9 3 4 11" xfId="715"/>
    <cellStyle name="Comma 9 3 4 12" xfId="716"/>
    <cellStyle name="Comma 9 3 4 2" xfId="717"/>
    <cellStyle name="Comma 9 3 4 3" xfId="718"/>
    <cellStyle name="Comma 9 3 4 4" xfId="719"/>
    <cellStyle name="Comma 9 3 4 5" xfId="720"/>
    <cellStyle name="Comma 9 3 4 6" xfId="721"/>
    <cellStyle name="Comma 9 3 4 7" xfId="722"/>
    <cellStyle name="Comma 9 3 4 8" xfId="723"/>
    <cellStyle name="Comma 9 3 4 9" xfId="724"/>
    <cellStyle name="Comma 9 3 5" xfId="725"/>
    <cellStyle name="Comma 9 3 5 2" xfId="726"/>
    <cellStyle name="Comma 9 3 6" xfId="727"/>
    <cellStyle name="Comma 9 3 7" xfId="728"/>
    <cellStyle name="Comma 9 3 8" xfId="729"/>
    <cellStyle name="Comma 9 3 9" xfId="730"/>
    <cellStyle name="Comma 9 4" xfId="731"/>
    <cellStyle name="Comma 9 5" xfId="732"/>
    <cellStyle name="Comma 9 6" xfId="733"/>
    <cellStyle name="Comma 9 7" xfId="734"/>
    <cellStyle name="Comma 9 7 10" xfId="735"/>
    <cellStyle name="Comma 9 7 11" xfId="736"/>
    <cellStyle name="Comma 9 7 12" xfId="737"/>
    <cellStyle name="Comma 9 7 13" xfId="738"/>
    <cellStyle name="Comma 9 7 14" xfId="739"/>
    <cellStyle name="Comma 9 7 15" xfId="740"/>
    <cellStyle name="Comma 9 7 16" xfId="741"/>
    <cellStyle name="Comma 9 7 17" xfId="742"/>
    <cellStyle name="Comma 9 7 18" xfId="743"/>
    <cellStyle name="Comma 9 7 19" xfId="744"/>
    <cellStyle name="Comma 9 7 2" xfId="745"/>
    <cellStyle name="Comma 9 7 20" xfId="746"/>
    <cellStyle name="Comma 9 7 3" xfId="747"/>
    <cellStyle name="Comma 9 7 4" xfId="748"/>
    <cellStyle name="Comma 9 7 5" xfId="749"/>
    <cellStyle name="Comma 9 7 6" xfId="750"/>
    <cellStyle name="Comma 9 7 7" xfId="751"/>
    <cellStyle name="Comma 9 7 8" xfId="752"/>
    <cellStyle name="Comma 9 7 9" xfId="753"/>
    <cellStyle name="Comma 9 8" xfId="754"/>
    <cellStyle name="Comma 9 9" xfId="755"/>
    <cellStyle name="Comma0" xfId="756"/>
    <cellStyle name="Comma0 - Style3" xfId="757"/>
    <cellStyle name="Comma0 - Style3 2" xfId="758"/>
    <cellStyle name="Comma0 - Style4" xfId="759"/>
    <cellStyle name="Comma0 10" xfId="760"/>
    <cellStyle name="Comma0 10 2" xfId="761"/>
    <cellStyle name="Comma0 10 2 2" xfId="762"/>
    <cellStyle name="Comma0 10 2 2 2" xfId="763"/>
    <cellStyle name="Comma0 10 2 3" xfId="764"/>
    <cellStyle name="Comma0 10 3" xfId="765"/>
    <cellStyle name="Comma0 10 3 2" xfId="766"/>
    <cellStyle name="Comma0 10 4" xfId="767"/>
    <cellStyle name="Comma0 100" xfId="768"/>
    <cellStyle name="Comma0 100 2" xfId="769"/>
    <cellStyle name="Comma0 101" xfId="770"/>
    <cellStyle name="Comma0 101 2" xfId="771"/>
    <cellStyle name="Comma0 102" xfId="772"/>
    <cellStyle name="Comma0 102 2" xfId="773"/>
    <cellStyle name="Comma0 103" xfId="774"/>
    <cellStyle name="Comma0 103 2" xfId="775"/>
    <cellStyle name="Comma0 104" xfId="776"/>
    <cellStyle name="Comma0 104 2" xfId="777"/>
    <cellStyle name="Comma0 105" xfId="778"/>
    <cellStyle name="Comma0 105 2" xfId="779"/>
    <cellStyle name="Comma0 106" xfId="780"/>
    <cellStyle name="Comma0 106 2" xfId="781"/>
    <cellStyle name="Comma0 107" xfId="782"/>
    <cellStyle name="Comma0 107 2" xfId="783"/>
    <cellStyle name="Comma0 108" xfId="784"/>
    <cellStyle name="Comma0 108 2" xfId="785"/>
    <cellStyle name="Comma0 109" xfId="786"/>
    <cellStyle name="Comma0 109 2" xfId="787"/>
    <cellStyle name="Comma0 11" xfId="788"/>
    <cellStyle name="Comma0 11 2" xfId="789"/>
    <cellStyle name="Comma0 11 2 2" xfId="790"/>
    <cellStyle name="Comma0 11 2 2 2" xfId="791"/>
    <cellStyle name="Comma0 11 2 3" xfId="792"/>
    <cellStyle name="Comma0 11 3" xfId="793"/>
    <cellStyle name="Comma0 11 3 2" xfId="794"/>
    <cellStyle name="Comma0 11 4" xfId="795"/>
    <cellStyle name="Comma0 110" xfId="796"/>
    <cellStyle name="Comma0 111" xfId="797"/>
    <cellStyle name="Comma0 112" xfId="798"/>
    <cellStyle name="Comma0 113" xfId="799"/>
    <cellStyle name="Comma0 114" xfId="800"/>
    <cellStyle name="Comma0 115" xfId="801"/>
    <cellStyle name="Comma0 116" xfId="802"/>
    <cellStyle name="Comma0 117" xfId="803"/>
    <cellStyle name="Comma0 118" xfId="804"/>
    <cellStyle name="Comma0 119" xfId="805"/>
    <cellStyle name="Comma0 12" xfId="806"/>
    <cellStyle name="Comma0 12 2" xfId="807"/>
    <cellStyle name="Comma0 12 2 2" xfId="808"/>
    <cellStyle name="Comma0 12 2 2 2" xfId="809"/>
    <cellStyle name="Comma0 12 2 3" xfId="810"/>
    <cellStyle name="Comma0 12 3" xfId="811"/>
    <cellStyle name="Comma0 12 3 2" xfId="812"/>
    <cellStyle name="Comma0 12 4" xfId="813"/>
    <cellStyle name="Comma0 120" xfId="814"/>
    <cellStyle name="Comma0 121" xfId="815"/>
    <cellStyle name="Comma0 122" xfId="816"/>
    <cellStyle name="Comma0 123" xfId="817"/>
    <cellStyle name="Comma0 124" xfId="818"/>
    <cellStyle name="Comma0 125" xfId="819"/>
    <cellStyle name="Comma0 126" xfId="820"/>
    <cellStyle name="Comma0 127" xfId="821"/>
    <cellStyle name="Comma0 128" xfId="822"/>
    <cellStyle name="Comma0 129" xfId="823"/>
    <cellStyle name="Comma0 13" xfId="824"/>
    <cellStyle name="Comma0 13 2" xfId="825"/>
    <cellStyle name="Comma0 13 2 2" xfId="826"/>
    <cellStyle name="Comma0 13 2 2 2" xfId="827"/>
    <cellStyle name="Comma0 13 2 3" xfId="828"/>
    <cellStyle name="Comma0 13 3" xfId="829"/>
    <cellStyle name="Comma0 13 3 2" xfId="830"/>
    <cellStyle name="Comma0 13 4" xfId="831"/>
    <cellStyle name="Comma0 130" xfId="832"/>
    <cellStyle name="Comma0 14" xfId="833"/>
    <cellStyle name="Comma0 14 2" xfId="834"/>
    <cellStyle name="Comma0 14 2 2" xfId="835"/>
    <cellStyle name="Comma0 14 2 2 2" xfId="836"/>
    <cellStyle name="Comma0 14 2 3" xfId="837"/>
    <cellStyle name="Comma0 14 3" xfId="838"/>
    <cellStyle name="Comma0 14 3 2" xfId="839"/>
    <cellStyle name="Comma0 14 4" xfId="840"/>
    <cellStyle name="Comma0 15" xfId="841"/>
    <cellStyle name="Comma0 15 2" xfId="842"/>
    <cellStyle name="Comma0 15 2 2" xfId="843"/>
    <cellStyle name="Comma0 15 2 2 2" xfId="844"/>
    <cellStyle name="Comma0 15 2 3" xfId="845"/>
    <cellStyle name="Comma0 15 3" xfId="846"/>
    <cellStyle name="Comma0 15 3 2" xfId="847"/>
    <cellStyle name="Comma0 15 4" xfId="848"/>
    <cellStyle name="Comma0 16" xfId="849"/>
    <cellStyle name="Comma0 16 2" xfId="850"/>
    <cellStyle name="Comma0 16 2 2" xfId="851"/>
    <cellStyle name="Comma0 16 2 2 2" xfId="852"/>
    <cellStyle name="Comma0 16 2 3" xfId="853"/>
    <cellStyle name="Comma0 16 3" xfId="854"/>
    <cellStyle name="Comma0 16 3 2" xfId="855"/>
    <cellStyle name="Comma0 16 4" xfId="856"/>
    <cellStyle name="Comma0 17" xfId="857"/>
    <cellStyle name="Comma0 17 2" xfId="858"/>
    <cellStyle name="Comma0 17 2 2" xfId="859"/>
    <cellStyle name="Comma0 17 2 2 2" xfId="860"/>
    <cellStyle name="Comma0 17 2 3" xfId="861"/>
    <cellStyle name="Comma0 17 3" xfId="862"/>
    <cellStyle name="Comma0 17 3 2" xfId="863"/>
    <cellStyle name="Comma0 17 4" xfId="864"/>
    <cellStyle name="Comma0 18" xfId="865"/>
    <cellStyle name="Comma0 18 2" xfId="866"/>
    <cellStyle name="Comma0 18 2 2" xfId="867"/>
    <cellStyle name="Comma0 18 2 2 2" xfId="868"/>
    <cellStyle name="Comma0 18 2 3" xfId="869"/>
    <cellStyle name="Comma0 18 3" xfId="870"/>
    <cellStyle name="Comma0 18 3 2" xfId="871"/>
    <cellStyle name="Comma0 18 4" xfId="872"/>
    <cellStyle name="Comma0 19" xfId="873"/>
    <cellStyle name="Comma0 19 2" xfId="874"/>
    <cellStyle name="Comma0 19 2 2" xfId="875"/>
    <cellStyle name="Comma0 19 2 2 2" xfId="876"/>
    <cellStyle name="Comma0 19 2 3" xfId="877"/>
    <cellStyle name="Comma0 19 3" xfId="878"/>
    <cellStyle name="Comma0 19 3 2" xfId="879"/>
    <cellStyle name="Comma0 19 4" xfId="880"/>
    <cellStyle name="Comma0 2" xfId="881"/>
    <cellStyle name="Comma0 2 2" xfId="882"/>
    <cellStyle name="Comma0 2 2 2" xfId="883"/>
    <cellStyle name="Comma0 2 2 2 2" xfId="884"/>
    <cellStyle name="Comma0 2 2 3" xfId="885"/>
    <cellStyle name="Comma0 2 3" xfId="886"/>
    <cellStyle name="Comma0 2 3 2" xfId="887"/>
    <cellStyle name="Comma0 2 3 2 2" xfId="888"/>
    <cellStyle name="Comma0 2 3 3" xfId="889"/>
    <cellStyle name="Comma0 2 4" xfId="890"/>
    <cellStyle name="Comma0 2 4 2" xfId="891"/>
    <cellStyle name="Comma0 2 4 2 2" xfId="892"/>
    <cellStyle name="Comma0 2 4 3" xfId="893"/>
    <cellStyle name="Comma0 2 5" xfId="894"/>
    <cellStyle name="Comma0 2 5 2" xfId="895"/>
    <cellStyle name="Comma0 2 6" xfId="896"/>
    <cellStyle name="Comma0 20" xfId="897"/>
    <cellStyle name="Comma0 20 2" xfId="898"/>
    <cellStyle name="Comma0 20 2 2" xfId="899"/>
    <cellStyle name="Comma0 20 2 2 2" xfId="900"/>
    <cellStyle name="Comma0 20 2 3" xfId="901"/>
    <cellStyle name="Comma0 20 3" xfId="902"/>
    <cellStyle name="Comma0 20 3 2" xfId="903"/>
    <cellStyle name="Comma0 20 4" xfId="904"/>
    <cellStyle name="Comma0 21" xfId="905"/>
    <cellStyle name="Comma0 21 2" xfId="906"/>
    <cellStyle name="Comma0 21 2 2" xfId="907"/>
    <cellStyle name="Comma0 21 2 2 2" xfId="908"/>
    <cellStyle name="Comma0 21 2 3" xfId="909"/>
    <cellStyle name="Comma0 21 3" xfId="910"/>
    <cellStyle name="Comma0 21 3 2" xfId="911"/>
    <cellStyle name="Comma0 21 4" xfId="912"/>
    <cellStyle name="Comma0 22" xfId="913"/>
    <cellStyle name="Comma0 22 2" xfId="914"/>
    <cellStyle name="Comma0 22 2 2" xfId="915"/>
    <cellStyle name="Comma0 22 2 2 2" xfId="916"/>
    <cellStyle name="Comma0 22 2 3" xfId="917"/>
    <cellStyle name="Comma0 22 3" xfId="918"/>
    <cellStyle name="Comma0 22 3 2" xfId="919"/>
    <cellStyle name="Comma0 22 4" xfId="920"/>
    <cellStyle name="Comma0 23" xfId="921"/>
    <cellStyle name="Comma0 23 2" xfId="922"/>
    <cellStyle name="Comma0 23 2 2" xfId="923"/>
    <cellStyle name="Comma0 23 2 2 2" xfId="924"/>
    <cellStyle name="Comma0 23 2 3" xfId="925"/>
    <cellStyle name="Comma0 23 3" xfId="926"/>
    <cellStyle name="Comma0 23 3 2" xfId="927"/>
    <cellStyle name="Comma0 23 4" xfId="928"/>
    <cellStyle name="Comma0 24" xfId="929"/>
    <cellStyle name="Comma0 24 2" xfId="930"/>
    <cellStyle name="Comma0 24 2 2" xfId="931"/>
    <cellStyle name="Comma0 24 2 2 2" xfId="932"/>
    <cellStyle name="Comma0 24 2 3" xfId="933"/>
    <cellStyle name="Comma0 24 3" xfId="934"/>
    <cellStyle name="Comma0 24 3 2" xfId="935"/>
    <cellStyle name="Comma0 24 4" xfId="936"/>
    <cellStyle name="Comma0 25" xfId="937"/>
    <cellStyle name="Comma0 25 2" xfId="938"/>
    <cellStyle name="Comma0 25 2 2" xfId="939"/>
    <cellStyle name="Comma0 25 2 2 2" xfId="940"/>
    <cellStyle name="Comma0 25 2 3" xfId="941"/>
    <cellStyle name="Comma0 25 3" xfId="942"/>
    <cellStyle name="Comma0 25 3 2" xfId="943"/>
    <cellStyle name="Comma0 25 4" xfId="944"/>
    <cellStyle name="Comma0 26" xfId="945"/>
    <cellStyle name="Comma0 26 2" xfId="946"/>
    <cellStyle name="Comma0 26 2 2" xfId="947"/>
    <cellStyle name="Comma0 26 2 2 2" xfId="948"/>
    <cellStyle name="Comma0 26 2 3" xfId="949"/>
    <cellStyle name="Comma0 26 3" xfId="950"/>
    <cellStyle name="Comma0 26 3 2" xfId="951"/>
    <cellStyle name="Comma0 26 4" xfId="952"/>
    <cellStyle name="Comma0 27" xfId="953"/>
    <cellStyle name="Comma0 27 2" xfId="954"/>
    <cellStyle name="Comma0 27 2 2" xfId="955"/>
    <cellStyle name="Comma0 27 3" xfId="956"/>
    <cellStyle name="Comma0 28" xfId="957"/>
    <cellStyle name="Comma0 28 2" xfId="958"/>
    <cellStyle name="Comma0 28 2 2" xfId="959"/>
    <cellStyle name="Comma0 28 3" xfId="960"/>
    <cellStyle name="Comma0 29" xfId="961"/>
    <cellStyle name="Comma0 29 2" xfId="962"/>
    <cellStyle name="Comma0 29 2 2" xfId="963"/>
    <cellStyle name="Comma0 29 3" xfId="964"/>
    <cellStyle name="Comma0 3" xfId="965"/>
    <cellStyle name="Comma0 3 2" xfId="966"/>
    <cellStyle name="Comma0 3 2 2" xfId="967"/>
    <cellStyle name="Comma0 3 2 2 2" xfId="968"/>
    <cellStyle name="Comma0 3 2 3" xfId="969"/>
    <cellStyle name="Comma0 3 3" xfId="970"/>
    <cellStyle name="Comma0 3 3 2" xfId="971"/>
    <cellStyle name="Comma0 3 3 2 2" xfId="972"/>
    <cellStyle name="Comma0 3 3 3" xfId="973"/>
    <cellStyle name="Comma0 3 4" xfId="974"/>
    <cellStyle name="Comma0 3 4 2" xfId="975"/>
    <cellStyle name="Comma0 3 4 2 2" xfId="976"/>
    <cellStyle name="Comma0 3 4 3" xfId="977"/>
    <cellStyle name="Comma0 3 5" xfId="978"/>
    <cellStyle name="Comma0 3 5 2" xfId="979"/>
    <cellStyle name="Comma0 3 6" xfId="980"/>
    <cellStyle name="Comma0 30" xfId="981"/>
    <cellStyle name="Comma0 30 2" xfId="982"/>
    <cellStyle name="Comma0 30 2 2" xfId="983"/>
    <cellStyle name="Comma0 30 3" xfId="984"/>
    <cellStyle name="Comma0 31" xfId="985"/>
    <cellStyle name="Comma0 31 2" xfId="986"/>
    <cellStyle name="Comma0 31 2 2" xfId="987"/>
    <cellStyle name="Comma0 31 3" xfId="988"/>
    <cellStyle name="Comma0 32" xfId="989"/>
    <cellStyle name="Comma0 32 2" xfId="990"/>
    <cellStyle name="Comma0 32 2 2" xfId="991"/>
    <cellStyle name="Comma0 32 3" xfId="992"/>
    <cellStyle name="Comma0 33" xfId="993"/>
    <cellStyle name="Comma0 33 2" xfId="994"/>
    <cellStyle name="Comma0 33 2 2" xfId="995"/>
    <cellStyle name="Comma0 33 3" xfId="996"/>
    <cellStyle name="Comma0 34" xfId="997"/>
    <cellStyle name="Comma0 34 2" xfId="998"/>
    <cellStyle name="Comma0 34 2 2" xfId="999"/>
    <cellStyle name="Comma0 34 3" xfId="1000"/>
    <cellStyle name="Comma0 35" xfId="1001"/>
    <cellStyle name="Comma0 35 2" xfId="1002"/>
    <cellStyle name="Comma0 35 2 2" xfId="1003"/>
    <cellStyle name="Comma0 35 3" xfId="1004"/>
    <cellStyle name="Comma0 36" xfId="1005"/>
    <cellStyle name="Comma0 36 2" xfId="1006"/>
    <cellStyle name="Comma0 36 2 2" xfId="1007"/>
    <cellStyle name="Comma0 36 3" xfId="1008"/>
    <cellStyle name="Comma0 37" xfId="1009"/>
    <cellStyle name="Comma0 37 2" xfId="1010"/>
    <cellStyle name="Comma0 37 2 2" xfId="1011"/>
    <cellStyle name="Comma0 37 3" xfId="1012"/>
    <cellStyle name="Comma0 38" xfId="1013"/>
    <cellStyle name="Comma0 38 2" xfId="1014"/>
    <cellStyle name="Comma0 38 2 2" xfId="1015"/>
    <cellStyle name="Comma0 38 3" xfId="1016"/>
    <cellStyle name="Comma0 39" xfId="1017"/>
    <cellStyle name="Comma0 39 2" xfId="1018"/>
    <cellStyle name="Comma0 39 2 2" xfId="1019"/>
    <cellStyle name="Comma0 39 3" xfId="1020"/>
    <cellStyle name="Comma0 4" xfId="1021"/>
    <cellStyle name="Comma0 4 2" xfId="1022"/>
    <cellStyle name="Comma0 4 2 2" xfId="1023"/>
    <cellStyle name="Comma0 4 2 2 2" xfId="1024"/>
    <cellStyle name="Comma0 4 2 3" xfId="1025"/>
    <cellStyle name="Comma0 4 3" xfId="1026"/>
    <cellStyle name="Comma0 4 3 2" xfId="1027"/>
    <cellStyle name="Comma0 4 3 2 2" xfId="1028"/>
    <cellStyle name="Comma0 4 3 3" xfId="1029"/>
    <cellStyle name="Comma0 4 4" xfId="1030"/>
    <cellStyle name="Comma0 4 4 2" xfId="1031"/>
    <cellStyle name="Comma0 4 4 2 2" xfId="1032"/>
    <cellStyle name="Comma0 4 4 3" xfId="1033"/>
    <cellStyle name="Comma0 4 5" xfId="1034"/>
    <cellStyle name="Comma0 4 5 2" xfId="1035"/>
    <cellStyle name="Comma0 4 6" xfId="1036"/>
    <cellStyle name="Comma0 40" xfId="1037"/>
    <cellStyle name="Comma0 40 2" xfId="1038"/>
    <cellStyle name="Comma0 40 2 2" xfId="1039"/>
    <cellStyle name="Comma0 40 3" xfId="1040"/>
    <cellStyle name="Comma0 41" xfId="1041"/>
    <cellStyle name="Comma0 41 2" xfId="1042"/>
    <cellStyle name="Comma0 41 2 2" xfId="1043"/>
    <cellStyle name="Comma0 41 3" xfId="1044"/>
    <cellStyle name="Comma0 42" xfId="1045"/>
    <cellStyle name="Comma0 42 2" xfId="1046"/>
    <cellStyle name="Comma0 43" xfId="1047"/>
    <cellStyle name="Comma0 43 2" xfId="1048"/>
    <cellStyle name="Comma0 44" xfId="1049"/>
    <cellStyle name="Comma0 44 2" xfId="1050"/>
    <cellStyle name="Comma0 45" xfId="1051"/>
    <cellStyle name="Comma0 45 2" xfId="1052"/>
    <cellStyle name="Comma0 46" xfId="1053"/>
    <cellStyle name="Comma0 46 2" xfId="1054"/>
    <cellStyle name="Comma0 47" xfId="1055"/>
    <cellStyle name="Comma0 47 2" xfId="1056"/>
    <cellStyle name="Comma0 48" xfId="1057"/>
    <cellStyle name="Comma0 48 2" xfId="1058"/>
    <cellStyle name="Comma0 49" xfId="1059"/>
    <cellStyle name="Comma0 49 2" xfId="1060"/>
    <cellStyle name="Comma0 5" xfId="1061"/>
    <cellStyle name="Comma0 5 2" xfId="1062"/>
    <cellStyle name="Comma0 5 2 2" xfId="1063"/>
    <cellStyle name="Comma0 5 2 2 2" xfId="1064"/>
    <cellStyle name="Comma0 5 2 3" xfId="1065"/>
    <cellStyle name="Comma0 5 3" xfId="1066"/>
    <cellStyle name="Comma0 5 3 2" xfId="1067"/>
    <cellStyle name="Comma0 5 3 2 2" xfId="1068"/>
    <cellStyle name="Comma0 5 3 3" xfId="1069"/>
    <cellStyle name="Comma0 5 4" xfId="1070"/>
    <cellStyle name="Comma0 5 4 2" xfId="1071"/>
    <cellStyle name="Comma0 5 4 2 2" xfId="1072"/>
    <cellStyle name="Comma0 5 4 3" xfId="1073"/>
    <cellStyle name="Comma0 5 5" xfId="1074"/>
    <cellStyle name="Comma0 5 5 2" xfId="1075"/>
    <cellStyle name="Comma0 5 6" xfId="1076"/>
    <cellStyle name="Comma0 50" xfId="1077"/>
    <cellStyle name="Comma0 50 2" xfId="1078"/>
    <cellStyle name="Comma0 51" xfId="1079"/>
    <cellStyle name="Comma0 51 2" xfId="1080"/>
    <cellStyle name="Comma0 52" xfId="1081"/>
    <cellStyle name="Comma0 52 2" xfId="1082"/>
    <cellStyle name="Comma0 53" xfId="1083"/>
    <cellStyle name="Comma0 53 2" xfId="1084"/>
    <cellStyle name="Comma0 54" xfId="1085"/>
    <cellStyle name="Comma0 54 2" xfId="1086"/>
    <cellStyle name="Comma0 55" xfId="1087"/>
    <cellStyle name="Comma0 55 2" xfId="1088"/>
    <cellStyle name="Comma0 56" xfId="1089"/>
    <cellStyle name="Comma0 56 2" xfId="1090"/>
    <cellStyle name="Comma0 57" xfId="1091"/>
    <cellStyle name="Comma0 57 2" xfId="1092"/>
    <cellStyle name="Comma0 58" xfId="1093"/>
    <cellStyle name="Comma0 58 2" xfId="1094"/>
    <cellStyle name="Comma0 59" xfId="1095"/>
    <cellStyle name="Comma0 59 2" xfId="1096"/>
    <cellStyle name="Comma0 6" xfId="1097"/>
    <cellStyle name="Comma0 6 2" xfId="1098"/>
    <cellStyle name="Comma0 6 2 2" xfId="1099"/>
    <cellStyle name="Comma0 6 2 2 2" xfId="1100"/>
    <cellStyle name="Comma0 6 2 3" xfId="1101"/>
    <cellStyle name="Comma0 6 3" xfId="1102"/>
    <cellStyle name="Comma0 6 3 2" xfId="1103"/>
    <cellStyle name="Comma0 6 3 2 2" xfId="1104"/>
    <cellStyle name="Comma0 6 3 3" xfId="1105"/>
    <cellStyle name="Comma0 6 4" xfId="1106"/>
    <cellStyle name="Comma0 6 4 2" xfId="1107"/>
    <cellStyle name="Comma0 6 4 2 2" xfId="1108"/>
    <cellStyle name="Comma0 6 4 3" xfId="1109"/>
    <cellStyle name="Comma0 6 5" xfId="1110"/>
    <cellStyle name="Comma0 6 5 2" xfId="1111"/>
    <cellStyle name="Comma0 6 6" xfId="1112"/>
    <cellStyle name="Comma0 60" xfId="1113"/>
    <cellStyle name="Comma0 60 2" xfId="1114"/>
    <cellStyle name="Comma0 61" xfId="1115"/>
    <cellStyle name="Comma0 61 2" xfId="1116"/>
    <cellStyle name="Comma0 62" xfId="1117"/>
    <cellStyle name="Comma0 62 2" xfId="1118"/>
    <cellStyle name="Comma0 63" xfId="1119"/>
    <cellStyle name="Comma0 63 2" xfId="1120"/>
    <cellStyle name="Comma0 64" xfId="1121"/>
    <cellStyle name="Comma0 64 2" xfId="1122"/>
    <cellStyle name="Comma0 65" xfId="1123"/>
    <cellStyle name="Comma0 65 2" xfId="1124"/>
    <cellStyle name="Comma0 66" xfId="1125"/>
    <cellStyle name="Comma0 66 2" xfId="1126"/>
    <cellStyle name="Comma0 67" xfId="1127"/>
    <cellStyle name="Comma0 67 2" xfId="1128"/>
    <cellStyle name="Comma0 68" xfId="1129"/>
    <cellStyle name="Comma0 68 2" xfId="1130"/>
    <cellStyle name="Comma0 69" xfId="1131"/>
    <cellStyle name="Comma0 69 2" xfId="1132"/>
    <cellStyle name="Comma0 7" xfId="1133"/>
    <cellStyle name="Comma0 7 2" xfId="1134"/>
    <cellStyle name="Comma0 7 2 2" xfId="1135"/>
    <cellStyle name="Comma0 7 2 2 2" xfId="1136"/>
    <cellStyle name="Comma0 7 2 2 2 2" xfId="1137"/>
    <cellStyle name="Comma0 7 2 2 3" xfId="1138"/>
    <cellStyle name="Comma0 7 2 3" xfId="1139"/>
    <cellStyle name="Comma0 7 2 3 2" xfId="1140"/>
    <cellStyle name="Comma0 7 2 4" xfId="1141"/>
    <cellStyle name="Comma0 7 3" xfId="1142"/>
    <cellStyle name="Comma0 7 3 2" xfId="1143"/>
    <cellStyle name="Comma0 7 3 2 2" xfId="1144"/>
    <cellStyle name="Comma0 7 3 3" xfId="1145"/>
    <cellStyle name="Comma0 7 4" xfId="1146"/>
    <cellStyle name="Comma0 7 4 2" xfId="1147"/>
    <cellStyle name="Comma0 7 4 2 2" xfId="1148"/>
    <cellStyle name="Comma0 7 4 3" xfId="1149"/>
    <cellStyle name="Comma0 7 5" xfId="1150"/>
    <cellStyle name="Comma0 7 5 2" xfId="1151"/>
    <cellStyle name="Comma0 7 6" xfId="1152"/>
    <cellStyle name="Comma0 70" xfId="1153"/>
    <cellStyle name="Comma0 70 2" xfId="1154"/>
    <cellStyle name="Comma0 71" xfId="1155"/>
    <cellStyle name="Comma0 71 2" xfId="1156"/>
    <cellStyle name="Comma0 72" xfId="1157"/>
    <cellStyle name="Comma0 72 2" xfId="1158"/>
    <cellStyle name="Comma0 73" xfId="1159"/>
    <cellStyle name="Comma0 73 2" xfId="1160"/>
    <cellStyle name="Comma0 74" xfId="1161"/>
    <cellStyle name="Comma0 74 2" xfId="1162"/>
    <cellStyle name="Comma0 75" xfId="1163"/>
    <cellStyle name="Comma0 75 2" xfId="1164"/>
    <cellStyle name="Comma0 76" xfId="1165"/>
    <cellStyle name="Comma0 76 2" xfId="1166"/>
    <cellStyle name="Comma0 77" xfId="1167"/>
    <cellStyle name="Comma0 77 2" xfId="1168"/>
    <cellStyle name="Comma0 78" xfId="1169"/>
    <cellStyle name="Comma0 78 2" xfId="1170"/>
    <cellStyle name="Comma0 79" xfId="1171"/>
    <cellStyle name="Comma0 79 2" xfId="1172"/>
    <cellStyle name="Comma0 8" xfId="1173"/>
    <cellStyle name="Comma0 8 2" xfId="1174"/>
    <cellStyle name="Comma0 8 2 2" xfId="1175"/>
    <cellStyle name="Comma0 8 2 2 2" xfId="1176"/>
    <cellStyle name="Comma0 8 2 2 2 2" xfId="1177"/>
    <cellStyle name="Comma0 8 2 2 3" xfId="1178"/>
    <cellStyle name="Comma0 8 2 3" xfId="1179"/>
    <cellStyle name="Comma0 8 2 3 2" xfId="1180"/>
    <cellStyle name="Comma0 8 2 4" xfId="1181"/>
    <cellStyle name="Comma0 8 3" xfId="1182"/>
    <cellStyle name="Comma0 8 3 2" xfId="1183"/>
    <cellStyle name="Comma0 8 3 2 2" xfId="1184"/>
    <cellStyle name="Comma0 8 3 3" xfId="1185"/>
    <cellStyle name="Comma0 8 4" xfId="1186"/>
    <cellStyle name="Comma0 8 4 2" xfId="1187"/>
    <cellStyle name="Comma0 8 4 2 2" xfId="1188"/>
    <cellStyle name="Comma0 8 4 3" xfId="1189"/>
    <cellStyle name="Comma0 8 5" xfId="1190"/>
    <cellStyle name="Comma0 8 5 2" xfId="1191"/>
    <cellStyle name="Comma0 8 6" xfId="1192"/>
    <cellStyle name="Comma0 80" xfId="1193"/>
    <cellStyle name="Comma0 80 2" xfId="1194"/>
    <cellStyle name="Comma0 81" xfId="1195"/>
    <cellStyle name="Comma0 81 2" xfId="1196"/>
    <cellStyle name="Comma0 82" xfId="1197"/>
    <cellStyle name="Comma0 82 2" xfId="1198"/>
    <cellStyle name="Comma0 83" xfId="1199"/>
    <cellStyle name="Comma0 83 2" xfId="1200"/>
    <cellStyle name="Comma0 84" xfId="1201"/>
    <cellStyle name="Comma0 84 2" xfId="1202"/>
    <cellStyle name="Comma0 85" xfId="1203"/>
    <cellStyle name="Comma0 85 2" xfId="1204"/>
    <cellStyle name="Comma0 86" xfId="1205"/>
    <cellStyle name="Comma0 86 2" xfId="1206"/>
    <cellStyle name="Comma0 87" xfId="1207"/>
    <cellStyle name="Comma0 87 2" xfId="1208"/>
    <cellStyle name="Comma0 88" xfId="1209"/>
    <cellStyle name="Comma0 88 2" xfId="1210"/>
    <cellStyle name="Comma0 89" xfId="1211"/>
    <cellStyle name="Comma0 89 2" xfId="1212"/>
    <cellStyle name="Comma0 9" xfId="1213"/>
    <cellStyle name="Comma0 9 2" xfId="1214"/>
    <cellStyle name="Comma0 9 2 2" xfId="1215"/>
    <cellStyle name="Comma0 9 2 2 2" xfId="1216"/>
    <cellStyle name="Comma0 9 2 3" xfId="1217"/>
    <cellStyle name="Comma0 9 3" xfId="1218"/>
    <cellStyle name="Comma0 9 3 2" xfId="1219"/>
    <cellStyle name="Comma0 9 4" xfId="1220"/>
    <cellStyle name="Comma0 90" xfId="1221"/>
    <cellStyle name="Comma0 90 2" xfId="1222"/>
    <cellStyle name="Comma0 91" xfId="1223"/>
    <cellStyle name="Comma0 91 2" xfId="1224"/>
    <cellStyle name="Comma0 92" xfId="1225"/>
    <cellStyle name="Comma0 92 2" xfId="1226"/>
    <cellStyle name="Comma0 93" xfId="1227"/>
    <cellStyle name="Comma0 93 2" xfId="1228"/>
    <cellStyle name="Comma0 94" xfId="1229"/>
    <cellStyle name="Comma0 94 2" xfId="1230"/>
    <cellStyle name="Comma0 95" xfId="1231"/>
    <cellStyle name="Comma0 95 2" xfId="1232"/>
    <cellStyle name="Comma0 96" xfId="1233"/>
    <cellStyle name="Comma0 96 2" xfId="1234"/>
    <cellStyle name="Comma0 97" xfId="1235"/>
    <cellStyle name="Comma0 97 2" xfId="1236"/>
    <cellStyle name="Comma0 98" xfId="1237"/>
    <cellStyle name="Comma0 98 2" xfId="1238"/>
    <cellStyle name="Comma0 99" xfId="1239"/>
    <cellStyle name="Comma0 99 2" xfId="1240"/>
    <cellStyle name="Comma0_I&amp;M RP1 Retire" xfId="1241"/>
    <cellStyle name="Comma1 - Style1" xfId="1242"/>
    <cellStyle name="Currency 10" xfId="1243"/>
    <cellStyle name="Currency 10 2" xfId="1244"/>
    <cellStyle name="Currency 10 3" xfId="1245"/>
    <cellStyle name="Currency 11" xfId="1246"/>
    <cellStyle name="Currency 2" xfId="1247"/>
    <cellStyle name="Currency 2 2" xfId="1248"/>
    <cellStyle name="Currency 2 2 2" xfId="1249"/>
    <cellStyle name="Currency 2 3" xfId="1250"/>
    <cellStyle name="Currency 2 3 10" xfId="1251"/>
    <cellStyle name="Currency 2 3 11" xfId="1252"/>
    <cellStyle name="Currency 2 3 12" xfId="1253"/>
    <cellStyle name="Currency 2 3 13" xfId="1254"/>
    <cellStyle name="Currency 2 3 14" xfId="1255"/>
    <cellStyle name="Currency 2 3 15" xfId="1256"/>
    <cellStyle name="Currency 2 3 16" xfId="1257"/>
    <cellStyle name="Currency 2 3 17" xfId="1258"/>
    <cellStyle name="Currency 2 3 18" xfId="1259"/>
    <cellStyle name="Currency 2 3 19" xfId="1260"/>
    <cellStyle name="Currency 2 3 2" xfId="1261"/>
    <cellStyle name="Currency 2 3 20" xfId="1262"/>
    <cellStyle name="Currency 2 3 21" xfId="1263"/>
    <cellStyle name="Currency 2 3 22" xfId="1264"/>
    <cellStyle name="Currency 2 3 23" xfId="1265"/>
    <cellStyle name="Currency 2 3 24" xfId="1266"/>
    <cellStyle name="Currency 2 3 25" xfId="1267"/>
    <cellStyle name="Currency 2 3 3" xfId="1268"/>
    <cellStyle name="Currency 2 3 3 10" xfId="1269"/>
    <cellStyle name="Currency 2 3 3 11" xfId="1270"/>
    <cellStyle name="Currency 2 3 3 12" xfId="1271"/>
    <cellStyle name="Currency 2 3 3 13" xfId="1272"/>
    <cellStyle name="Currency 2 3 3 14" xfId="1273"/>
    <cellStyle name="Currency 2 3 3 15" xfId="1274"/>
    <cellStyle name="Currency 2 3 3 16" xfId="1275"/>
    <cellStyle name="Currency 2 3 3 17" xfId="1276"/>
    <cellStyle name="Currency 2 3 3 18" xfId="1277"/>
    <cellStyle name="Currency 2 3 3 19" xfId="1278"/>
    <cellStyle name="Currency 2 3 3 2" xfId="1279"/>
    <cellStyle name="Currency 2 3 3 2 2" xfId="1280"/>
    <cellStyle name="Currency 2 3 3 20" xfId="1281"/>
    <cellStyle name="Currency 2 3 3 3" xfId="1282"/>
    <cellStyle name="Currency 2 3 3 3 10" xfId="1283"/>
    <cellStyle name="Currency 2 3 3 3 11" xfId="1284"/>
    <cellStyle name="Currency 2 3 3 3 12" xfId="1285"/>
    <cellStyle name="Currency 2 3 3 3 2" xfId="1286"/>
    <cellStyle name="Currency 2 3 3 3 3" xfId="1287"/>
    <cellStyle name="Currency 2 3 3 3 4" xfId="1288"/>
    <cellStyle name="Currency 2 3 3 3 5" xfId="1289"/>
    <cellStyle name="Currency 2 3 3 3 6" xfId="1290"/>
    <cellStyle name="Currency 2 3 3 3 7" xfId="1291"/>
    <cellStyle name="Currency 2 3 3 3 8" xfId="1292"/>
    <cellStyle name="Currency 2 3 3 3 9" xfId="1293"/>
    <cellStyle name="Currency 2 3 3 4" xfId="1294"/>
    <cellStyle name="Currency 2 3 3 4 2" xfId="1295"/>
    <cellStyle name="Currency 2 3 3 5" xfId="1296"/>
    <cellStyle name="Currency 2 3 3 6" xfId="1297"/>
    <cellStyle name="Currency 2 3 3 7" xfId="1298"/>
    <cellStyle name="Currency 2 3 3 8" xfId="1299"/>
    <cellStyle name="Currency 2 3 3 9" xfId="1300"/>
    <cellStyle name="Currency 2 3 4" xfId="1301"/>
    <cellStyle name="Currency 2 3 5" xfId="1302"/>
    <cellStyle name="Currency 2 3 6" xfId="1303"/>
    <cellStyle name="Currency 2 3 7" xfId="1304"/>
    <cellStyle name="Currency 2 3 7 10" xfId="1305"/>
    <cellStyle name="Currency 2 3 7 11" xfId="1306"/>
    <cellStyle name="Currency 2 3 7 12" xfId="1307"/>
    <cellStyle name="Currency 2 3 7 2" xfId="1308"/>
    <cellStyle name="Currency 2 3 7 3" xfId="1309"/>
    <cellStyle name="Currency 2 3 7 4" xfId="1310"/>
    <cellStyle name="Currency 2 3 7 5" xfId="1311"/>
    <cellStyle name="Currency 2 3 7 6" xfId="1312"/>
    <cellStyle name="Currency 2 3 7 7" xfId="1313"/>
    <cellStyle name="Currency 2 3 7 8" xfId="1314"/>
    <cellStyle name="Currency 2 3 7 9" xfId="1315"/>
    <cellStyle name="Currency 2 3 8" xfId="1316"/>
    <cellStyle name="Currency 2 3 9" xfId="1317"/>
    <cellStyle name="Currency 2 4" xfId="1318"/>
    <cellStyle name="Currency 3" xfId="1319"/>
    <cellStyle name="Currency 3 2" xfId="1320"/>
    <cellStyle name="Currency 3 2 2" xfId="1321"/>
    <cellStyle name="Currency 3 2 2 2" xfId="1322"/>
    <cellStyle name="Currency 3 3" xfId="1323"/>
    <cellStyle name="Currency 3 3 2" xfId="1324"/>
    <cellStyle name="Currency 3_Amos 3 Forecast" xfId="1325"/>
    <cellStyle name="Currency 4" xfId="1326"/>
    <cellStyle name="Currency 4 2" xfId="1327"/>
    <cellStyle name="Currency 4 2 2" xfId="1328"/>
    <cellStyle name="Currency 4 2 3" xfId="1329"/>
    <cellStyle name="Currency 4 2 3 2" xfId="1330"/>
    <cellStyle name="Currency 4 2 4" xfId="1331"/>
    <cellStyle name="Currency 4 3" xfId="1332"/>
    <cellStyle name="Currency 5" xfId="1333"/>
    <cellStyle name="Currency 5 2" xfId="1334"/>
    <cellStyle name="Currency 5 2 2" xfId="1335"/>
    <cellStyle name="Currency 5 3" xfId="1336"/>
    <cellStyle name="Currency 5 4" xfId="1337"/>
    <cellStyle name="Currency 6" xfId="1338"/>
    <cellStyle name="Currency 6 2" xfId="1339"/>
    <cellStyle name="Currency 7" xfId="1340"/>
    <cellStyle name="Currency 7 2" xfId="1341"/>
    <cellStyle name="Currency 7 2 2" xfId="1342"/>
    <cellStyle name="Currency 7 2 3" xfId="1343"/>
    <cellStyle name="Currency 7 3" xfId="1344"/>
    <cellStyle name="Currency 7 4" xfId="1345"/>
    <cellStyle name="Currency 8" xfId="1346"/>
    <cellStyle name="Currency 8 2" xfId="1347"/>
    <cellStyle name="Currency 8 3" xfId="1348"/>
    <cellStyle name="Currency 8 3 10" xfId="1349"/>
    <cellStyle name="Currency 8 3 11" xfId="1350"/>
    <cellStyle name="Currency 8 3 12" xfId="1351"/>
    <cellStyle name="Currency 8 3 13" xfId="1352"/>
    <cellStyle name="Currency 8 3 14" xfId="1353"/>
    <cellStyle name="Currency 8 3 15" xfId="1354"/>
    <cellStyle name="Currency 8 3 16" xfId="1355"/>
    <cellStyle name="Currency 8 3 17" xfId="1356"/>
    <cellStyle name="Currency 8 3 18" xfId="1357"/>
    <cellStyle name="Currency 8 3 19" xfId="1358"/>
    <cellStyle name="Currency 8 3 2" xfId="1359"/>
    <cellStyle name="Currency 8 3 2 2" xfId="1360"/>
    <cellStyle name="Currency 8 3 20" xfId="1361"/>
    <cellStyle name="Currency 8 3 3" xfId="1362"/>
    <cellStyle name="Currency 8 3 3 10" xfId="1363"/>
    <cellStyle name="Currency 8 3 3 11" xfId="1364"/>
    <cellStyle name="Currency 8 3 3 12" xfId="1365"/>
    <cellStyle name="Currency 8 3 3 2" xfId="1366"/>
    <cellStyle name="Currency 8 3 3 3" xfId="1367"/>
    <cellStyle name="Currency 8 3 3 4" xfId="1368"/>
    <cellStyle name="Currency 8 3 3 5" xfId="1369"/>
    <cellStyle name="Currency 8 3 3 6" xfId="1370"/>
    <cellStyle name="Currency 8 3 3 7" xfId="1371"/>
    <cellStyle name="Currency 8 3 3 8" xfId="1372"/>
    <cellStyle name="Currency 8 3 3 9" xfId="1373"/>
    <cellStyle name="Currency 8 3 4" xfId="1374"/>
    <cellStyle name="Currency 8 3 4 2" xfId="1375"/>
    <cellStyle name="Currency 8 3 5" xfId="1376"/>
    <cellStyle name="Currency 8 3 6" xfId="1377"/>
    <cellStyle name="Currency 8 3 7" xfId="1378"/>
    <cellStyle name="Currency 8 3 8" xfId="1379"/>
    <cellStyle name="Currency 8 3 9" xfId="1380"/>
    <cellStyle name="Currency 8 4" xfId="1381"/>
    <cellStyle name="Currency 9" xfId="1382"/>
    <cellStyle name="Currency 9 2" xfId="1383"/>
    <cellStyle name="Currency 9 3" xfId="1384"/>
    <cellStyle name="Currency0" xfId="1385"/>
    <cellStyle name="Currency0 2" xfId="1386"/>
    <cellStyle name="Currency0 2 2" xfId="1387"/>
    <cellStyle name="Currency0 2 2 2" xfId="1388"/>
    <cellStyle name="Currency0 2 2 2 2" xfId="1389"/>
    <cellStyle name="Currency0 2 2 3" xfId="1390"/>
    <cellStyle name="Currency0 2 3" xfId="1391"/>
    <cellStyle name="Currency0 2 3 2" xfId="1392"/>
    <cellStyle name="Currency0 2 3 2 2" xfId="1393"/>
    <cellStyle name="Currency0 2 3 3" xfId="1394"/>
    <cellStyle name="Currency0 2 4" xfId="1395"/>
    <cellStyle name="Currency0 2 4 2" xfId="1396"/>
    <cellStyle name="Currency0 2 4 2 2" xfId="1397"/>
    <cellStyle name="Currency0 2 4 3" xfId="1398"/>
    <cellStyle name="Currency0 2 5" xfId="1399"/>
    <cellStyle name="Currency0 2 5 2" xfId="1400"/>
    <cellStyle name="Currency0 2 6" xfId="1401"/>
    <cellStyle name="Currency0 3" xfId="1402"/>
    <cellStyle name="Currency0 3 2" xfId="1403"/>
    <cellStyle name="Currency0 3 2 2" xfId="1404"/>
    <cellStyle name="Currency0 3 2 2 2" xfId="1405"/>
    <cellStyle name="Currency0 3 2 2 2 2" xfId="1406"/>
    <cellStyle name="Currency0 3 2 2 3" xfId="1407"/>
    <cellStyle name="Currency0 3 2 3" xfId="1408"/>
    <cellStyle name="Currency0 3 2 3 2" xfId="1409"/>
    <cellStyle name="Currency0 3 2 4" xfId="1410"/>
    <cellStyle name="Currency0 3 3" xfId="1411"/>
    <cellStyle name="Currency0 3 3 2" xfId="1412"/>
    <cellStyle name="Currency0 3 3 2 2" xfId="1413"/>
    <cellStyle name="Currency0 3 3 3" xfId="1414"/>
    <cellStyle name="Currency0 3 4" xfId="1415"/>
    <cellStyle name="Currency0 3 4 2" xfId="1416"/>
    <cellStyle name="Currency0 3 4 2 2" xfId="1417"/>
    <cellStyle name="Currency0 3 4 3" xfId="1418"/>
    <cellStyle name="Currency0 3 5" xfId="1419"/>
    <cellStyle name="Currency0 3 5 2" xfId="1420"/>
    <cellStyle name="Currency0 3 6" xfId="1421"/>
    <cellStyle name="Currency0 4" xfId="1422"/>
    <cellStyle name="Currency0 4 2" xfId="1423"/>
    <cellStyle name="Currency0 4 2 2" xfId="1424"/>
    <cellStyle name="Currency0 4 3" xfId="1425"/>
    <cellStyle name="Currency0 5" xfId="1426"/>
    <cellStyle name="Currency0 5 2" xfId="1427"/>
    <cellStyle name="Currency0 5 2 2" xfId="1428"/>
    <cellStyle name="Currency0 5 2 2 2" xfId="1429"/>
    <cellStyle name="Currency0 5 2 3" xfId="1430"/>
    <cellStyle name="Currency0 5 3" xfId="1431"/>
    <cellStyle name="Currency0 5 3 2" xfId="1432"/>
    <cellStyle name="Currency0 5 4" xfId="1433"/>
    <cellStyle name="Currency0 6" xfId="1434"/>
    <cellStyle name="Currency0 6 2" xfId="1435"/>
    <cellStyle name="Currency0 6 2 2" xfId="1436"/>
    <cellStyle name="Currency0 6 3" xfId="1437"/>
    <cellStyle name="Currency0 7" xfId="1438"/>
    <cellStyle name="Currency0 7 2" xfId="1439"/>
    <cellStyle name="Currency0 8" xfId="1440"/>
    <cellStyle name="DATA TYPE" xfId="1441"/>
    <cellStyle name="Date" xfId="1442"/>
    <cellStyle name="Date 2" xfId="1443"/>
    <cellStyle name="Date 2 2" xfId="1444"/>
    <cellStyle name="Date 2 2 2" xfId="1445"/>
    <cellStyle name="Date 2 2 2 2" xfId="1446"/>
    <cellStyle name="Date 2 2 3" xfId="1447"/>
    <cellStyle name="Date 2 3" xfId="1448"/>
    <cellStyle name="Date 2 3 2" xfId="1449"/>
    <cellStyle name="Date 2 3 2 2" xfId="1450"/>
    <cellStyle name="Date 2 3 3" xfId="1451"/>
    <cellStyle name="Date 2 4" xfId="1452"/>
    <cellStyle name="Date 2 4 2" xfId="1453"/>
    <cellStyle name="Date 2 4 2 2" xfId="1454"/>
    <cellStyle name="Date 2 4 3" xfId="1455"/>
    <cellStyle name="Date 2 5" xfId="1456"/>
    <cellStyle name="Date 2 5 2" xfId="1457"/>
    <cellStyle name="Date 2 6" xfId="1458"/>
    <cellStyle name="Date 3" xfId="1459"/>
    <cellStyle name="Date 3 2" xfId="1460"/>
    <cellStyle name="Date 3 2 2" xfId="1461"/>
    <cellStyle name="Date 3 2 2 2" xfId="1462"/>
    <cellStyle name="Date 3 2 2 2 2" xfId="1463"/>
    <cellStyle name="Date 3 2 2 3" xfId="1464"/>
    <cellStyle name="Date 3 2 3" xfId="1465"/>
    <cellStyle name="Date 3 2 3 2" xfId="1466"/>
    <cellStyle name="Date 3 2 4" xfId="1467"/>
    <cellStyle name="Date 3 3" xfId="1468"/>
    <cellStyle name="Date 3 3 2" xfId="1469"/>
    <cellStyle name="Date 3 3 2 2" xfId="1470"/>
    <cellStyle name="Date 3 3 3" xfId="1471"/>
    <cellStyle name="Date 3 4" xfId="1472"/>
    <cellStyle name="Date 3 4 2" xfId="1473"/>
    <cellStyle name="Date 3 4 2 2" xfId="1474"/>
    <cellStyle name="Date 3 4 3" xfId="1475"/>
    <cellStyle name="Date 3 5" xfId="1476"/>
    <cellStyle name="Date 3 5 2" xfId="1477"/>
    <cellStyle name="Date 3 6" xfId="1478"/>
    <cellStyle name="Date 4" xfId="1479"/>
    <cellStyle name="Date 4 2" xfId="1480"/>
    <cellStyle name="Date 4 2 2" xfId="1481"/>
    <cellStyle name="Date 4 3" xfId="1482"/>
    <cellStyle name="Date 5" xfId="1483"/>
    <cellStyle name="Date 5 2" xfId="1484"/>
    <cellStyle name="Date 5 2 2" xfId="1485"/>
    <cellStyle name="Date 5 2 2 2" xfId="1486"/>
    <cellStyle name="Date 5 2 3" xfId="1487"/>
    <cellStyle name="Date 5 3" xfId="1488"/>
    <cellStyle name="Date 5 3 2" xfId="1489"/>
    <cellStyle name="Date 5 4" xfId="1490"/>
    <cellStyle name="Date 6" xfId="1491"/>
    <cellStyle name="Date 6 2" xfId="1492"/>
    <cellStyle name="Date 6 2 2" xfId="1493"/>
    <cellStyle name="Date 6 3" xfId="1494"/>
    <cellStyle name="Date 7" xfId="1495"/>
    <cellStyle name="Date 7 2" xfId="1496"/>
    <cellStyle name="Date 8" xfId="1497"/>
    <cellStyle name="DateTime24H" xfId="1498"/>
    <cellStyle name="Euro" xfId="1499"/>
    <cellStyle name="Euro 2" xfId="1500"/>
    <cellStyle name="Explanatory Text 2" xfId="1502"/>
    <cellStyle name="Explanatory Text 3" xfId="1503"/>
    <cellStyle name="Explanatory Text 4" xfId="1504"/>
    <cellStyle name="Explanatory Text 5" xfId="1505"/>
    <cellStyle name="Explanatory Text 6" xfId="1501"/>
    <cellStyle name="Fixed" xfId="1506"/>
    <cellStyle name="Fixed 2" xfId="1507"/>
    <cellStyle name="Fixed 2 2" xfId="1508"/>
    <cellStyle name="Fixed 2 2 2" xfId="1509"/>
    <cellStyle name="Fixed 2 2 2 2" xfId="1510"/>
    <cellStyle name="Fixed 2 2 3" xfId="1511"/>
    <cellStyle name="Fixed 2 3" xfId="1512"/>
    <cellStyle name="Fixed 2 3 2" xfId="1513"/>
    <cellStyle name="Fixed 2 3 2 2" xfId="1514"/>
    <cellStyle name="Fixed 2 3 3" xfId="1515"/>
    <cellStyle name="Fixed 2 4" xfId="1516"/>
    <cellStyle name="Fixed 2 4 2" xfId="1517"/>
    <cellStyle name="Fixed 2 4 2 2" xfId="1518"/>
    <cellStyle name="Fixed 2 4 3" xfId="1519"/>
    <cellStyle name="Fixed 2 5" xfId="1520"/>
    <cellStyle name="Fixed 2 5 2" xfId="1521"/>
    <cellStyle name="Fixed 2 6" xfId="1522"/>
    <cellStyle name="Fixed 3" xfId="1523"/>
    <cellStyle name="Fixed 3 2" xfId="1524"/>
    <cellStyle name="Fixed 3 2 2" xfId="1525"/>
    <cellStyle name="Fixed 3 2 2 2" xfId="1526"/>
    <cellStyle name="Fixed 3 2 2 2 2" xfId="1527"/>
    <cellStyle name="Fixed 3 2 2 3" xfId="1528"/>
    <cellStyle name="Fixed 3 2 3" xfId="1529"/>
    <cellStyle name="Fixed 3 2 3 2" xfId="1530"/>
    <cellStyle name="Fixed 3 2 4" xfId="1531"/>
    <cellStyle name="Fixed 3 3" xfId="1532"/>
    <cellStyle name="Fixed 3 3 2" xfId="1533"/>
    <cellStyle name="Fixed 3 3 2 2" xfId="1534"/>
    <cellStyle name="Fixed 3 3 3" xfId="1535"/>
    <cellStyle name="Fixed 3 4" xfId="1536"/>
    <cellStyle name="Fixed 3 4 2" xfId="1537"/>
    <cellStyle name="Fixed 3 4 2 2" xfId="1538"/>
    <cellStyle name="Fixed 3 4 3" xfId="1539"/>
    <cellStyle name="Fixed 3 5" xfId="1540"/>
    <cellStyle name="Fixed 3 5 2" xfId="1541"/>
    <cellStyle name="Fixed 3 6" xfId="1542"/>
    <cellStyle name="Fixed 4" xfId="1543"/>
    <cellStyle name="Fixed 4 2" xfId="1544"/>
    <cellStyle name="Fixed 4 2 2" xfId="1545"/>
    <cellStyle name="Fixed 4 3" xfId="1546"/>
    <cellStyle name="Fixed 5" xfId="1547"/>
    <cellStyle name="Fixed 5 2" xfId="1548"/>
    <cellStyle name="Fixed 5 2 2" xfId="1549"/>
    <cellStyle name="Fixed 5 2 2 2" xfId="1550"/>
    <cellStyle name="Fixed 5 2 3" xfId="1551"/>
    <cellStyle name="Fixed 5 3" xfId="1552"/>
    <cellStyle name="Fixed 5 3 2" xfId="1553"/>
    <cellStyle name="Fixed 5 4" xfId="1554"/>
    <cellStyle name="Fixed 6" xfId="1555"/>
    <cellStyle name="Fixed 6 2" xfId="1556"/>
    <cellStyle name="Fixed 6 2 2" xfId="1557"/>
    <cellStyle name="Fixed 6 3" xfId="1558"/>
    <cellStyle name="Fixed 7" xfId="1559"/>
    <cellStyle name="Fixed 7 2" xfId="1560"/>
    <cellStyle name="Fixed 8" xfId="1561"/>
    <cellStyle name="Fixed2 - Style2" xfId="1562"/>
    <cellStyle name="Fixed2 - Style2 2" xfId="1563"/>
    <cellStyle name="Fixed3 - Style3" xfId="1564"/>
    <cellStyle name="FUEL SUBTOTAL" xfId="1565"/>
    <cellStyle name="FUEL TYPE" xfId="1566"/>
    <cellStyle name="Good 2" xfId="1568"/>
    <cellStyle name="Good 3" xfId="1569"/>
    <cellStyle name="Good 4" xfId="1570"/>
    <cellStyle name="Good 5" xfId="1571"/>
    <cellStyle name="Good 6" xfId="1567"/>
    <cellStyle name="Heading 1 10" xfId="1573"/>
    <cellStyle name="Heading 1 11" xfId="1572"/>
    <cellStyle name="Heading 1 2" xfId="1574"/>
    <cellStyle name="Heading 1 2 2" xfId="1575"/>
    <cellStyle name="Heading 1 3" xfId="1576"/>
    <cellStyle name="Heading 1 3 2" xfId="1577"/>
    <cellStyle name="Heading 1 3 2 2" xfId="1578"/>
    <cellStyle name="Heading 1 3 2 2 2" xfId="1579"/>
    <cellStyle name="Heading 1 3 2 2 2 2" xfId="1580"/>
    <cellStyle name="Heading 1 3 2 2 3" xfId="1581"/>
    <cellStyle name="Heading 1 3 2 3" xfId="1582"/>
    <cellStyle name="Heading 1 3 2 3 2" xfId="1583"/>
    <cellStyle name="Heading 1 3 2 4" xfId="1584"/>
    <cellStyle name="Heading 1 4" xfId="1585"/>
    <cellStyle name="Heading 1 5" xfId="1586"/>
    <cellStyle name="Heading 1 6" xfId="1587"/>
    <cellStyle name="Heading 1 6 2" xfId="1588"/>
    <cellStyle name="Heading 1 6 2 2" xfId="1589"/>
    <cellStyle name="Heading 1 6 2 2 2" xfId="1590"/>
    <cellStyle name="Heading 1 6 2 2 2 2" xfId="1591"/>
    <cellStyle name="Heading 1 6 2 2 3" xfId="1592"/>
    <cellStyle name="Heading 1 6 2 3" xfId="1593"/>
    <cellStyle name="Heading 1 6 2 3 2" xfId="1594"/>
    <cellStyle name="Heading 1 6 2 4" xfId="1595"/>
    <cellStyle name="Heading 1 6 3" xfId="1596"/>
    <cellStyle name="Heading 1 6 3 2" xfId="1597"/>
    <cellStyle name="Heading 1 6 3 2 2" xfId="1598"/>
    <cellStyle name="Heading 1 6 3 3" xfId="1599"/>
    <cellStyle name="Heading 1 6 4" xfId="1600"/>
    <cellStyle name="Heading 1 6 4 2" xfId="1601"/>
    <cellStyle name="Heading 1 6 4 2 2" xfId="1602"/>
    <cellStyle name="Heading 1 6 4 3" xfId="1603"/>
    <cellStyle name="Heading 1 6 5" xfId="1604"/>
    <cellStyle name="Heading 1 7" xfId="1605"/>
    <cellStyle name="Heading 1 7 2" xfId="1606"/>
    <cellStyle name="Heading 1 8" xfId="1607"/>
    <cellStyle name="Heading 1 9" xfId="1608"/>
    <cellStyle name="Heading 2 10" xfId="1610"/>
    <cellStyle name="Heading 2 11" xfId="1611"/>
    <cellStyle name="Heading 2 12" xfId="1609"/>
    <cellStyle name="Heading 2 2" xfId="1612"/>
    <cellStyle name="Heading 2 2 2" xfId="1613"/>
    <cellStyle name="Heading 2 3" xfId="1614"/>
    <cellStyle name="Heading 2 3 2" xfId="1615"/>
    <cellStyle name="Heading 2 3 3" xfId="1616"/>
    <cellStyle name="Heading 2 3 3 2" xfId="1617"/>
    <cellStyle name="Heading 2 3 3 2 2" xfId="1618"/>
    <cellStyle name="Heading 2 3 3 2 2 2" xfId="1619"/>
    <cellStyle name="Heading 2 3 3 2 3" xfId="1620"/>
    <cellStyle name="Heading 2 3 3 3" xfId="1621"/>
    <cellStyle name="Heading 2 3 3 3 2" xfId="1622"/>
    <cellStyle name="Heading 2 3 3 4" xfId="1623"/>
    <cellStyle name="Heading 2 4" xfId="1624"/>
    <cellStyle name="Heading 2 5" xfId="1625"/>
    <cellStyle name="Heading 2 6" xfId="1626"/>
    <cellStyle name="Heading 2 7" xfId="1627"/>
    <cellStyle name="Heading 2 7 2" xfId="1628"/>
    <cellStyle name="Heading 2 7 2 2" xfId="1629"/>
    <cellStyle name="Heading 2 7 2 2 2" xfId="1630"/>
    <cellStyle name="Heading 2 7 2 2 2 2" xfId="1631"/>
    <cellStyle name="Heading 2 7 2 2 3" xfId="1632"/>
    <cellStyle name="Heading 2 7 2 3" xfId="1633"/>
    <cellStyle name="Heading 2 7 2 3 2" xfId="1634"/>
    <cellStyle name="Heading 2 7 2 4" xfId="1635"/>
    <cellStyle name="Heading 2 7 3" xfId="1636"/>
    <cellStyle name="Heading 2 7 3 2" xfId="1637"/>
    <cellStyle name="Heading 2 7 3 2 2" xfId="1638"/>
    <cellStyle name="Heading 2 7 3 3" xfId="1639"/>
    <cellStyle name="Heading 2 7 4" xfId="1640"/>
    <cellStyle name="Heading 2 7 4 2" xfId="1641"/>
    <cellStyle name="Heading 2 7 4 2 2" xfId="1642"/>
    <cellStyle name="Heading 2 7 4 3" xfId="1643"/>
    <cellStyle name="Heading 2 7 5" xfId="1644"/>
    <cellStyle name="Heading 2 8" xfId="1645"/>
    <cellStyle name="Heading 2 8 2" xfId="1646"/>
    <cellStyle name="Heading 2 9" xfId="1647"/>
    <cellStyle name="Heading 3 2" xfId="1649"/>
    <cellStyle name="Heading 3 2 2" xfId="1650"/>
    <cellStyle name="Heading 3 2 2 2" xfId="1651"/>
    <cellStyle name="Heading 3 2 2 2 2" xfId="1652"/>
    <cellStyle name="Heading 3 2 2 2 2 2" xfId="1653"/>
    <cellStyle name="Heading 3 2 2 2 3" xfId="1654"/>
    <cellStyle name="Heading 3 2 2 3" xfId="1655"/>
    <cellStyle name="Heading 3 2 2 3 2" xfId="1656"/>
    <cellStyle name="Heading 3 2 2 4" xfId="1657"/>
    <cellStyle name="Heading 3 2 3" xfId="1658"/>
    <cellStyle name="Heading 3 2 3 2" xfId="1659"/>
    <cellStyle name="Heading 3 2 3 2 2" xfId="1660"/>
    <cellStyle name="Heading 3 2 3 3" xfId="1661"/>
    <cellStyle name="Heading 3 2 4" xfId="1662"/>
    <cellStyle name="Heading 3 2 4 2" xfId="1663"/>
    <cellStyle name="Heading 3 2 5" xfId="1664"/>
    <cellStyle name="Heading 3 3" xfId="1665"/>
    <cellStyle name="Heading 3 4" xfId="1648"/>
    <cellStyle name="Heading 4 2" xfId="1667"/>
    <cellStyle name="Heading 4 2 2" xfId="1668"/>
    <cellStyle name="Heading 4 2 2 2" xfId="1669"/>
    <cellStyle name="Heading 4 2 2 2 2" xfId="1670"/>
    <cellStyle name="Heading 4 2 2 2 2 2" xfId="1671"/>
    <cellStyle name="Heading 4 2 2 2 3" xfId="1672"/>
    <cellStyle name="Heading 4 2 2 3" xfId="1673"/>
    <cellStyle name="Heading 4 2 2 3 2" xfId="1674"/>
    <cellStyle name="Heading 4 2 2 4" xfId="1675"/>
    <cellStyle name="Heading 4 2 3" xfId="1676"/>
    <cellStyle name="Heading 4 2 3 2" xfId="1677"/>
    <cellStyle name="Heading 4 2 3 2 2" xfId="1678"/>
    <cellStyle name="Heading 4 2 3 3" xfId="1679"/>
    <cellStyle name="Heading 4 2 4" xfId="1680"/>
    <cellStyle name="Heading 4 2 4 2" xfId="1681"/>
    <cellStyle name="Heading 4 2 5" xfId="1682"/>
    <cellStyle name="Heading 4 3" xfId="1683"/>
    <cellStyle name="Heading 4 4" xfId="1666"/>
    <cellStyle name="HEADING1" xfId="1684"/>
    <cellStyle name="Heading1 10" xfId="1685"/>
    <cellStyle name="Heading1 10 2" xfId="1686"/>
    <cellStyle name="HEADING1 11" xfId="1687"/>
    <cellStyle name="HEADING1 12" xfId="1688"/>
    <cellStyle name="HEADING1 13" xfId="1689"/>
    <cellStyle name="HEADING1 14" xfId="1690"/>
    <cellStyle name="HEADING1 15" xfId="1691"/>
    <cellStyle name="HEADING1 16" xfId="1692"/>
    <cellStyle name="HEADING1 17" xfId="1693"/>
    <cellStyle name="HEADING1 18" xfId="1694"/>
    <cellStyle name="HEADING1 19" xfId="1695"/>
    <cellStyle name="HEADING1 2" xfId="1696"/>
    <cellStyle name="HEADING1 2 2" xfId="1697"/>
    <cellStyle name="HEADING1 2 2 2" xfId="1698"/>
    <cellStyle name="HEADING1 2 2 2 2" xfId="1699"/>
    <cellStyle name="HEADING1 2 2 3" xfId="1700"/>
    <cellStyle name="HEADING1 2 3" xfId="1701"/>
    <cellStyle name="HEADING1 2 3 2" xfId="1702"/>
    <cellStyle name="HEADING1 2 3 2 2" xfId="1703"/>
    <cellStyle name="HEADING1 2 3 3" xfId="1704"/>
    <cellStyle name="HEADING1 2 4" xfId="1705"/>
    <cellStyle name="HEADING1 2 4 2" xfId="1706"/>
    <cellStyle name="HEADING1 2 4 2 2" xfId="1707"/>
    <cellStyle name="HEADING1 2 4 3" xfId="1708"/>
    <cellStyle name="HEADING1 2 5" xfId="1709"/>
    <cellStyle name="HEADING1 2 5 2" xfId="1710"/>
    <cellStyle name="HEADING1 2 6" xfId="1711"/>
    <cellStyle name="HEADING1 20" xfId="1712"/>
    <cellStyle name="HEADING1 3" xfId="1713"/>
    <cellStyle name="HEADING1 3 2" xfId="1714"/>
    <cellStyle name="HEADING1 3 2 2" xfId="1715"/>
    <cellStyle name="HEADING1 3 2 2 2" xfId="1716"/>
    <cellStyle name="HEADING1 3 2 2 2 2" xfId="1717"/>
    <cellStyle name="HEADING1 3 2 2 3" xfId="1718"/>
    <cellStyle name="HEADING1 3 2 3" xfId="1719"/>
    <cellStyle name="HEADING1 3 2 3 2" xfId="1720"/>
    <cellStyle name="HEADING1 3 2 4" xfId="1721"/>
    <cellStyle name="HEADING1 3 3" xfId="1722"/>
    <cellStyle name="HEADING1 3 3 2" xfId="1723"/>
    <cellStyle name="HEADING1 3 3 2 2" xfId="1724"/>
    <cellStyle name="HEADING1 3 3 3" xfId="1725"/>
    <cellStyle name="HEADING1 3 4" xfId="1726"/>
    <cellStyle name="HEADING1 3 4 2" xfId="1727"/>
    <cellStyle name="HEADING1 3 4 2 2" xfId="1728"/>
    <cellStyle name="HEADING1 3 4 3" xfId="1729"/>
    <cellStyle name="HEADING1 3 5" xfId="1730"/>
    <cellStyle name="HEADING1 3 5 2" xfId="1731"/>
    <cellStyle name="HEADING1 3 6" xfId="1732"/>
    <cellStyle name="HEADING1 4" xfId="1733"/>
    <cellStyle name="HEADING1 4 2" xfId="1734"/>
    <cellStyle name="HEADING1 4 2 2" xfId="1735"/>
    <cellStyle name="HEADING1 4 3" xfId="1736"/>
    <cellStyle name="HEADING1 5" xfId="1737"/>
    <cellStyle name="HEADING1 5 2" xfId="1738"/>
    <cellStyle name="HEADING1 5 2 2" xfId="1739"/>
    <cellStyle name="HEADING1 5 2 2 2" xfId="1740"/>
    <cellStyle name="HEADING1 5 2 3" xfId="1741"/>
    <cellStyle name="HEADING1 5 3" xfId="1742"/>
    <cellStyle name="HEADING1 5 3 2" xfId="1743"/>
    <cellStyle name="HEADING1 5 4" xfId="1744"/>
    <cellStyle name="HEADING1 6" xfId="1745"/>
    <cellStyle name="HEADING1 6 2" xfId="1746"/>
    <cellStyle name="HEADING1 6 2 2" xfId="1747"/>
    <cellStyle name="HEADING1 6 3" xfId="1748"/>
    <cellStyle name="HEADING1 7" xfId="1749"/>
    <cellStyle name="Heading1 7 2" xfId="1750"/>
    <cellStyle name="HEADING1 7 2 2" xfId="1751"/>
    <cellStyle name="Heading1 7 2 3" xfId="1752"/>
    <cellStyle name="Heading1 7 2 4" xfId="1753"/>
    <cellStyle name="Heading1 8" xfId="1754"/>
    <cellStyle name="HEADING1 8 2" xfId="1755"/>
    <cellStyle name="Heading1 8 3" xfId="1756"/>
    <cellStyle name="Heading1 8 4" xfId="1757"/>
    <cellStyle name="Heading1 9" xfId="1758"/>
    <cellStyle name="Heading1 9 2" xfId="1759"/>
    <cellStyle name="HEADING2" xfId="1760"/>
    <cellStyle name="HEADING2 2" xfId="1761"/>
    <cellStyle name="HEADING2 2 2" xfId="1762"/>
    <cellStyle name="Heading2 3" xfId="1763"/>
    <cellStyle name="Heading2 3 2" xfId="1764"/>
    <cellStyle name="Heading2 4" xfId="1765"/>
    <cellStyle name="Heading2 4 2" xfId="1766"/>
    <cellStyle name="Heading2 5" xfId="1767"/>
    <cellStyle name="Heading2 5 2" xfId="1768"/>
    <cellStyle name="Heading2 6" xfId="1769"/>
    <cellStyle name="Heading2 6 2" xfId="1770"/>
    <cellStyle name="Heading2 7" xfId="1771"/>
    <cellStyle name="Heading2 7 2" xfId="1772"/>
    <cellStyle name="Hyperlink 2" xfId="1773"/>
    <cellStyle name="Input 2" xfId="1775"/>
    <cellStyle name="Input 3" xfId="1776"/>
    <cellStyle name="Input 4" xfId="1777"/>
    <cellStyle name="Input 5" xfId="1778"/>
    <cellStyle name="Input 6" xfId="1774"/>
    <cellStyle name="Linked Cell 2" xfId="1780"/>
    <cellStyle name="Linked Cell 3" xfId="1781"/>
    <cellStyle name="Linked Cell 4" xfId="1782"/>
    <cellStyle name="Linked Cell 5" xfId="1783"/>
    <cellStyle name="Linked Cell 6" xfId="1779"/>
    <cellStyle name="Neutral 2" xfId="1785"/>
    <cellStyle name="Neutral 3" xfId="1786"/>
    <cellStyle name="Neutral 4" xfId="1787"/>
    <cellStyle name="Neutral 5" xfId="1788"/>
    <cellStyle name="Neutral 6" xfId="1784"/>
    <cellStyle name="Normal" xfId="0" builtinId="0"/>
    <cellStyle name="Normal 10" xfId="1789"/>
    <cellStyle name="Normal 10 2" xfId="1790"/>
    <cellStyle name="Normal 10 2 2" xfId="1791"/>
    <cellStyle name="Normal 10 3" xfId="1792"/>
    <cellStyle name="Normal 10 3 2" xfId="1793"/>
    <cellStyle name="Normal 10 3 3" xfId="1794"/>
    <cellStyle name="Normal 11" xfId="1795"/>
    <cellStyle name="Normal 11 2" xfId="1796"/>
    <cellStyle name="Normal 11 2 2" xfId="1797"/>
    <cellStyle name="Normal 11 3" xfId="1798"/>
    <cellStyle name="Normal 11 4" xfId="1799"/>
    <cellStyle name="Normal 11 4 2" xfId="1800"/>
    <cellStyle name="Normal 11 5" xfId="1801"/>
    <cellStyle name="Normal 12" xfId="1802"/>
    <cellStyle name="Normal 12 2" xfId="1803"/>
    <cellStyle name="Normal 12 3" xfId="1804"/>
    <cellStyle name="Normal 13" xfId="1805"/>
    <cellStyle name="Normal 13 2" xfId="1806"/>
    <cellStyle name="Normal 13 2 2" xfId="1807"/>
    <cellStyle name="Normal 13 3" xfId="1808"/>
    <cellStyle name="Normal 13 4" xfId="1809"/>
    <cellStyle name="Normal 13 5" xfId="1810"/>
    <cellStyle name="Normal 13 6" xfId="1811"/>
    <cellStyle name="Normal 14" xfId="1812"/>
    <cellStyle name="Normal 14 2" xfId="1813"/>
    <cellStyle name="Normal 14 3" xfId="1814"/>
    <cellStyle name="Normal 14 4" xfId="1815"/>
    <cellStyle name="Normal 15" xfId="1816"/>
    <cellStyle name="Normal 15 2" xfId="1817"/>
    <cellStyle name="Normal 15 3" xfId="1818"/>
    <cellStyle name="Normal 15 4" xfId="1819"/>
    <cellStyle name="Normal 16" xfId="1820"/>
    <cellStyle name="Normal 16 2" xfId="1821"/>
    <cellStyle name="Normal 16 3" xfId="1822"/>
    <cellStyle name="Normal 17" xfId="1823"/>
    <cellStyle name="Normal 17 2" xfId="1824"/>
    <cellStyle name="Normal 18" xfId="1825"/>
    <cellStyle name="Normal 18 2" xfId="1826"/>
    <cellStyle name="Normal 19" xfId="1827"/>
    <cellStyle name="Normal 2" xfId="1828"/>
    <cellStyle name="Normal 2 10" xfId="1829"/>
    <cellStyle name="Normal 2 10 2" xfId="1830"/>
    <cellStyle name="Normal 2 10 3" xfId="1831"/>
    <cellStyle name="Normal 2 11" xfId="1832"/>
    <cellStyle name="Normal 2 12" xfId="1833"/>
    <cellStyle name="Normal 2 13" xfId="1834"/>
    <cellStyle name="Normal 2 14" xfId="1835"/>
    <cellStyle name="Normal 2 15" xfId="1836"/>
    <cellStyle name="Normal 2 16" xfId="1837"/>
    <cellStyle name="Normal 2 17" xfId="1838"/>
    <cellStyle name="Normal 2 18" xfId="1839"/>
    <cellStyle name="Normal 2 19" xfId="1840"/>
    <cellStyle name="Normal 2 2" xfId="1841"/>
    <cellStyle name="Normal 2 2 2" xfId="1842"/>
    <cellStyle name="Normal 2 2 2 2" xfId="1843"/>
    <cellStyle name="Normal 2 2 2 2 2" xfId="1844"/>
    <cellStyle name="Normal 2 2 2 2 2 2" xfId="1845"/>
    <cellStyle name="Normal 2 2 2 2 3" xfId="1846"/>
    <cellStyle name="Normal 2 2 3" xfId="1847"/>
    <cellStyle name="Normal 2 2 3 2" xfId="1848"/>
    <cellStyle name="Normal 2 2 3 2 2" xfId="1849"/>
    <cellStyle name="Normal 2 2 3 3" xfId="1850"/>
    <cellStyle name="Normal 2 2 4" xfId="1851"/>
    <cellStyle name="Normal 2 2 5" xfId="1852"/>
    <cellStyle name="Normal 2 2_AM 3 and Mitchell NBV forecast DRAFT 9-24" xfId="1853"/>
    <cellStyle name="Normal 2 20" xfId="1854"/>
    <cellStyle name="Normal 2 21" xfId="1855"/>
    <cellStyle name="Normal 2 22" xfId="1856"/>
    <cellStyle name="Normal 2 22 2" xfId="1857"/>
    <cellStyle name="Normal 2 23" xfId="1858"/>
    <cellStyle name="Normal 2 23 2" xfId="1859"/>
    <cellStyle name="Normal 2 24" xfId="1860"/>
    <cellStyle name="Normal 2 24 2" xfId="1861"/>
    <cellStyle name="Normal 2 25" xfId="1862"/>
    <cellStyle name="Normal 2 26" xfId="1863"/>
    <cellStyle name="Normal 2 27" xfId="1864"/>
    <cellStyle name="Normal 2 28" xfId="1865"/>
    <cellStyle name="Normal 2 29" xfId="1866"/>
    <cellStyle name="Normal 2 3" xfId="1867"/>
    <cellStyle name="Normal 2 3 2" xfId="1868"/>
    <cellStyle name="Normal 2 3 3" xfId="1869"/>
    <cellStyle name="Normal 2 3 3 2" xfId="1870"/>
    <cellStyle name="Normal 2 3 4" xfId="1871"/>
    <cellStyle name="Normal 2 30" xfId="1872"/>
    <cellStyle name="Normal 2 31" xfId="1873"/>
    <cellStyle name="Normal 2 32" xfId="1874"/>
    <cellStyle name="Normal 2 33" xfId="1875"/>
    <cellStyle name="Normal 2 34" xfId="1876"/>
    <cellStyle name="Normal 2 35" xfId="1877"/>
    <cellStyle name="Normal 2 36" xfId="1878"/>
    <cellStyle name="Normal 2 37" xfId="1879"/>
    <cellStyle name="Normal 2 38" xfId="1880"/>
    <cellStyle name="Normal 2 39" xfId="1881"/>
    <cellStyle name="Normal 2 4" xfId="1882"/>
    <cellStyle name="Normal 2 4 2" xfId="1883"/>
    <cellStyle name="Normal 2 4 3" xfId="1884"/>
    <cellStyle name="Normal 2 4 4" xfId="1885"/>
    <cellStyle name="Normal 2 5" xfId="1886"/>
    <cellStyle name="Normal 2 5 2" xfId="1887"/>
    <cellStyle name="Normal 2 5 3" xfId="1888"/>
    <cellStyle name="Normal 2 5 4" xfId="1889"/>
    <cellStyle name="Normal 2 6" xfId="1890"/>
    <cellStyle name="Normal 2 6 2" xfId="1891"/>
    <cellStyle name="Normal 2 6 2 2" xfId="1892"/>
    <cellStyle name="Normal 2 6 2 2 2" xfId="1893"/>
    <cellStyle name="Normal 2 6 2 3" xfId="1894"/>
    <cellStyle name="Normal 2 6 3" xfId="1895"/>
    <cellStyle name="Normal 2 6 4" xfId="1896"/>
    <cellStyle name="Normal 2 6 4 2" xfId="1897"/>
    <cellStyle name="Normal 2 6 5" xfId="1898"/>
    <cellStyle name="Normal 2 7" xfId="1899"/>
    <cellStyle name="Normal 2 8" xfId="1900"/>
    <cellStyle name="Normal 2 8 2" xfId="1901"/>
    <cellStyle name="Normal 2 8 3" xfId="1902"/>
    <cellStyle name="Normal 2 9" xfId="1903"/>
    <cellStyle name="Normal 2_3 Company Case Comparisons v12-8-11" xfId="1904"/>
    <cellStyle name="Normal 20" xfId="1905"/>
    <cellStyle name="Normal 21" xfId="1906"/>
    <cellStyle name="Normal 22" xfId="2"/>
    <cellStyle name="Normal 23" xfId="2833"/>
    <cellStyle name="Normal 24" xfId="2836"/>
    <cellStyle name="Normal 25" xfId="2839"/>
    <cellStyle name="Normal 26" xfId="2842"/>
    <cellStyle name="Normal 27" xfId="2845"/>
    <cellStyle name="Normal 3" xfId="1907"/>
    <cellStyle name="Normal 3 2" xfId="1908"/>
    <cellStyle name="Normal 3 2 2" xfId="1909"/>
    <cellStyle name="Normal 3 2 2 2" xfId="1910"/>
    <cellStyle name="Normal 3 2 2 2 2" xfId="1911"/>
    <cellStyle name="Normal 3 2 3" xfId="1912"/>
    <cellStyle name="Normal 3 2 3 2" xfId="1913"/>
    <cellStyle name="Normal 3 3" xfId="1914"/>
    <cellStyle name="Normal 3 3 2" xfId="1915"/>
    <cellStyle name="Normal 3 3 2 2" xfId="1916"/>
    <cellStyle name="Normal 3 3 3" xfId="1917"/>
    <cellStyle name="Normal 3 4" xfId="1918"/>
    <cellStyle name="Normal 3 4 2" xfId="1919"/>
    <cellStyle name="Normal 3 4 2 2" xfId="1920"/>
    <cellStyle name="Normal 3 4 3" xfId="1921"/>
    <cellStyle name="Normal 3 4 3 2" xfId="1922"/>
    <cellStyle name="Normal 3 4 3 3" xfId="1923"/>
    <cellStyle name="Normal 3 4 4" xfId="1924"/>
    <cellStyle name="Normal 3 5" xfId="1925"/>
    <cellStyle name="Normal 3 5 2" xfId="1926"/>
    <cellStyle name="Normal 3 5 2 2" xfId="1927"/>
    <cellStyle name="Normal 3 5 3" xfId="1928"/>
    <cellStyle name="Normal 3 5 4" xfId="1929"/>
    <cellStyle name="Normal 3 6" xfId="1930"/>
    <cellStyle name="Normal 3 6 2" xfId="1931"/>
    <cellStyle name="Normal 3 6 3" xfId="1932"/>
    <cellStyle name="Normal 3 7" xfId="1933"/>
    <cellStyle name="Normal 3_Amos 3 Forecast" xfId="1934"/>
    <cellStyle name="Normal 4" xfId="1935"/>
    <cellStyle name="Normal 4 2" xfId="1936"/>
    <cellStyle name="Normal 4 2 2" xfId="1937"/>
    <cellStyle name="Normal 4 2 2 2" xfId="1938"/>
    <cellStyle name="Normal 4 3" xfId="1939"/>
    <cellStyle name="Normal 4 3 2" xfId="1940"/>
    <cellStyle name="Normal 4 3 2 2" xfId="1941"/>
    <cellStyle name="Normal 4 3 2 2 2" xfId="1942"/>
    <cellStyle name="Normal 4 3 3" xfId="1943"/>
    <cellStyle name="Normal 4 3 3 2" xfId="1944"/>
    <cellStyle name="Normal 4 3_AM 3 and Mitchell NBV forecast DRAFT 9-24" xfId="1945"/>
    <cellStyle name="Normal 4 4" xfId="1946"/>
    <cellStyle name="Normal 4 4 2" xfId="1947"/>
    <cellStyle name="Normal 4 4 2 2" xfId="1948"/>
    <cellStyle name="Normal 4 5" xfId="1949"/>
    <cellStyle name="Normal 4 5 2" xfId="1950"/>
    <cellStyle name="Normal 4 5 2 2" xfId="1951"/>
    <cellStyle name="Normal 4 6" xfId="1952"/>
    <cellStyle name="Normal 4 6 2" xfId="1953"/>
    <cellStyle name="Normal 4 7" xfId="1954"/>
    <cellStyle name="Normal 4_AM 3 and Mitchell NBV forecast DRAFT 9-24" xfId="1955"/>
    <cellStyle name="Normal 5" xfId="1956"/>
    <cellStyle name="Normal 5 2" xfId="1957"/>
    <cellStyle name="Normal 5 2 2" xfId="1958"/>
    <cellStyle name="Normal 5 2 2 2" xfId="1959"/>
    <cellStyle name="Normal 5 2 2 3" xfId="1960"/>
    <cellStyle name="Normal 5 2 2 4" xfId="1961"/>
    <cellStyle name="Normal 5 2 3" xfId="1962"/>
    <cellStyle name="Normal 5 2 4" xfId="1963"/>
    <cellStyle name="Normal 5 2 5" xfId="1964"/>
    <cellStyle name="Normal 5 2 6" xfId="1965"/>
    <cellStyle name="Normal 5 3" xfId="1966"/>
    <cellStyle name="Normal 5 3 2" xfId="1967"/>
    <cellStyle name="Normal 5 3 3" xfId="1968"/>
    <cellStyle name="Normal 5 4" xfId="1969"/>
    <cellStyle name="Normal 5 5" xfId="1970"/>
    <cellStyle name="Normal 5_Amos 3 Forecast" xfId="1971"/>
    <cellStyle name="Normal 6" xfId="1972"/>
    <cellStyle name="Normal 6 2" xfId="1973"/>
    <cellStyle name="Normal 6 2 2" xfId="1974"/>
    <cellStyle name="Normal 6 2 2 2" xfId="1975"/>
    <cellStyle name="Normal 6 3" xfId="1976"/>
    <cellStyle name="Normal 6 3 2" xfId="1977"/>
    <cellStyle name="Normal 6 3 2 2" xfId="1978"/>
    <cellStyle name="Normal 7" xfId="1979"/>
    <cellStyle name="Normal 7 2" xfId="1980"/>
    <cellStyle name="Normal 7 2 2" xfId="1981"/>
    <cellStyle name="Normal 7 2 2 2" xfId="1982"/>
    <cellStyle name="Normal 7 3" xfId="1983"/>
    <cellStyle name="Normal 7 3 2" xfId="1984"/>
    <cellStyle name="Normal 8" xfId="1985"/>
    <cellStyle name="Normal 8 2" xfId="1986"/>
    <cellStyle name="Normal 8 2 2" xfId="1987"/>
    <cellStyle name="Normal 8 2 2 2" xfId="1988"/>
    <cellStyle name="Normal 8 2 3" xfId="1989"/>
    <cellStyle name="Normal 8 3" xfId="1990"/>
    <cellStyle name="Normal 8 3 2" xfId="1991"/>
    <cellStyle name="Normal 8 3 3" xfId="1992"/>
    <cellStyle name="Normal 8 4" xfId="1993"/>
    <cellStyle name="Normal 8 4 2" xfId="1994"/>
    <cellStyle name="Normal 9" xfId="1995"/>
    <cellStyle name="Normal 9 2" xfId="1996"/>
    <cellStyle name="Normal 9 2 2" xfId="1997"/>
    <cellStyle name="Normal 9 2 3" xfId="1998"/>
    <cellStyle name="Note 10" xfId="2000"/>
    <cellStyle name="Note 11" xfId="2001"/>
    <cellStyle name="Note 12" xfId="2002"/>
    <cellStyle name="Note 13" xfId="2003"/>
    <cellStyle name="Note 14" xfId="2004"/>
    <cellStyle name="Note 15" xfId="2005"/>
    <cellStyle name="Note 16" xfId="2006"/>
    <cellStyle name="Note 17" xfId="2007"/>
    <cellStyle name="Note 18" xfId="2008"/>
    <cellStyle name="Note 19" xfId="2009"/>
    <cellStyle name="Note 2" xfId="2010"/>
    <cellStyle name="Note 2 2" xfId="2011"/>
    <cellStyle name="Note 2 3" xfId="2012"/>
    <cellStyle name="Note 2 4" xfId="2013"/>
    <cellStyle name="Note 2 4 10" xfId="2014"/>
    <cellStyle name="Note 2 4 11" xfId="2015"/>
    <cellStyle name="Note 2 4 12" xfId="2016"/>
    <cellStyle name="Note 2 4 13" xfId="2017"/>
    <cellStyle name="Note 2 4 14" xfId="2018"/>
    <cellStyle name="Note 2 4 15" xfId="2019"/>
    <cellStyle name="Note 2 4 16" xfId="2020"/>
    <cellStyle name="Note 2 4 17" xfId="2021"/>
    <cellStyle name="Note 2 4 18" xfId="2022"/>
    <cellStyle name="Note 2 4 19" xfId="2023"/>
    <cellStyle name="Note 2 4 2" xfId="2024"/>
    <cellStyle name="Note 2 4 2 2" xfId="2025"/>
    <cellStyle name="Note 2 4 20" xfId="2026"/>
    <cellStyle name="Note 2 4 3" xfId="2027"/>
    <cellStyle name="Note 2 4 3 10" xfId="2028"/>
    <cellStyle name="Note 2 4 3 11" xfId="2029"/>
    <cellStyle name="Note 2 4 3 12" xfId="2030"/>
    <cellStyle name="Note 2 4 3 2" xfId="2031"/>
    <cellStyle name="Note 2 4 3 3" xfId="2032"/>
    <cellStyle name="Note 2 4 3 4" xfId="2033"/>
    <cellStyle name="Note 2 4 3 5" xfId="2034"/>
    <cellStyle name="Note 2 4 3 6" xfId="2035"/>
    <cellStyle name="Note 2 4 3 7" xfId="2036"/>
    <cellStyle name="Note 2 4 3 8" xfId="2037"/>
    <cellStyle name="Note 2 4 3 9" xfId="2038"/>
    <cellStyle name="Note 2 4 4" xfId="2039"/>
    <cellStyle name="Note 2 4 4 2" xfId="2040"/>
    <cellStyle name="Note 2 4 5" xfId="2041"/>
    <cellStyle name="Note 2 4 6" xfId="2042"/>
    <cellStyle name="Note 2 4 7" xfId="2043"/>
    <cellStyle name="Note 2 4 8" xfId="2044"/>
    <cellStyle name="Note 2 4 9" xfId="2045"/>
    <cellStyle name="Note 20" xfId="2046"/>
    <cellStyle name="Note 21" xfId="2047"/>
    <cellStyle name="Note 22" xfId="2048"/>
    <cellStyle name="Note 23" xfId="2049"/>
    <cellStyle name="Note 24" xfId="2050"/>
    <cellStyle name="Note 25" xfId="1999"/>
    <cellStyle name="Note 3" xfId="2051"/>
    <cellStyle name="Note 4" xfId="2052"/>
    <cellStyle name="Note 4 10" xfId="2053"/>
    <cellStyle name="Note 4 11" xfId="2054"/>
    <cellStyle name="Note 4 12" xfId="2055"/>
    <cellStyle name="Note 4 13" xfId="2056"/>
    <cellStyle name="Note 4 14" xfId="2057"/>
    <cellStyle name="Note 4 15" xfId="2058"/>
    <cellStyle name="Note 4 16" xfId="2059"/>
    <cellStyle name="Note 4 17" xfId="2060"/>
    <cellStyle name="Note 4 18" xfId="2061"/>
    <cellStyle name="Note 4 19" xfId="2062"/>
    <cellStyle name="Note 4 2" xfId="2063"/>
    <cellStyle name="Note 4 2 2" xfId="2064"/>
    <cellStyle name="Note 4 20" xfId="2065"/>
    <cellStyle name="Note 4 3" xfId="2066"/>
    <cellStyle name="Note 4 3 10" xfId="2067"/>
    <cellStyle name="Note 4 3 11" xfId="2068"/>
    <cellStyle name="Note 4 3 12" xfId="2069"/>
    <cellStyle name="Note 4 3 2" xfId="2070"/>
    <cellStyle name="Note 4 3 3" xfId="2071"/>
    <cellStyle name="Note 4 3 4" xfId="2072"/>
    <cellStyle name="Note 4 3 5" xfId="2073"/>
    <cellStyle name="Note 4 3 6" xfId="2074"/>
    <cellStyle name="Note 4 3 7" xfId="2075"/>
    <cellStyle name="Note 4 3 8" xfId="2076"/>
    <cellStyle name="Note 4 3 9" xfId="2077"/>
    <cellStyle name="Note 4 4" xfId="2078"/>
    <cellStyle name="Note 4 4 2" xfId="2079"/>
    <cellStyle name="Note 4 5" xfId="2080"/>
    <cellStyle name="Note 4 6" xfId="2081"/>
    <cellStyle name="Note 4 7" xfId="2082"/>
    <cellStyle name="Note 4 8" xfId="2083"/>
    <cellStyle name="Note 4 9" xfId="2084"/>
    <cellStyle name="Note 5" xfId="2085"/>
    <cellStyle name="Note 5 10" xfId="2086"/>
    <cellStyle name="Note 5 11" xfId="2087"/>
    <cellStyle name="Note 5 12" xfId="2088"/>
    <cellStyle name="Note 5 2" xfId="2089"/>
    <cellStyle name="Note 5 3" xfId="2090"/>
    <cellStyle name="Note 5 4" xfId="2091"/>
    <cellStyle name="Note 5 5" xfId="2092"/>
    <cellStyle name="Note 5 6" xfId="2093"/>
    <cellStyle name="Note 5 7" xfId="2094"/>
    <cellStyle name="Note 5 8" xfId="2095"/>
    <cellStyle name="Note 5 9" xfId="2096"/>
    <cellStyle name="Note 6" xfId="2097"/>
    <cellStyle name="Note 6 2" xfId="2098"/>
    <cellStyle name="Note 6 3" xfId="2099"/>
    <cellStyle name="Note 6 4" xfId="2100"/>
    <cellStyle name="Note 6 5" xfId="2101"/>
    <cellStyle name="Note 6 6" xfId="2102"/>
    <cellStyle name="Note 6 7" xfId="2103"/>
    <cellStyle name="Note 7" xfId="2104"/>
    <cellStyle name="Note 8" xfId="2105"/>
    <cellStyle name="Note 9" xfId="2106"/>
    <cellStyle name="NotesFooter" xfId="2107"/>
    <cellStyle name="NotesFooter 2" xfId="2108"/>
    <cellStyle name="NotesHeader" xfId="2109"/>
    <cellStyle name="NotesHeader 2" xfId="2110"/>
    <cellStyle name="NotesHeader 2 2" xfId="2111"/>
    <cellStyle name="NotesHeader 3" xfId="2112"/>
    <cellStyle name="NotesHeader_AM 3 and Mitchell NBV forecast DRAFT 9-24" xfId="2113"/>
    <cellStyle name="ntec" xfId="2114"/>
    <cellStyle name="Output 2" xfId="2116"/>
    <cellStyle name="Output 3" xfId="2117"/>
    <cellStyle name="Output 4" xfId="2118"/>
    <cellStyle name="Output 5" xfId="2119"/>
    <cellStyle name="Output 6" xfId="2115"/>
    <cellStyle name="Percen - Style1" xfId="2120"/>
    <cellStyle name="Percen - Style1 2" xfId="2121"/>
    <cellStyle name="Percen - Style2" xfId="2122"/>
    <cellStyle name="Percent" xfId="2832" builtinId="5"/>
    <cellStyle name="Percent 10" xfId="2123"/>
    <cellStyle name="Percent 10 2" xfId="2124"/>
    <cellStyle name="Percent 10 3" xfId="2125"/>
    <cellStyle name="Percent 11" xfId="2126"/>
    <cellStyle name="Percent 11 10" xfId="2127"/>
    <cellStyle name="Percent 11 11" xfId="2128"/>
    <cellStyle name="Percent 11 12" xfId="2129"/>
    <cellStyle name="Percent 11 13" xfId="2130"/>
    <cellStyle name="Percent 11 14" xfId="2131"/>
    <cellStyle name="Percent 11 15" xfId="2132"/>
    <cellStyle name="Percent 11 16" xfId="2133"/>
    <cellStyle name="Percent 11 17" xfId="2134"/>
    <cellStyle name="Percent 11 18" xfId="2135"/>
    <cellStyle name="Percent 11 19" xfId="2136"/>
    <cellStyle name="Percent 11 2" xfId="2137"/>
    <cellStyle name="Percent 11 20" xfId="2138"/>
    <cellStyle name="Percent 11 21" xfId="2139"/>
    <cellStyle name="Percent 11 22" xfId="2140"/>
    <cellStyle name="Percent 11 23" xfId="2141"/>
    <cellStyle name="Percent 11 24" xfId="2142"/>
    <cellStyle name="Percent 11 25" xfId="2143"/>
    <cellStyle name="Percent 11 3" xfId="2144"/>
    <cellStyle name="Percent 11 3 10" xfId="2145"/>
    <cellStyle name="Percent 11 3 11" xfId="2146"/>
    <cellStyle name="Percent 11 3 12" xfId="2147"/>
    <cellStyle name="Percent 11 3 13" xfId="2148"/>
    <cellStyle name="Percent 11 3 14" xfId="2149"/>
    <cellStyle name="Percent 11 3 15" xfId="2150"/>
    <cellStyle name="Percent 11 3 16" xfId="2151"/>
    <cellStyle name="Percent 11 3 17" xfId="2152"/>
    <cellStyle name="Percent 11 3 18" xfId="2153"/>
    <cellStyle name="Percent 11 3 19" xfId="2154"/>
    <cellStyle name="Percent 11 3 2" xfId="2155"/>
    <cellStyle name="Percent 11 3 2 2" xfId="2156"/>
    <cellStyle name="Percent 11 3 20" xfId="2157"/>
    <cellStyle name="Percent 11 3 3" xfId="2158"/>
    <cellStyle name="Percent 11 3 3 10" xfId="2159"/>
    <cellStyle name="Percent 11 3 3 11" xfId="2160"/>
    <cellStyle name="Percent 11 3 3 12" xfId="2161"/>
    <cellStyle name="Percent 11 3 3 2" xfId="2162"/>
    <cellStyle name="Percent 11 3 3 3" xfId="2163"/>
    <cellStyle name="Percent 11 3 3 4" xfId="2164"/>
    <cellStyle name="Percent 11 3 3 5" xfId="2165"/>
    <cellStyle name="Percent 11 3 3 6" xfId="2166"/>
    <cellStyle name="Percent 11 3 3 7" xfId="2167"/>
    <cellStyle name="Percent 11 3 3 8" xfId="2168"/>
    <cellStyle name="Percent 11 3 3 9" xfId="2169"/>
    <cellStyle name="Percent 11 3 4" xfId="2170"/>
    <cellStyle name="Percent 11 3 4 2" xfId="2171"/>
    <cellStyle name="Percent 11 3 5" xfId="2172"/>
    <cellStyle name="Percent 11 3 6" xfId="2173"/>
    <cellStyle name="Percent 11 3 7" xfId="2174"/>
    <cellStyle name="Percent 11 3 8" xfId="2175"/>
    <cellStyle name="Percent 11 3 9" xfId="2176"/>
    <cellStyle name="Percent 11 4" xfId="2177"/>
    <cellStyle name="Percent 11 4 2" xfId="2178"/>
    <cellStyle name="Percent 11 5" xfId="2179"/>
    <cellStyle name="Percent 11 5 2" xfId="2180"/>
    <cellStyle name="Percent 11 6" xfId="2181"/>
    <cellStyle name="Percent 11 6 2" xfId="2182"/>
    <cellStyle name="Percent 11 7" xfId="2183"/>
    <cellStyle name="Percent 11 7 10" xfId="2184"/>
    <cellStyle name="Percent 11 7 11" xfId="2185"/>
    <cellStyle name="Percent 11 7 12" xfId="2186"/>
    <cellStyle name="Percent 11 7 2" xfId="2187"/>
    <cellStyle name="Percent 11 7 3" xfId="2188"/>
    <cellStyle name="Percent 11 7 4" xfId="2189"/>
    <cellStyle name="Percent 11 7 5" xfId="2190"/>
    <cellStyle name="Percent 11 7 6" xfId="2191"/>
    <cellStyle name="Percent 11 7 7" xfId="2192"/>
    <cellStyle name="Percent 11 7 8" xfId="2193"/>
    <cellStyle name="Percent 11 7 9" xfId="2194"/>
    <cellStyle name="Percent 11 8" xfId="2195"/>
    <cellStyle name="Percent 11 9" xfId="2196"/>
    <cellStyle name="Percent 12" xfId="2197"/>
    <cellStyle name="Percent 12 2" xfId="2198"/>
    <cellStyle name="Percent 12 2 2" xfId="2199"/>
    <cellStyle name="Percent 12 2 2 2" xfId="2200"/>
    <cellStyle name="Percent 12 2 3" xfId="2201"/>
    <cellStyle name="Percent 12 3" xfId="2202"/>
    <cellStyle name="Percent 12 3 2" xfId="2203"/>
    <cellStyle name="Percent 12 4" xfId="2204"/>
    <cellStyle name="Percent 13" xfId="2205"/>
    <cellStyle name="Percent 13 2" xfId="2206"/>
    <cellStyle name="Percent 13 2 2" xfId="2207"/>
    <cellStyle name="Percent 13 2 2 2" xfId="2208"/>
    <cellStyle name="Percent 13 2 3" xfId="2209"/>
    <cellStyle name="Percent 13 3" xfId="2210"/>
    <cellStyle name="Percent 13 4" xfId="2211"/>
    <cellStyle name="Percent 13 4 2" xfId="2212"/>
    <cellStyle name="Percent 13 5" xfId="2213"/>
    <cellStyle name="Percent 14" xfId="2214"/>
    <cellStyle name="Percent 14 2" xfId="2215"/>
    <cellStyle name="Percent 14 2 2" xfId="2216"/>
    <cellStyle name="Percent 14 3" xfId="2217"/>
    <cellStyle name="Percent 15" xfId="2218"/>
    <cellStyle name="Percent 15 2" xfId="2219"/>
    <cellStyle name="Percent 15 2 2" xfId="2220"/>
    <cellStyle name="Percent 15 3" xfId="2221"/>
    <cellStyle name="Percent 16" xfId="2222"/>
    <cellStyle name="Percent 16 10" xfId="2223"/>
    <cellStyle name="Percent 16 11" xfId="2224"/>
    <cellStyle name="Percent 16 12" xfId="2225"/>
    <cellStyle name="Percent 16 13" xfId="2226"/>
    <cellStyle name="Percent 16 14" xfId="2227"/>
    <cellStyle name="Percent 16 15" xfId="2228"/>
    <cellStyle name="Percent 16 16" xfId="2229"/>
    <cellStyle name="Percent 16 17" xfId="2230"/>
    <cellStyle name="Percent 16 18" xfId="2231"/>
    <cellStyle name="Percent 16 19" xfId="2232"/>
    <cellStyle name="Percent 16 2" xfId="2233"/>
    <cellStyle name="Percent 16 2 2" xfId="2234"/>
    <cellStyle name="Percent 16 20" xfId="2235"/>
    <cellStyle name="Percent 16 3" xfId="2236"/>
    <cellStyle name="Percent 16 3 10" xfId="2237"/>
    <cellStyle name="Percent 16 3 11" xfId="2238"/>
    <cellStyle name="Percent 16 3 12" xfId="2239"/>
    <cellStyle name="Percent 16 3 2" xfId="2240"/>
    <cellStyle name="Percent 16 3 3" xfId="2241"/>
    <cellStyle name="Percent 16 3 4" xfId="2242"/>
    <cellStyle name="Percent 16 3 5" xfId="2243"/>
    <cellStyle name="Percent 16 3 6" xfId="2244"/>
    <cellStyle name="Percent 16 3 7" xfId="2245"/>
    <cellStyle name="Percent 16 3 8" xfId="2246"/>
    <cellStyle name="Percent 16 3 9" xfId="2247"/>
    <cellStyle name="Percent 16 4" xfId="2248"/>
    <cellStyle name="Percent 16 4 2" xfId="2249"/>
    <cellStyle name="Percent 16 5" xfId="2250"/>
    <cellStyle name="Percent 16 6" xfId="2251"/>
    <cellStyle name="Percent 16 7" xfId="2252"/>
    <cellStyle name="Percent 16 8" xfId="2253"/>
    <cellStyle name="Percent 16 9" xfId="2254"/>
    <cellStyle name="Percent 17" xfId="2255"/>
    <cellStyle name="Percent 17 10" xfId="2256"/>
    <cellStyle name="Percent 17 11" xfId="2257"/>
    <cellStyle name="Percent 17 12" xfId="2258"/>
    <cellStyle name="Percent 17 2" xfId="2259"/>
    <cellStyle name="Percent 17 3" xfId="2260"/>
    <cellStyle name="Percent 17 4" xfId="2261"/>
    <cellStyle name="Percent 17 5" xfId="2262"/>
    <cellStyle name="Percent 17 6" xfId="2263"/>
    <cellStyle name="Percent 17 7" xfId="2264"/>
    <cellStyle name="Percent 17 8" xfId="2265"/>
    <cellStyle name="Percent 17 9" xfId="2266"/>
    <cellStyle name="Percent 18" xfId="2267"/>
    <cellStyle name="Percent 18 2" xfId="2268"/>
    <cellStyle name="Percent 18 3" xfId="2269"/>
    <cellStyle name="Percent 18 4" xfId="2270"/>
    <cellStyle name="Percent 18 5" xfId="2271"/>
    <cellStyle name="Percent 18 6" xfId="2272"/>
    <cellStyle name="Percent 18 7" xfId="2273"/>
    <cellStyle name="Percent 19" xfId="2274"/>
    <cellStyle name="Percent 2" xfId="2275"/>
    <cellStyle name="Percent 2 2" xfId="2276"/>
    <cellStyle name="Percent 2 2 2" xfId="2277"/>
    <cellStyle name="Percent 2 2 2 2" xfId="2278"/>
    <cellStyle name="Percent 2 2 3" xfId="2279"/>
    <cellStyle name="Percent 2 3" xfId="2280"/>
    <cellStyle name="Percent 2 3 2" xfId="2281"/>
    <cellStyle name="Percent 2 3 2 2" xfId="2282"/>
    <cellStyle name="Percent 2 3 3" xfId="2283"/>
    <cellStyle name="Percent 2 4" xfId="2284"/>
    <cellStyle name="Percent 2 4 2" xfId="2285"/>
    <cellStyle name="Percent 2 4 2 2" xfId="2286"/>
    <cellStyle name="Percent 2 4 3" xfId="2287"/>
    <cellStyle name="Percent 2 5" xfId="2288"/>
    <cellStyle name="Percent 2 5 2" xfId="2289"/>
    <cellStyle name="Percent 2 5 2 10" xfId="2290"/>
    <cellStyle name="Percent 2 5 2 11" xfId="2291"/>
    <cellStyle name="Percent 2 5 2 12" xfId="2292"/>
    <cellStyle name="Percent 2 5 2 13" xfId="2293"/>
    <cellStyle name="Percent 2 5 2 14" xfId="2294"/>
    <cellStyle name="Percent 2 5 2 15" xfId="2295"/>
    <cellStyle name="Percent 2 5 2 16" xfId="2296"/>
    <cellStyle name="Percent 2 5 2 17" xfId="2297"/>
    <cellStyle name="Percent 2 5 2 18" xfId="2298"/>
    <cellStyle name="Percent 2 5 2 19" xfId="2299"/>
    <cellStyle name="Percent 2 5 2 2" xfId="2300"/>
    <cellStyle name="Percent 2 5 2 2 10" xfId="2301"/>
    <cellStyle name="Percent 2 5 2 2 11" xfId="2302"/>
    <cellStyle name="Percent 2 5 2 2 12" xfId="2303"/>
    <cellStyle name="Percent 2 5 2 2 13" xfId="2304"/>
    <cellStyle name="Percent 2 5 2 2 14" xfId="2305"/>
    <cellStyle name="Percent 2 5 2 2 15" xfId="2306"/>
    <cellStyle name="Percent 2 5 2 2 16" xfId="2307"/>
    <cellStyle name="Percent 2 5 2 2 17" xfId="2308"/>
    <cellStyle name="Percent 2 5 2 2 18" xfId="2309"/>
    <cellStyle name="Percent 2 5 2 2 19" xfId="2310"/>
    <cellStyle name="Percent 2 5 2 2 2" xfId="2311"/>
    <cellStyle name="Percent 2 5 2 2 2 2" xfId="2312"/>
    <cellStyle name="Percent 2 5 2 2 20" xfId="2313"/>
    <cellStyle name="Percent 2 5 2 2 3" xfId="2314"/>
    <cellStyle name="Percent 2 5 2 2 3 10" xfId="2315"/>
    <cellStyle name="Percent 2 5 2 2 3 11" xfId="2316"/>
    <cellStyle name="Percent 2 5 2 2 3 12" xfId="2317"/>
    <cellStyle name="Percent 2 5 2 2 3 2" xfId="2318"/>
    <cellStyle name="Percent 2 5 2 2 3 3" xfId="2319"/>
    <cellStyle name="Percent 2 5 2 2 3 4" xfId="2320"/>
    <cellStyle name="Percent 2 5 2 2 3 5" xfId="2321"/>
    <cellStyle name="Percent 2 5 2 2 3 6" xfId="2322"/>
    <cellStyle name="Percent 2 5 2 2 3 7" xfId="2323"/>
    <cellStyle name="Percent 2 5 2 2 3 8" xfId="2324"/>
    <cellStyle name="Percent 2 5 2 2 3 9" xfId="2325"/>
    <cellStyle name="Percent 2 5 2 2 4" xfId="2326"/>
    <cellStyle name="Percent 2 5 2 2 4 2" xfId="2327"/>
    <cellStyle name="Percent 2 5 2 2 5" xfId="2328"/>
    <cellStyle name="Percent 2 5 2 2 6" xfId="2329"/>
    <cellStyle name="Percent 2 5 2 2 7" xfId="2330"/>
    <cellStyle name="Percent 2 5 2 2 8" xfId="2331"/>
    <cellStyle name="Percent 2 5 2 2 9" xfId="2332"/>
    <cellStyle name="Percent 2 5 2 20" xfId="2333"/>
    <cellStyle name="Percent 2 5 2 21" xfId="2334"/>
    <cellStyle name="Percent 2 5 2 22" xfId="2335"/>
    <cellStyle name="Percent 2 5 2 23" xfId="2336"/>
    <cellStyle name="Percent 2 5 2 24" xfId="2337"/>
    <cellStyle name="Percent 2 5 2 25" xfId="2338"/>
    <cellStyle name="Percent 2 5 2 3" xfId="2339"/>
    <cellStyle name="Percent 2 5 2 4" xfId="2340"/>
    <cellStyle name="Percent 2 5 2 5" xfId="2341"/>
    <cellStyle name="Percent 2 5 2 6" xfId="2342"/>
    <cellStyle name="Percent 2 5 2 7" xfId="2343"/>
    <cellStyle name="Percent 2 5 2 7 10" xfId="2344"/>
    <cellStyle name="Percent 2 5 2 7 11" xfId="2345"/>
    <cellStyle name="Percent 2 5 2 7 12" xfId="2346"/>
    <cellStyle name="Percent 2 5 2 7 2" xfId="2347"/>
    <cellStyle name="Percent 2 5 2 7 3" xfId="2348"/>
    <cellStyle name="Percent 2 5 2 7 4" xfId="2349"/>
    <cellStyle name="Percent 2 5 2 7 5" xfId="2350"/>
    <cellStyle name="Percent 2 5 2 7 6" xfId="2351"/>
    <cellStyle name="Percent 2 5 2 7 7" xfId="2352"/>
    <cellStyle name="Percent 2 5 2 7 8" xfId="2353"/>
    <cellStyle name="Percent 2 5 2 7 9" xfId="2354"/>
    <cellStyle name="Percent 2 5 2 8" xfId="2355"/>
    <cellStyle name="Percent 2 5 2 9" xfId="2356"/>
    <cellStyle name="Percent 2 6" xfId="2357"/>
    <cellStyle name="Percent 2 7" xfId="2358"/>
    <cellStyle name="Percent 2 7 10" xfId="2359"/>
    <cellStyle name="Percent 2 7 11" xfId="2360"/>
    <cellStyle name="Percent 2 7 12" xfId="2361"/>
    <cellStyle name="Percent 2 7 13" xfId="2362"/>
    <cellStyle name="Percent 2 7 14" xfId="2363"/>
    <cellStyle name="Percent 2 7 15" xfId="2364"/>
    <cellStyle name="Percent 2 7 16" xfId="2365"/>
    <cellStyle name="Percent 2 7 17" xfId="2366"/>
    <cellStyle name="Percent 2 7 18" xfId="2367"/>
    <cellStyle name="Percent 2 7 19" xfId="2368"/>
    <cellStyle name="Percent 2 7 2" xfId="2369"/>
    <cellStyle name="Percent 2 7 2 2" xfId="2370"/>
    <cellStyle name="Percent 2 7 20" xfId="2371"/>
    <cellStyle name="Percent 2 7 3" xfId="2372"/>
    <cellStyle name="Percent 2 7 3 10" xfId="2373"/>
    <cellStyle name="Percent 2 7 3 11" xfId="2374"/>
    <cellStyle name="Percent 2 7 3 12" xfId="2375"/>
    <cellStyle name="Percent 2 7 3 2" xfId="2376"/>
    <cellStyle name="Percent 2 7 3 3" xfId="2377"/>
    <cellStyle name="Percent 2 7 3 4" xfId="2378"/>
    <cellStyle name="Percent 2 7 3 5" xfId="2379"/>
    <cellStyle name="Percent 2 7 3 6" xfId="2380"/>
    <cellStyle name="Percent 2 7 3 7" xfId="2381"/>
    <cellStyle name="Percent 2 7 3 8" xfId="2382"/>
    <cellStyle name="Percent 2 7 3 9" xfId="2383"/>
    <cellStyle name="Percent 2 7 4" xfId="2384"/>
    <cellStyle name="Percent 2 7 4 2" xfId="2385"/>
    <cellStyle name="Percent 2 7 5" xfId="2386"/>
    <cellStyle name="Percent 2 7 6" xfId="2387"/>
    <cellStyle name="Percent 2 7 7" xfId="2388"/>
    <cellStyle name="Percent 2 7 8" xfId="2389"/>
    <cellStyle name="Percent 2 7 9" xfId="2390"/>
    <cellStyle name="Percent 20" xfId="2391"/>
    <cellStyle name="Percent 21" xfId="2392"/>
    <cellStyle name="Percent 22" xfId="2393"/>
    <cellStyle name="Percent 23" xfId="2394"/>
    <cellStyle name="Percent 24" xfId="2395"/>
    <cellStyle name="Percent 25" xfId="2396"/>
    <cellStyle name="Percent 26" xfId="2397"/>
    <cellStyle name="Percent 27" xfId="2398"/>
    <cellStyle name="Percent 28" xfId="2399"/>
    <cellStyle name="Percent 29" xfId="2400"/>
    <cellStyle name="Percent 3" xfId="2401"/>
    <cellStyle name="Percent 3 2" xfId="2402"/>
    <cellStyle name="Percent 3 2 2" xfId="2403"/>
    <cellStyle name="Percent 3 2 2 2" xfId="2404"/>
    <cellStyle name="Percent 3 2 2 2 2" xfId="2405"/>
    <cellStyle name="Percent 3 2 2 3" xfId="2406"/>
    <cellStyle name="Percent 3 2 3" xfId="2407"/>
    <cellStyle name="Percent 3 2 3 2" xfId="2408"/>
    <cellStyle name="Percent 3 2 3 2 2" xfId="2409"/>
    <cellStyle name="Percent 3 2 4" xfId="2410"/>
    <cellStyle name="Percent 3 3" xfId="2411"/>
    <cellStyle name="Percent 3 3 2" xfId="2412"/>
    <cellStyle name="Percent 3 3 2 2" xfId="2413"/>
    <cellStyle name="Percent 3 3 3" xfId="2414"/>
    <cellStyle name="Percent 3 4" xfId="2415"/>
    <cellStyle name="Percent 3 4 2" xfId="2416"/>
    <cellStyle name="Percent 3 4 2 2" xfId="2417"/>
    <cellStyle name="Percent 3 4 3" xfId="2418"/>
    <cellStyle name="Percent 3 5" xfId="2419"/>
    <cellStyle name="Percent 3 5 2" xfId="2420"/>
    <cellStyle name="Percent 3 5 2 2" xfId="2421"/>
    <cellStyle name="Percent 3 6" xfId="2422"/>
    <cellStyle name="Percent 3 6 10" xfId="2423"/>
    <cellStyle name="Percent 3 6 11" xfId="2424"/>
    <cellStyle name="Percent 3 6 12" xfId="2425"/>
    <cellStyle name="Percent 3 6 13" xfId="2426"/>
    <cellStyle name="Percent 3 6 14" xfId="2427"/>
    <cellStyle name="Percent 3 6 15" xfId="2428"/>
    <cellStyle name="Percent 3 6 16" xfId="2429"/>
    <cellStyle name="Percent 3 6 17" xfId="2430"/>
    <cellStyle name="Percent 3 6 18" xfId="2431"/>
    <cellStyle name="Percent 3 6 19" xfId="2432"/>
    <cellStyle name="Percent 3 6 2" xfId="2433"/>
    <cellStyle name="Percent 3 6 2 10" xfId="2434"/>
    <cellStyle name="Percent 3 6 2 11" xfId="2435"/>
    <cellStyle name="Percent 3 6 2 12" xfId="2436"/>
    <cellStyle name="Percent 3 6 2 13" xfId="2437"/>
    <cellStyle name="Percent 3 6 2 14" xfId="2438"/>
    <cellStyle name="Percent 3 6 2 15" xfId="2439"/>
    <cellStyle name="Percent 3 6 2 16" xfId="2440"/>
    <cellStyle name="Percent 3 6 2 17" xfId="2441"/>
    <cellStyle name="Percent 3 6 2 18" xfId="2442"/>
    <cellStyle name="Percent 3 6 2 19" xfId="2443"/>
    <cellStyle name="Percent 3 6 2 2" xfId="2444"/>
    <cellStyle name="Percent 3 6 2 2 2" xfId="2445"/>
    <cellStyle name="Percent 3 6 2 20" xfId="2446"/>
    <cellStyle name="Percent 3 6 2 3" xfId="2447"/>
    <cellStyle name="Percent 3 6 2 3 10" xfId="2448"/>
    <cellStyle name="Percent 3 6 2 3 11" xfId="2449"/>
    <cellStyle name="Percent 3 6 2 3 12" xfId="2450"/>
    <cellStyle name="Percent 3 6 2 3 2" xfId="2451"/>
    <cellStyle name="Percent 3 6 2 3 3" xfId="2452"/>
    <cellStyle name="Percent 3 6 2 3 4" xfId="2453"/>
    <cellStyle name="Percent 3 6 2 3 5" xfId="2454"/>
    <cellStyle name="Percent 3 6 2 3 6" xfId="2455"/>
    <cellStyle name="Percent 3 6 2 3 7" xfId="2456"/>
    <cellStyle name="Percent 3 6 2 3 8" xfId="2457"/>
    <cellStyle name="Percent 3 6 2 3 9" xfId="2458"/>
    <cellStyle name="Percent 3 6 2 4" xfId="2459"/>
    <cellStyle name="Percent 3 6 2 4 2" xfId="2460"/>
    <cellStyle name="Percent 3 6 2 5" xfId="2461"/>
    <cellStyle name="Percent 3 6 2 6" xfId="2462"/>
    <cellStyle name="Percent 3 6 2 7" xfId="2463"/>
    <cellStyle name="Percent 3 6 2 8" xfId="2464"/>
    <cellStyle name="Percent 3 6 2 9" xfId="2465"/>
    <cellStyle name="Percent 3 6 20" xfId="2466"/>
    <cellStyle name="Percent 3 6 21" xfId="2467"/>
    <cellStyle name="Percent 3 6 22" xfId="2468"/>
    <cellStyle name="Percent 3 6 23" xfId="2469"/>
    <cellStyle name="Percent 3 6 24" xfId="2470"/>
    <cellStyle name="Percent 3 6 25" xfId="2471"/>
    <cellStyle name="Percent 3 6 3" xfId="2472"/>
    <cellStyle name="Percent 3 6 3 2" xfId="2473"/>
    <cellStyle name="Percent 3 6 4" xfId="2474"/>
    <cellStyle name="Percent 3 6 5" xfId="2475"/>
    <cellStyle name="Percent 3 6 5 2" xfId="2476"/>
    <cellStyle name="Percent 3 6 6" xfId="2477"/>
    <cellStyle name="Percent 3 6 6 2" xfId="2478"/>
    <cellStyle name="Percent 3 6 7" xfId="2479"/>
    <cellStyle name="Percent 3 6 7 10" xfId="2480"/>
    <cellStyle name="Percent 3 6 7 11" xfId="2481"/>
    <cellStyle name="Percent 3 6 7 12" xfId="2482"/>
    <cellStyle name="Percent 3 6 7 2" xfId="2483"/>
    <cellStyle name="Percent 3 6 7 3" xfId="2484"/>
    <cellStyle name="Percent 3 6 7 4" xfId="2485"/>
    <cellStyle name="Percent 3 6 7 5" xfId="2486"/>
    <cellStyle name="Percent 3 6 7 6" xfId="2487"/>
    <cellStyle name="Percent 3 6 7 7" xfId="2488"/>
    <cellStyle name="Percent 3 6 7 8" xfId="2489"/>
    <cellStyle name="Percent 3 6 7 9" xfId="2490"/>
    <cellStyle name="Percent 3 6 8" xfId="2491"/>
    <cellStyle name="Percent 3 6 9" xfId="2492"/>
    <cellStyle name="Percent 3_Amos 3 Forecast" xfId="2493"/>
    <cellStyle name="Percent 30" xfId="2494"/>
    <cellStyle name="Percent 31" xfId="2495"/>
    <cellStyle name="Percent 32" xfId="2496"/>
    <cellStyle name="Percent 33" xfId="2497"/>
    <cellStyle name="Percent 34" xfId="2498"/>
    <cellStyle name="Percent 35" xfId="2499"/>
    <cellStyle name="Percent 36" xfId="2808"/>
    <cellStyle name="Percent 37" xfId="2812"/>
    <cellStyle name="Percent 38" xfId="2813"/>
    <cellStyle name="Percent 39" xfId="2814"/>
    <cellStyle name="Percent 4" xfId="2500"/>
    <cellStyle name="Percent 4 2" xfId="2501"/>
    <cellStyle name="Percent 4 2 2" xfId="2502"/>
    <cellStyle name="Percent 4 3" xfId="2503"/>
    <cellStyle name="Percent 4 4" xfId="2504"/>
    <cellStyle name="Percent 4 4 10" xfId="2505"/>
    <cellStyle name="Percent 4 4 11" xfId="2506"/>
    <cellStyle name="Percent 4 4 12" xfId="2507"/>
    <cellStyle name="Percent 4 4 13" xfId="2508"/>
    <cellStyle name="Percent 4 4 14" xfId="2509"/>
    <cellStyle name="Percent 4 4 15" xfId="2510"/>
    <cellStyle name="Percent 4 4 16" xfId="2511"/>
    <cellStyle name="Percent 4 4 17" xfId="2512"/>
    <cellStyle name="Percent 4 4 18" xfId="2513"/>
    <cellStyle name="Percent 4 4 19" xfId="2514"/>
    <cellStyle name="Percent 4 4 2" xfId="2515"/>
    <cellStyle name="Percent 4 4 2 10" xfId="2516"/>
    <cellStyle name="Percent 4 4 2 11" xfId="2517"/>
    <cellStyle name="Percent 4 4 2 12" xfId="2518"/>
    <cellStyle name="Percent 4 4 2 13" xfId="2519"/>
    <cellStyle name="Percent 4 4 2 14" xfId="2520"/>
    <cellStyle name="Percent 4 4 2 15" xfId="2521"/>
    <cellStyle name="Percent 4 4 2 16" xfId="2522"/>
    <cellStyle name="Percent 4 4 2 17" xfId="2523"/>
    <cellStyle name="Percent 4 4 2 18" xfId="2524"/>
    <cellStyle name="Percent 4 4 2 19" xfId="2525"/>
    <cellStyle name="Percent 4 4 2 2" xfId="2526"/>
    <cellStyle name="Percent 4 4 2 2 2" xfId="2527"/>
    <cellStyle name="Percent 4 4 2 20" xfId="2528"/>
    <cellStyle name="Percent 4 4 2 3" xfId="2529"/>
    <cellStyle name="Percent 4 4 2 3 10" xfId="2530"/>
    <cellStyle name="Percent 4 4 2 3 11" xfId="2531"/>
    <cellStyle name="Percent 4 4 2 3 12" xfId="2532"/>
    <cellStyle name="Percent 4 4 2 3 2" xfId="2533"/>
    <cellStyle name="Percent 4 4 2 3 3" xfId="2534"/>
    <cellStyle name="Percent 4 4 2 3 4" xfId="2535"/>
    <cellStyle name="Percent 4 4 2 3 5" xfId="2536"/>
    <cellStyle name="Percent 4 4 2 3 6" xfId="2537"/>
    <cellStyle name="Percent 4 4 2 3 7" xfId="2538"/>
    <cellStyle name="Percent 4 4 2 3 8" xfId="2539"/>
    <cellStyle name="Percent 4 4 2 3 9" xfId="2540"/>
    <cellStyle name="Percent 4 4 2 4" xfId="2541"/>
    <cellStyle name="Percent 4 4 2 4 2" xfId="2542"/>
    <cellStyle name="Percent 4 4 2 5" xfId="2543"/>
    <cellStyle name="Percent 4 4 2 6" xfId="2544"/>
    <cellStyle name="Percent 4 4 2 7" xfId="2545"/>
    <cellStyle name="Percent 4 4 2 8" xfId="2546"/>
    <cellStyle name="Percent 4 4 2 9" xfId="2547"/>
    <cellStyle name="Percent 4 4 20" xfId="2548"/>
    <cellStyle name="Percent 4 4 21" xfId="2549"/>
    <cellStyle name="Percent 4 4 22" xfId="2550"/>
    <cellStyle name="Percent 4 4 23" xfId="2551"/>
    <cellStyle name="Percent 4 4 24" xfId="2552"/>
    <cellStyle name="Percent 4 4 3" xfId="2553"/>
    <cellStyle name="Percent 4 4 4" xfId="2554"/>
    <cellStyle name="Percent 4 4 5" xfId="2555"/>
    <cellStyle name="Percent 4 4 6" xfId="2556"/>
    <cellStyle name="Percent 4 4 6 10" xfId="2557"/>
    <cellStyle name="Percent 4 4 6 11" xfId="2558"/>
    <cellStyle name="Percent 4 4 6 12" xfId="2559"/>
    <cellStyle name="Percent 4 4 6 2" xfId="2560"/>
    <cellStyle name="Percent 4 4 6 3" xfId="2561"/>
    <cellStyle name="Percent 4 4 6 4" xfId="2562"/>
    <cellStyle name="Percent 4 4 6 5" xfId="2563"/>
    <cellStyle name="Percent 4 4 6 6" xfId="2564"/>
    <cellStyle name="Percent 4 4 6 7" xfId="2565"/>
    <cellStyle name="Percent 4 4 6 8" xfId="2566"/>
    <cellStyle name="Percent 4 4 6 9" xfId="2567"/>
    <cellStyle name="Percent 4 4 7" xfId="2568"/>
    <cellStyle name="Percent 4 4 8" xfId="2569"/>
    <cellStyle name="Percent 4 4 9" xfId="2570"/>
    <cellStyle name="Percent 40" xfId="2819"/>
    <cellStyle name="Percent 41" xfId="2820"/>
    <cellStyle name="Percent 42" xfId="2821"/>
    <cellStyle name="Percent 43" xfId="2822"/>
    <cellStyle name="Percent 44" xfId="2827"/>
    <cellStyle name="Percent 45" xfId="2828"/>
    <cellStyle name="Percent 46" xfId="2829"/>
    <cellStyle name="Percent 47" xfId="2830"/>
    <cellStyle name="Percent 48" xfId="2835"/>
    <cellStyle name="Percent 49" xfId="2838"/>
    <cellStyle name="Percent 5" xfId="2571"/>
    <cellStyle name="Percent 5 2" xfId="2572"/>
    <cellStyle name="Percent 5 2 2" xfId="2573"/>
    <cellStyle name="Percent 5 2 2 2" xfId="2574"/>
    <cellStyle name="Percent 5 2 3" xfId="2575"/>
    <cellStyle name="Percent 5 3" xfId="2576"/>
    <cellStyle name="Percent 5 3 2" xfId="2577"/>
    <cellStyle name="Percent 5 4" xfId="2578"/>
    <cellStyle name="Percent 50" xfId="2841"/>
    <cellStyle name="Percent 51" xfId="2844"/>
    <cellStyle name="Percent 52" xfId="2847"/>
    <cellStyle name="Percent 6" xfId="2579"/>
    <cellStyle name="Percent 6 2" xfId="2580"/>
    <cellStyle name="Percent 6 2 2" xfId="2581"/>
    <cellStyle name="Percent 6 3" xfId="2582"/>
    <cellStyle name="Percent 7" xfId="2583"/>
    <cellStyle name="Percent 7 2" xfId="2584"/>
    <cellStyle name="Percent 7 2 2" xfId="2585"/>
    <cellStyle name="Percent 7 2 3" xfId="2586"/>
    <cellStyle name="Percent 7 2 3 2" xfId="2587"/>
    <cellStyle name="Percent 7 2 4" xfId="2588"/>
    <cellStyle name="Percent 7 3" xfId="2589"/>
    <cellStyle name="Percent 8" xfId="2590"/>
    <cellStyle name="Percent 8 2" xfId="2591"/>
    <cellStyle name="Percent 8 2 2" xfId="2592"/>
    <cellStyle name="Percent 8 2 3" xfId="2593"/>
    <cellStyle name="Percent 8 3" xfId="2594"/>
    <cellStyle name="Percent 9" xfId="2595"/>
    <cellStyle name="Percent 9 2" xfId="2596"/>
    <cellStyle name="Percent 9 3" xfId="2597"/>
    <cellStyle name="Percent2Decimals" xfId="2598"/>
    <cellStyle name="Percentage" xfId="2599"/>
    <cellStyle name="PSChar" xfId="2600"/>
    <cellStyle name="PSChar 2" xfId="2601"/>
    <cellStyle name="PSChar 2 2" xfId="2602"/>
    <cellStyle name="PSChar 3" xfId="2603"/>
    <cellStyle name="PSChar 3 2" xfId="2604"/>
    <cellStyle name="PSChar 4" xfId="2605"/>
    <cellStyle name="PSChar 4 2" xfId="2606"/>
    <cellStyle name="PSChar 5" xfId="2607"/>
    <cellStyle name="PSChar 5 2" xfId="2608"/>
    <cellStyle name="PSChar 6" xfId="2609"/>
    <cellStyle name="PSDate" xfId="2610"/>
    <cellStyle name="PSDate 2" xfId="2611"/>
    <cellStyle name="PSDate 2 2" xfId="2612"/>
    <cellStyle name="PSDate 2 2 2" xfId="2613"/>
    <cellStyle name="PSDate 2 2 2 2" xfId="2614"/>
    <cellStyle name="PSDate 2 3" xfId="2615"/>
    <cellStyle name="PSDate 2 3 2" xfId="2616"/>
    <cellStyle name="PSDate 3" xfId="2617"/>
    <cellStyle name="PSDate 3 2" xfId="2618"/>
    <cellStyle name="PSDate 3 2 2" xfId="2619"/>
    <cellStyle name="PSDate 3 2 2 2" xfId="2620"/>
    <cellStyle name="PSDate 3 3" xfId="2621"/>
    <cellStyle name="PSDate 3 3 2" xfId="2622"/>
    <cellStyle name="PSDate 4" xfId="2623"/>
    <cellStyle name="PSDate 4 2" xfId="2624"/>
    <cellStyle name="PSDate 4 2 2" xfId="2625"/>
    <cellStyle name="PSDate 4 2 2 2" xfId="2626"/>
    <cellStyle name="PSDate 4 3" xfId="2627"/>
    <cellStyle name="PSDate 4 3 2" xfId="2628"/>
    <cellStyle name="PSDate 5" xfId="2629"/>
    <cellStyle name="PSDate 5 2" xfId="2630"/>
    <cellStyle name="PSDate 5 2 2" xfId="2631"/>
    <cellStyle name="PSDate 5 2 2 2" xfId="2632"/>
    <cellStyle name="PSDate 5 3" xfId="2633"/>
    <cellStyle name="PSDate 5 3 2" xfId="2634"/>
    <cellStyle name="PSDate 6" xfId="2635"/>
    <cellStyle name="PSDate 6 2" xfId="2636"/>
    <cellStyle name="PSDate 6 2 2" xfId="2637"/>
    <cellStyle name="PSDate 7" xfId="2638"/>
    <cellStyle name="PSDate 7 2" xfId="2639"/>
    <cellStyle name="PSDec" xfId="2640"/>
    <cellStyle name="PSDec 2" xfId="2641"/>
    <cellStyle name="PSDec 2 2" xfId="2642"/>
    <cellStyle name="PSDec 3" xfId="2643"/>
    <cellStyle name="PSDec 3 2" xfId="2644"/>
    <cellStyle name="PSDec 4" xfId="2645"/>
    <cellStyle name="PSDec 4 2" xfId="2646"/>
    <cellStyle name="PSDec 5" xfId="2647"/>
    <cellStyle name="PSDec 5 2" xfId="2648"/>
    <cellStyle name="PSDec 6" xfId="2649"/>
    <cellStyle name="PSHeading" xfId="2650"/>
    <cellStyle name="PSHeading 2" xfId="2651"/>
    <cellStyle name="PSHeading 2 2" xfId="2652"/>
    <cellStyle name="PSHeading 2_Amos 3 Forecast" xfId="2653"/>
    <cellStyle name="PSHeading 3" xfId="2654"/>
    <cellStyle name="PSHeading 3 2" xfId="2655"/>
    <cellStyle name="PSHeading 4" xfId="2656"/>
    <cellStyle name="PSHeading 4 2" xfId="2657"/>
    <cellStyle name="PSHeading 5" xfId="2658"/>
    <cellStyle name="PSHeading 5 2" xfId="2659"/>
    <cellStyle name="PSHeading 6" xfId="2660"/>
    <cellStyle name="PSHeading_2012_6  GLR2200T_BU117" xfId="2661"/>
    <cellStyle name="PSInt" xfId="2662"/>
    <cellStyle name="PSInt 2" xfId="2663"/>
    <cellStyle name="PSInt 2 2" xfId="2664"/>
    <cellStyle name="PSInt 3" xfId="2665"/>
    <cellStyle name="PSInt 3 2" xfId="2666"/>
    <cellStyle name="PSInt 4" xfId="2667"/>
    <cellStyle name="PSInt 4 2" xfId="2668"/>
    <cellStyle name="PSInt 5" xfId="2669"/>
    <cellStyle name="PSInt 5 2" xfId="2670"/>
    <cellStyle name="PSInt 6" xfId="2671"/>
    <cellStyle name="PSSpacer" xfId="2672"/>
    <cellStyle name="PSSpacer 2" xfId="2673"/>
    <cellStyle name="PSSpacer 2 2" xfId="2674"/>
    <cellStyle name="PSSpacer 3" xfId="2675"/>
    <cellStyle name="PSSpacer 3 2" xfId="2676"/>
    <cellStyle name="PSSpacer 4" xfId="2677"/>
    <cellStyle name="PSSpacer 4 2" xfId="2678"/>
    <cellStyle name="PSSpacer 5" xfId="2679"/>
    <cellStyle name="PSSpacer 5 2" xfId="2680"/>
    <cellStyle name="PSSpacer 6" xfId="2681"/>
    <cellStyle name="SmallNormal" xfId="2682"/>
    <cellStyle name="SmallNormal 2" xfId="2683"/>
    <cellStyle name="SmallNormal 2 2" xfId="2684"/>
    <cellStyle name="SmallNormal 3" xfId="2685"/>
    <cellStyle name="SmallNormal 4" xfId="2686"/>
    <cellStyle name="SmallNormal 5" xfId="2687"/>
    <cellStyle name="SmallNormal 6" xfId="2688"/>
    <cellStyle name="SmallNormal 7" xfId="2689"/>
    <cellStyle name="SmallNormal 8" xfId="2690"/>
    <cellStyle name="SmallNormal 9" xfId="2691"/>
    <cellStyle name="SmallNormal 9 2" xfId="2692"/>
    <cellStyle name="SmallNormal 9 3" xfId="2693"/>
    <cellStyle name="SmallNormal_AM 3 and Mitchell NBV forecast DRAFT 9-24" xfId="2694"/>
    <cellStyle name="Style 1" xfId="2695"/>
    <cellStyle name="Style 1 2" xfId="2696"/>
    <cellStyle name="Style 1 2 2" xfId="2697"/>
    <cellStyle name="Style 1 2 2 2" xfId="2698"/>
    <cellStyle name="Style 1 2 3" xfId="2699"/>
    <cellStyle name="Style 1 2_AM 3 and Mitchell NBV forecast DRAFT 9-24" xfId="2700"/>
    <cellStyle name="Style 1 3" xfId="2701"/>
    <cellStyle name="Style 1 3 2" xfId="2702"/>
    <cellStyle name="Style 1 4" xfId="2703"/>
    <cellStyle name="Style 1 4 2" xfId="2704"/>
    <cellStyle name="Style 1 5" xfId="2705"/>
    <cellStyle name="Style 1_3 Company Case Comparisons v12-8-11" xfId="2706"/>
    <cellStyle name="TableData" xfId="2707"/>
    <cellStyle name="TableData 2" xfId="2708"/>
    <cellStyle name="TableDataCenter" xfId="2709"/>
    <cellStyle name="TableDataCenter 2" xfId="2710"/>
    <cellStyle name="Title" xfId="1" builtinId="15" customBuiltin="1"/>
    <cellStyle name="Title 2" xfId="2711"/>
    <cellStyle name="Title 2 2" xfId="2712"/>
    <cellStyle name="Title 2 2 2" xfId="2713"/>
    <cellStyle name="Title 2 2 2 2" xfId="2714"/>
    <cellStyle name="Title 2 2 2 2 2" xfId="2715"/>
    <cellStyle name="Title 2 2 2 3" xfId="2716"/>
    <cellStyle name="Title 2 2 3" xfId="2717"/>
    <cellStyle name="Title 2 2 3 2" xfId="2718"/>
    <cellStyle name="Title 2 2 4" xfId="2719"/>
    <cellStyle name="Title 2 3" xfId="2720"/>
    <cellStyle name="Title 2 3 2" xfId="2721"/>
    <cellStyle name="Title 2 3 2 2" xfId="2722"/>
    <cellStyle name="Title 2 3 3" xfId="2723"/>
    <cellStyle name="Title 2 4" xfId="2724"/>
    <cellStyle name="Title 2 4 2" xfId="2725"/>
    <cellStyle name="Title 2 5" xfId="2726"/>
    <cellStyle name="Total 10" xfId="2728"/>
    <cellStyle name="Total 10 2" xfId="2729"/>
    <cellStyle name="Total 11" xfId="2730"/>
    <cellStyle name="Total 11 2" xfId="2731"/>
    <cellStyle name="Total 12" xfId="2732"/>
    <cellStyle name="Total 12 2" xfId="2733"/>
    <cellStyle name="Total 13" xfId="2734"/>
    <cellStyle name="Total 14" xfId="2735"/>
    <cellStyle name="Total 15" xfId="2736"/>
    <cellStyle name="Total 16" xfId="2737"/>
    <cellStyle name="Total 17" xfId="2727"/>
    <cellStyle name="Total 2" xfId="2738"/>
    <cellStyle name="Total 2 2" xfId="2739"/>
    <cellStyle name="Total 2 2 2" xfId="2740"/>
    <cellStyle name="Total 2 2 2 2" xfId="2741"/>
    <cellStyle name="Total 2 2 3" xfId="2742"/>
    <cellStyle name="Total 2 3" xfId="2743"/>
    <cellStyle name="Total 2 3 2" xfId="2744"/>
    <cellStyle name="Total 2 3 2 2" xfId="2745"/>
    <cellStyle name="Total 2 3 3" xfId="2746"/>
    <cellStyle name="Total 2 4" xfId="2747"/>
    <cellStyle name="Total 2 4 2" xfId="2748"/>
    <cellStyle name="Total 2 4 2 2" xfId="2749"/>
    <cellStyle name="Total 2 4 3" xfId="2750"/>
    <cellStyle name="Total 2 5" xfId="2751"/>
    <cellStyle name="Total 2 5 2" xfId="2752"/>
    <cellStyle name="Total 2 6" xfId="2753"/>
    <cellStyle name="Total 3" xfId="2754"/>
    <cellStyle name="Total 3 2" xfId="2755"/>
    <cellStyle name="Total 3 2 2" xfId="2756"/>
    <cellStyle name="Total 3 2 2 2" xfId="2757"/>
    <cellStyle name="Total 3 2 2 2 2" xfId="2758"/>
    <cellStyle name="Total 3 2 2 3" xfId="2759"/>
    <cellStyle name="Total 3 2 3" xfId="2760"/>
    <cellStyle name="Total 3 2 3 2" xfId="2761"/>
    <cellStyle name="Total 3 2 4" xfId="2762"/>
    <cellStyle name="Total 3 3" xfId="2763"/>
    <cellStyle name="Total 3 3 2" xfId="2764"/>
    <cellStyle name="Total 3 3 2 2" xfId="2765"/>
    <cellStyle name="Total 3 3 3" xfId="2766"/>
    <cellStyle name="Total 3 4" xfId="2767"/>
    <cellStyle name="Total 3 4 2" xfId="2768"/>
    <cellStyle name="Total 3 4 2 2" xfId="2769"/>
    <cellStyle name="Total 3 4 3" xfId="2770"/>
    <cellStyle name="Total 3 5" xfId="2771"/>
    <cellStyle name="Total 3 5 2" xfId="2772"/>
    <cellStyle name="Total 3 6" xfId="2773"/>
    <cellStyle name="Total 4" xfId="2774"/>
    <cellStyle name="Total 4 2" xfId="2775"/>
    <cellStyle name="Total 4 2 2" xfId="2776"/>
    <cellStyle name="Total 4 3" xfId="2777"/>
    <cellStyle name="Total 4 3 2" xfId="2778"/>
    <cellStyle name="Total 5" xfId="2779"/>
    <cellStyle name="Total 5 2" xfId="2780"/>
    <cellStyle name="Total 5 2 2" xfId="2781"/>
    <cellStyle name="Total 5 2 2 2" xfId="2782"/>
    <cellStyle name="Total 5 2 3" xfId="2783"/>
    <cellStyle name="Total 5 3" xfId="2784"/>
    <cellStyle name="Total 5 3 2" xfId="2785"/>
    <cellStyle name="Total 5 4" xfId="2786"/>
    <cellStyle name="Total 6" xfId="2787"/>
    <cellStyle name="Total 6 2" xfId="2788"/>
    <cellStyle name="Total 6 2 2" xfId="2789"/>
    <cellStyle name="Total 6 3" xfId="2790"/>
    <cellStyle name="Total 7" xfId="2791"/>
    <cellStyle name="Total 7 2" xfId="2792"/>
    <cellStyle name="Total 7 2 2" xfId="2793"/>
    <cellStyle name="Total 7 3" xfId="2794"/>
    <cellStyle name="Total 8" xfId="2795"/>
    <cellStyle name="Total 8 2" xfId="2796"/>
    <cellStyle name="Total 8 2 2" xfId="2797"/>
    <cellStyle name="Total 8 3" xfId="2798"/>
    <cellStyle name="Total 9" xfId="2799"/>
    <cellStyle name="Total 9 2" xfId="2800"/>
    <cellStyle name="Total 9 3" xfId="2801"/>
    <cellStyle name="Warning Text 2" xfId="2803"/>
    <cellStyle name="Warning Text 3" xfId="2804"/>
    <cellStyle name="Warning Text 4" xfId="2805"/>
    <cellStyle name="Warning Text 5" xfId="2806"/>
    <cellStyle name="Warning Text 6" xfId="2802"/>
    <cellStyle name="YEAR HEADER" xfId="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lexos\2020\East\PLEX_IN_OUT\2020_KPCO_CCR&amp;ELG_Analysis_LT\Outputs\Capacity%20Positions\KP_EIA%20Pricing_Capacity%20Position_2040%20Mitchell%201&amp;2%20Retirement%20-%20091220%20Limi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lexos\2020\East\PLEX_IN_OUT\2020_KPCO_CCR&amp;ELG_Analysis_LT\Outputs\Capacity%20Positions\KP_EIA%20Pricing_Capacity%20Position_2028%20Mitchell%201&amp;2%20Retirement%20-%20091220%20Limite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gulatory%20Strategy\Generation%20Transformation\APCO%20WPCO%20KPCO%20CCR%20ELG%20Filings\Workpapers\Capacity%20Positions%20WPCo%20KPCo\KP_EIA%20Low%20No%20Carbon%20Pricing_Capacity%20Position_2040%20Mitchell%201&amp;2%20Retirement%20-%201211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gulatory%20Strategy\Generation%20Transformation\APCO%20WPCO%20KPCO%20CCR%20ELG%20Filings\Workpapers\Capacity%20Positions%20WPCo%20KPCo\KP_EIA%20Low%20No%20Carbon%20Pricing_Capacity%20Position_2028%20Mitchell%201&amp;2%20Retirement%20-%201211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city Position"/>
      <sheetName val="Additions Data"/>
      <sheetName val="Net Profitability"/>
      <sheetName val="Wind Net Profit"/>
      <sheetName val="Sheet1"/>
    </sheetNames>
    <sheetDataSet>
      <sheetData sheetId="0"/>
      <sheetData sheetId="1">
        <row r="1">
          <cell r="H1" t="str">
            <v>1083 MW CC-2x1</v>
          </cell>
          <cell r="K1" t="str">
            <v>237 MW CT-Frame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city Position"/>
      <sheetName val="Additions Data"/>
      <sheetName val="Net Profitability"/>
      <sheetName val="Wind Net Profit"/>
      <sheetName val="Sheet1"/>
    </sheetNames>
    <sheetDataSet>
      <sheetData sheetId="0"/>
      <sheetData sheetId="1">
        <row r="1">
          <cell r="H1" t="str">
            <v>1083 MW CC-2x1</v>
          </cell>
          <cell r="K1" t="str">
            <v>237 MW CT-Frame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city Position"/>
      <sheetName val="Additions Data"/>
      <sheetName val="Net Profitability"/>
      <sheetName val="Wind Net Profit"/>
      <sheetName val="Sheet1"/>
    </sheetNames>
    <sheetDataSet>
      <sheetData sheetId="0"/>
      <sheetData sheetId="1">
        <row r="1">
          <cell r="K1" t="str">
            <v>237 MW CT-Frame</v>
          </cell>
        </row>
        <row r="2">
          <cell r="G2">
            <v>1333</v>
          </cell>
          <cell r="K2">
            <v>0</v>
          </cell>
          <cell r="M2">
            <v>0</v>
          </cell>
          <cell r="N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</row>
        <row r="3">
          <cell r="G3">
            <v>1343.52</v>
          </cell>
          <cell r="K3">
            <v>0</v>
          </cell>
          <cell r="M3">
            <v>0</v>
          </cell>
          <cell r="N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0.48947511999999999</v>
          </cell>
          <cell r="AB3">
            <v>0</v>
          </cell>
          <cell r="AC3">
            <v>0</v>
          </cell>
          <cell r="AD3">
            <v>0</v>
          </cell>
          <cell r="AE3">
            <v>0.27616960000000002</v>
          </cell>
          <cell r="AF3">
            <v>0.50147200000000003</v>
          </cell>
          <cell r="AG3">
            <v>0</v>
          </cell>
          <cell r="AH3">
            <v>0</v>
          </cell>
          <cell r="AI3">
            <v>0.73421267999999995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0.44187135999999999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0.38582701000000003</v>
          </cell>
          <cell r="BA3">
            <v>1.4311032800000001</v>
          </cell>
          <cell r="BB3">
            <v>0</v>
          </cell>
          <cell r="BC3">
            <v>0.17888791000000001</v>
          </cell>
          <cell r="BD3">
            <v>0</v>
          </cell>
          <cell r="BE3">
            <v>0</v>
          </cell>
          <cell r="BF3">
            <v>0.77165402000000005</v>
          </cell>
          <cell r="BG3">
            <v>1.6099911899999999</v>
          </cell>
          <cell r="BH3">
            <v>0.35777582000000002</v>
          </cell>
          <cell r="BI3">
            <v>0</v>
          </cell>
        </row>
        <row r="4">
          <cell r="G4">
            <v>968.92</v>
          </cell>
          <cell r="K4">
            <v>0</v>
          </cell>
          <cell r="M4">
            <v>100</v>
          </cell>
          <cell r="N4">
            <v>1.022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1.0691624500000001</v>
          </cell>
          <cell r="AB4">
            <v>0</v>
          </cell>
          <cell r="AC4">
            <v>0</v>
          </cell>
          <cell r="AD4">
            <v>0</v>
          </cell>
          <cell r="AE4">
            <v>0.51176080000000002</v>
          </cell>
          <cell r="AF4">
            <v>0.60271602000000002</v>
          </cell>
          <cell r="AG4">
            <v>0</v>
          </cell>
          <cell r="AH4">
            <v>0</v>
          </cell>
          <cell r="AI4">
            <v>2.6754260400000001</v>
          </cell>
          <cell r="AJ4">
            <v>0</v>
          </cell>
          <cell r="AK4">
            <v>0</v>
          </cell>
          <cell r="AL4">
            <v>0.21383248999999999</v>
          </cell>
          <cell r="AM4">
            <v>0</v>
          </cell>
          <cell r="AN4">
            <v>0</v>
          </cell>
          <cell r="AO4">
            <v>0</v>
          </cell>
          <cell r="AP4">
            <v>0.86999336000000005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0.73565504000000004</v>
          </cell>
          <cell r="BA4">
            <v>2.6732780799999998</v>
          </cell>
          <cell r="BB4">
            <v>0</v>
          </cell>
          <cell r="BC4">
            <v>0.32049122000000002</v>
          </cell>
          <cell r="BD4">
            <v>0</v>
          </cell>
          <cell r="BE4">
            <v>0</v>
          </cell>
          <cell r="BF4">
            <v>1.8391375999999999</v>
          </cell>
          <cell r="BG4">
            <v>3.1745177199999999</v>
          </cell>
          <cell r="BH4">
            <v>0.64098244000000004</v>
          </cell>
          <cell r="BI4">
            <v>0</v>
          </cell>
        </row>
        <row r="5">
          <cell r="G5">
            <v>968.92</v>
          </cell>
          <cell r="K5">
            <v>0</v>
          </cell>
          <cell r="M5">
            <v>0</v>
          </cell>
          <cell r="N5">
            <v>1.5329999999999999</v>
          </cell>
          <cell r="Q5">
            <v>0</v>
          </cell>
          <cell r="R5">
            <v>4.2698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1.4936512799999999</v>
          </cell>
          <cell r="AB5">
            <v>0</v>
          </cell>
          <cell r="AC5">
            <v>0</v>
          </cell>
          <cell r="AD5">
            <v>0</v>
          </cell>
          <cell r="AE5">
            <v>0.74846111999999998</v>
          </cell>
          <cell r="AF5">
            <v>0.96852835000000004</v>
          </cell>
          <cell r="AG5">
            <v>0</v>
          </cell>
          <cell r="AH5">
            <v>0</v>
          </cell>
          <cell r="AI5">
            <v>4.56393454</v>
          </cell>
          <cell r="AJ5">
            <v>0</v>
          </cell>
          <cell r="AK5">
            <v>0</v>
          </cell>
          <cell r="AL5">
            <v>1.1202384599999999</v>
          </cell>
          <cell r="AM5">
            <v>0</v>
          </cell>
          <cell r="AN5">
            <v>0</v>
          </cell>
          <cell r="AO5">
            <v>0</v>
          </cell>
          <cell r="AP5">
            <v>1.2630281400000001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1.3397088800000001</v>
          </cell>
          <cell r="BA5">
            <v>3.7901699999999998</v>
          </cell>
          <cell r="BB5">
            <v>0</v>
          </cell>
          <cell r="BC5">
            <v>0.40933836000000001</v>
          </cell>
          <cell r="BD5">
            <v>0</v>
          </cell>
          <cell r="BE5">
            <v>0</v>
          </cell>
          <cell r="BF5">
            <v>2.6794177600000002</v>
          </cell>
          <cell r="BG5">
            <v>4.5482040000000001</v>
          </cell>
          <cell r="BH5">
            <v>0.81867672000000002</v>
          </cell>
          <cell r="BI5">
            <v>0</v>
          </cell>
        </row>
        <row r="6">
          <cell r="G6">
            <v>968.92</v>
          </cell>
          <cell r="K6">
            <v>0</v>
          </cell>
          <cell r="M6">
            <v>0</v>
          </cell>
          <cell r="N6">
            <v>1.5329999999999999</v>
          </cell>
          <cell r="Q6">
            <v>0</v>
          </cell>
          <cell r="R6">
            <v>4.2698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1.2298081599999999</v>
          </cell>
          <cell r="AB6">
            <v>0</v>
          </cell>
          <cell r="AC6">
            <v>0</v>
          </cell>
          <cell r="AD6">
            <v>0</v>
          </cell>
          <cell r="AE6">
            <v>0.67579727999999994</v>
          </cell>
          <cell r="AF6">
            <v>0.80006515</v>
          </cell>
          <cell r="AG6">
            <v>0.25439273000000001</v>
          </cell>
          <cell r="AH6">
            <v>0</v>
          </cell>
          <cell r="AI6">
            <v>4.1132095399999997</v>
          </cell>
          <cell r="AJ6">
            <v>0.48879496</v>
          </cell>
          <cell r="AK6">
            <v>0</v>
          </cell>
          <cell r="AL6">
            <v>0.92235612</v>
          </cell>
          <cell r="AM6">
            <v>0.24439748</v>
          </cell>
          <cell r="AN6">
            <v>0</v>
          </cell>
          <cell r="AO6">
            <v>0</v>
          </cell>
          <cell r="AP6">
            <v>1.14040791</v>
          </cell>
          <cell r="AQ6">
            <v>5.5212200000000003E-2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1.208167</v>
          </cell>
          <cell r="BA6">
            <v>3.405729</v>
          </cell>
          <cell r="BB6">
            <v>0.17807733000000001</v>
          </cell>
          <cell r="BC6">
            <v>0.33603191999999998</v>
          </cell>
          <cell r="BD6">
            <v>0</v>
          </cell>
          <cell r="BE6">
            <v>0</v>
          </cell>
          <cell r="BF6">
            <v>2.416334</v>
          </cell>
          <cell r="BG6">
            <v>4.0868748000000004</v>
          </cell>
          <cell r="BH6">
            <v>0.67206383999999997</v>
          </cell>
          <cell r="BI6">
            <v>0</v>
          </cell>
        </row>
        <row r="7">
          <cell r="G7">
            <v>968.92</v>
          </cell>
          <cell r="K7">
            <v>0</v>
          </cell>
          <cell r="M7">
            <v>0</v>
          </cell>
          <cell r="N7">
            <v>1.5329999999999999</v>
          </cell>
          <cell r="Q7">
            <v>0</v>
          </cell>
          <cell r="R7">
            <v>4.2698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0.95669696000000004</v>
          </cell>
          <cell r="AB7">
            <v>0</v>
          </cell>
          <cell r="AC7">
            <v>0</v>
          </cell>
          <cell r="AD7">
            <v>0</v>
          </cell>
          <cell r="AE7">
            <v>0.59643024</v>
          </cell>
          <cell r="AF7">
            <v>0.62544615000000003</v>
          </cell>
          <cell r="AG7">
            <v>0.45584664000000003</v>
          </cell>
          <cell r="AH7">
            <v>0</v>
          </cell>
          <cell r="AI7">
            <v>3.63163328</v>
          </cell>
          <cell r="AJ7">
            <v>0.90876424</v>
          </cell>
          <cell r="AK7">
            <v>0</v>
          </cell>
          <cell r="AL7">
            <v>0.71752271999999995</v>
          </cell>
          <cell r="AM7">
            <v>0.43579600000000002</v>
          </cell>
          <cell r="AN7">
            <v>0</v>
          </cell>
          <cell r="AO7">
            <v>0</v>
          </cell>
          <cell r="AP7">
            <v>1.00647603</v>
          </cell>
          <cell r="AQ7">
            <v>0.10260809999999999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1.07308604</v>
          </cell>
          <cell r="BA7">
            <v>3.0057862499999999</v>
          </cell>
          <cell r="BB7">
            <v>0.33094820000000003</v>
          </cell>
          <cell r="BC7">
            <v>0.26130302999999999</v>
          </cell>
          <cell r="BD7">
            <v>0</v>
          </cell>
          <cell r="BE7">
            <v>0</v>
          </cell>
          <cell r="BF7">
            <v>2.1461720799999999</v>
          </cell>
          <cell r="BG7">
            <v>3.6069434999999999</v>
          </cell>
          <cell r="BH7">
            <v>0.52260605999999998</v>
          </cell>
          <cell r="BI7">
            <v>0</v>
          </cell>
        </row>
        <row r="8">
          <cell r="G8">
            <v>968.92</v>
          </cell>
          <cell r="K8">
            <v>0</v>
          </cell>
          <cell r="M8">
            <v>0</v>
          </cell>
          <cell r="N8">
            <v>2.044</v>
          </cell>
          <cell r="Q8">
            <v>0</v>
          </cell>
          <cell r="R8">
            <v>4.2698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0.68071528000000003</v>
          </cell>
          <cell r="AB8">
            <v>0</v>
          </cell>
          <cell r="AC8">
            <v>0</v>
          </cell>
          <cell r="AD8">
            <v>0</v>
          </cell>
          <cell r="AE8">
            <v>0.51370879999999997</v>
          </cell>
          <cell r="AF8">
            <v>0.40815734999999997</v>
          </cell>
          <cell r="AG8">
            <v>0.35281400000000002</v>
          </cell>
          <cell r="AH8">
            <v>0</v>
          </cell>
          <cell r="AI8">
            <v>3.0776407200000002</v>
          </cell>
          <cell r="AJ8">
            <v>0.81724291999999998</v>
          </cell>
          <cell r="AK8">
            <v>0</v>
          </cell>
          <cell r="AL8">
            <v>0.51053645999999997</v>
          </cell>
          <cell r="AM8">
            <v>0.36775930000000001</v>
          </cell>
          <cell r="AN8">
            <v>0</v>
          </cell>
          <cell r="AO8">
            <v>0</v>
          </cell>
          <cell r="AP8">
            <v>0.86688359999999998</v>
          </cell>
          <cell r="AQ8">
            <v>0.14067410999999999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0.95098075999999998</v>
          </cell>
          <cell r="BA8">
            <v>2.6173855000000001</v>
          </cell>
          <cell r="BB8">
            <v>0.45871704000000002</v>
          </cell>
          <cell r="BC8">
            <v>0.19104215999999999</v>
          </cell>
          <cell r="BD8">
            <v>0</v>
          </cell>
          <cell r="BE8">
            <v>0</v>
          </cell>
          <cell r="BF8">
            <v>1.90196152</v>
          </cell>
          <cell r="BG8">
            <v>3.1408626000000002</v>
          </cell>
          <cell r="BH8">
            <v>0.38208431999999998</v>
          </cell>
          <cell r="BI8">
            <v>0</v>
          </cell>
        </row>
        <row r="9">
          <cell r="G9">
            <v>968.92</v>
          </cell>
          <cell r="K9">
            <v>0</v>
          </cell>
          <cell r="M9">
            <v>0</v>
          </cell>
          <cell r="N9">
            <v>2.044</v>
          </cell>
          <cell r="Q9">
            <v>0</v>
          </cell>
          <cell r="R9">
            <v>4.2698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0.44383055999999999</v>
          </cell>
          <cell r="AB9">
            <v>0</v>
          </cell>
          <cell r="AC9">
            <v>0</v>
          </cell>
          <cell r="AD9">
            <v>0</v>
          </cell>
          <cell r="AE9">
            <v>0.4309424</v>
          </cell>
          <cell r="AF9">
            <v>0.26841395000000001</v>
          </cell>
          <cell r="AG9">
            <v>0.29235042</v>
          </cell>
          <cell r="AH9">
            <v>0</v>
          </cell>
          <cell r="AI9">
            <v>2.58372796</v>
          </cell>
          <cell r="AJ9">
            <v>0.73491424000000005</v>
          </cell>
          <cell r="AK9">
            <v>0</v>
          </cell>
          <cell r="AL9">
            <v>0.33287292000000002</v>
          </cell>
          <cell r="AM9">
            <v>0.30213141999999998</v>
          </cell>
          <cell r="AN9">
            <v>0</v>
          </cell>
          <cell r="AO9">
            <v>0</v>
          </cell>
          <cell r="AP9">
            <v>0.72721530000000001</v>
          </cell>
          <cell r="AQ9">
            <v>0.16854343999999999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0.80854727999999998</v>
          </cell>
          <cell r="BA9">
            <v>2.2048390000000002</v>
          </cell>
          <cell r="BB9">
            <v>0.55188607999999995</v>
          </cell>
          <cell r="BC9">
            <v>0.12498597</v>
          </cell>
          <cell r="BD9">
            <v>0</v>
          </cell>
          <cell r="BE9">
            <v>0</v>
          </cell>
          <cell r="BF9">
            <v>1.61709456</v>
          </cell>
          <cell r="BG9">
            <v>2.6458067999999999</v>
          </cell>
          <cell r="BH9">
            <v>0.24997194</v>
          </cell>
          <cell r="BI9">
            <v>0</v>
          </cell>
        </row>
        <row r="10">
          <cell r="G10">
            <v>968.92</v>
          </cell>
          <cell r="K10">
            <v>0</v>
          </cell>
          <cell r="M10">
            <v>0</v>
          </cell>
          <cell r="N10">
            <v>2.5550000000000002</v>
          </cell>
          <cell r="Q10">
            <v>0</v>
          </cell>
          <cell r="R10">
            <v>4.2698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0.24763808000000001</v>
          </cell>
          <cell r="AB10">
            <v>0</v>
          </cell>
          <cell r="AC10">
            <v>0</v>
          </cell>
          <cell r="AD10">
            <v>0</v>
          </cell>
          <cell r="AE10">
            <v>0.35115967999999997</v>
          </cell>
          <cell r="AF10">
            <v>0.15043835</v>
          </cell>
          <cell r="AG10">
            <v>0.16549832</v>
          </cell>
          <cell r="AH10">
            <v>0</v>
          </cell>
          <cell r="AI10">
            <v>2.1010844799999999</v>
          </cell>
          <cell r="AJ10">
            <v>0.55579964000000004</v>
          </cell>
          <cell r="AK10">
            <v>0</v>
          </cell>
          <cell r="AL10">
            <v>0.18572855999999999</v>
          </cell>
          <cell r="AM10">
            <v>0.16903183999999999</v>
          </cell>
          <cell r="AN10">
            <v>0</v>
          </cell>
          <cell r="AO10">
            <v>0</v>
          </cell>
          <cell r="AP10">
            <v>0.59258195999999996</v>
          </cell>
          <cell r="AQ10">
            <v>0.1679986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0.65857012000000004</v>
          </cell>
          <cell r="BA10">
            <v>1.7894902500000001</v>
          </cell>
          <cell r="BB10">
            <v>0.5258872</v>
          </cell>
          <cell r="BC10">
            <v>6.9601289999999996E-2</v>
          </cell>
          <cell r="BD10">
            <v>0</v>
          </cell>
          <cell r="BE10">
            <v>0</v>
          </cell>
          <cell r="BF10">
            <v>1.3171402400000001</v>
          </cell>
          <cell r="BG10">
            <v>2.1473882999999998</v>
          </cell>
          <cell r="BH10">
            <v>0.13920257999999999</v>
          </cell>
          <cell r="BI10">
            <v>0</v>
          </cell>
        </row>
        <row r="11">
          <cell r="G11">
            <v>968.92</v>
          </cell>
          <cell r="K11">
            <v>0</v>
          </cell>
          <cell r="M11">
            <v>0</v>
          </cell>
          <cell r="N11">
            <v>3.0659999999999998</v>
          </cell>
          <cell r="Q11">
            <v>0</v>
          </cell>
          <cell r="R11">
            <v>4.2698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0.10750783999999999</v>
          </cell>
          <cell r="AB11">
            <v>0</v>
          </cell>
          <cell r="AC11">
            <v>0</v>
          </cell>
          <cell r="AD11">
            <v>0</v>
          </cell>
          <cell r="AE11">
            <v>0.27479039999999999</v>
          </cell>
          <cell r="AF11">
            <v>7.2051699999999996E-2</v>
          </cell>
          <cell r="AG11">
            <v>0.18550034000000001</v>
          </cell>
          <cell r="AH11">
            <v>0</v>
          </cell>
          <cell r="AI11">
            <v>1.6717472200000001</v>
          </cell>
          <cell r="AJ11">
            <v>0.56881428000000001</v>
          </cell>
          <cell r="AK11">
            <v>0</v>
          </cell>
          <cell r="AL11">
            <v>8.0630880000000002E-2</v>
          </cell>
          <cell r="AM11">
            <v>0.17298991999999999</v>
          </cell>
          <cell r="AN11">
            <v>0</v>
          </cell>
          <cell r="AO11">
            <v>0</v>
          </cell>
          <cell r="AP11">
            <v>0.46370879999999998</v>
          </cell>
          <cell r="AQ11">
            <v>0.16069939999999999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0.50793440000000001</v>
          </cell>
          <cell r="BA11">
            <v>1.3844162499999999</v>
          </cell>
          <cell r="BB11">
            <v>0.51815445000000004</v>
          </cell>
          <cell r="BC11">
            <v>2.93799E-2</v>
          </cell>
          <cell r="BD11">
            <v>0</v>
          </cell>
          <cell r="BE11">
            <v>0</v>
          </cell>
          <cell r="BF11">
            <v>1.0158688</v>
          </cell>
          <cell r="BG11">
            <v>1.6612994999999999</v>
          </cell>
          <cell r="BH11">
            <v>5.8759800000000001E-2</v>
          </cell>
          <cell r="BI11">
            <v>0</v>
          </cell>
        </row>
        <row r="12">
          <cell r="G12">
            <v>677.92</v>
          </cell>
          <cell r="K12">
            <v>0</v>
          </cell>
          <cell r="M12">
            <v>300</v>
          </cell>
          <cell r="N12">
            <v>3.577</v>
          </cell>
          <cell r="Q12">
            <v>0</v>
          </cell>
          <cell r="R12">
            <v>4.2698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2.5415839999999999E-2</v>
          </cell>
          <cell r="AB12">
            <v>0</v>
          </cell>
          <cell r="AC12">
            <v>0</v>
          </cell>
          <cell r="AD12">
            <v>0</v>
          </cell>
          <cell r="AE12">
            <v>0.20453968</v>
          </cell>
          <cell r="AF12">
            <v>1.7157349999999998E-2</v>
          </cell>
          <cell r="AG12">
            <v>0.12194903999999999</v>
          </cell>
          <cell r="AH12">
            <v>0</v>
          </cell>
          <cell r="AI12">
            <v>1.24195346</v>
          </cell>
          <cell r="AJ12">
            <v>0.47801275999999998</v>
          </cell>
          <cell r="AK12">
            <v>0</v>
          </cell>
          <cell r="AL12">
            <v>1.906188E-2</v>
          </cell>
          <cell r="AM12">
            <v>0.11290486</v>
          </cell>
          <cell r="AN12">
            <v>0</v>
          </cell>
          <cell r="AO12">
            <v>0</v>
          </cell>
          <cell r="AP12">
            <v>0.34516070999999998</v>
          </cell>
          <cell r="AQ12">
            <v>0.13530834999999999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0.37974412000000002</v>
          </cell>
          <cell r="BA12">
            <v>1.0284180000000001</v>
          </cell>
          <cell r="BB12">
            <v>0.43540814999999999</v>
          </cell>
          <cell r="BC12">
            <v>6.9451499999999998E-3</v>
          </cell>
          <cell r="BD12">
            <v>0</v>
          </cell>
          <cell r="BE12">
            <v>0</v>
          </cell>
          <cell r="BF12">
            <v>0.75948824000000004</v>
          </cell>
          <cell r="BG12">
            <v>1.2341016</v>
          </cell>
          <cell r="BH12">
            <v>1.38903E-2</v>
          </cell>
          <cell r="BI12">
            <v>0</v>
          </cell>
        </row>
        <row r="13">
          <cell r="G13">
            <v>677.92</v>
          </cell>
          <cell r="K13">
            <v>0</v>
          </cell>
          <cell r="M13">
            <v>300</v>
          </cell>
          <cell r="N13">
            <v>3.577</v>
          </cell>
          <cell r="Q13">
            <v>0</v>
          </cell>
          <cell r="R13">
            <v>4.2698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9.7527429999999998E-2</v>
          </cell>
          <cell r="AF13">
            <v>0</v>
          </cell>
          <cell r="AG13">
            <v>6.8816420000000003E-2</v>
          </cell>
          <cell r="AH13">
            <v>0</v>
          </cell>
          <cell r="AI13">
            <v>0.86122871999999995</v>
          </cell>
          <cell r="AJ13">
            <v>0.38951024000000001</v>
          </cell>
          <cell r="AK13">
            <v>0</v>
          </cell>
          <cell r="AL13">
            <v>0</v>
          </cell>
          <cell r="AM13">
            <v>6.3124139999999995E-2</v>
          </cell>
          <cell r="AN13">
            <v>0</v>
          </cell>
          <cell r="AO13">
            <v>0</v>
          </cell>
          <cell r="AP13">
            <v>0.16845647</v>
          </cell>
          <cell r="AQ13">
            <v>0.11027244999999999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0.26604144000000002</v>
          </cell>
          <cell r="BA13">
            <v>0.71349874999999996</v>
          </cell>
          <cell r="BB13">
            <v>0.35496565000000002</v>
          </cell>
          <cell r="BC13">
            <v>0</v>
          </cell>
          <cell r="BD13">
            <v>0</v>
          </cell>
          <cell r="BE13">
            <v>0</v>
          </cell>
          <cell r="BF13">
            <v>0.53208288000000004</v>
          </cell>
          <cell r="BG13">
            <v>0.85619849999999997</v>
          </cell>
          <cell r="BH13">
            <v>0</v>
          </cell>
          <cell r="BI13">
            <v>0</v>
          </cell>
        </row>
        <row r="14">
          <cell r="G14">
            <v>677.92</v>
          </cell>
          <cell r="K14">
            <v>0</v>
          </cell>
          <cell r="M14">
            <v>300</v>
          </cell>
          <cell r="N14">
            <v>4.0880000000000001</v>
          </cell>
          <cell r="Q14">
            <v>0</v>
          </cell>
          <cell r="R14">
            <v>4.2698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3.3597540000000002E-2</v>
          </cell>
          <cell r="AF14">
            <v>0</v>
          </cell>
          <cell r="AG14">
            <v>2.640118E-2</v>
          </cell>
          <cell r="AH14">
            <v>0</v>
          </cell>
          <cell r="AI14">
            <v>0.53428980000000004</v>
          </cell>
          <cell r="AJ14">
            <v>0.29912536000000001</v>
          </cell>
          <cell r="AK14">
            <v>0</v>
          </cell>
          <cell r="AL14">
            <v>0</v>
          </cell>
          <cell r="AM14">
            <v>2.6450000000000001E-2</v>
          </cell>
          <cell r="AN14">
            <v>0</v>
          </cell>
          <cell r="AO14">
            <v>0</v>
          </cell>
          <cell r="AP14">
            <v>5.5995900000000001E-2</v>
          </cell>
          <cell r="AQ14">
            <v>8.6211499999999996E-2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0.17186580000000001</v>
          </cell>
          <cell r="BA14">
            <v>0.45430150000000002</v>
          </cell>
          <cell r="BB14">
            <v>0.27977774999999999</v>
          </cell>
          <cell r="BC14">
            <v>0</v>
          </cell>
          <cell r="BD14">
            <v>0</v>
          </cell>
          <cell r="BE14">
            <v>0</v>
          </cell>
          <cell r="BF14">
            <v>0.34373160000000003</v>
          </cell>
          <cell r="BG14">
            <v>0.54516180000000003</v>
          </cell>
          <cell r="BH14">
            <v>0</v>
          </cell>
          <cell r="BI14">
            <v>0</v>
          </cell>
        </row>
        <row r="15">
          <cell r="G15">
            <v>677.92</v>
          </cell>
          <cell r="K15">
            <v>0</v>
          </cell>
          <cell r="M15">
            <v>300</v>
          </cell>
          <cell r="N15">
            <v>4.5990000000000002</v>
          </cell>
          <cell r="Q15">
            <v>0</v>
          </cell>
          <cell r="R15">
            <v>4.2698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6.9980199999999998E-3</v>
          </cell>
          <cell r="AH15">
            <v>0</v>
          </cell>
          <cell r="AI15">
            <v>0.29534075999999998</v>
          </cell>
          <cell r="AJ15">
            <v>0.22553296</v>
          </cell>
          <cell r="AK15">
            <v>0</v>
          </cell>
          <cell r="AL15">
            <v>0</v>
          </cell>
          <cell r="AM15">
            <v>6.34616E-3</v>
          </cell>
          <cell r="AN15">
            <v>0</v>
          </cell>
          <cell r="AO15">
            <v>0</v>
          </cell>
          <cell r="AP15">
            <v>0</v>
          </cell>
          <cell r="AQ15">
            <v>6.4046500000000006E-2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9.2242480000000002E-2</v>
          </cell>
          <cell r="BA15">
            <v>0.24476824999999999</v>
          </cell>
          <cell r="BB15">
            <v>0.20560524999999999</v>
          </cell>
          <cell r="BC15">
            <v>0</v>
          </cell>
          <cell r="BD15">
            <v>0</v>
          </cell>
          <cell r="BE15">
            <v>0</v>
          </cell>
          <cell r="BF15">
            <v>0.18448496</v>
          </cell>
          <cell r="BG15">
            <v>0.29372189999999998</v>
          </cell>
          <cell r="BH15">
            <v>0</v>
          </cell>
          <cell r="BI15">
            <v>0</v>
          </cell>
        </row>
        <row r="16">
          <cell r="G16">
            <v>677.92</v>
          </cell>
          <cell r="K16">
            <v>0</v>
          </cell>
          <cell r="M16">
            <v>300</v>
          </cell>
          <cell r="N16">
            <v>4.5990000000000002</v>
          </cell>
          <cell r="Q16">
            <v>0</v>
          </cell>
          <cell r="R16">
            <v>4.2698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0.12355112</v>
          </cell>
          <cell r="AJ16">
            <v>0.15627028000000001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3.5497000000000001E-2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3.8808960000000003E-2</v>
          </cell>
          <cell r="BA16">
            <v>0.10236924999999999</v>
          </cell>
          <cell r="BB16">
            <v>0.14242679999999999</v>
          </cell>
          <cell r="BC16">
            <v>0</v>
          </cell>
          <cell r="BD16">
            <v>0</v>
          </cell>
          <cell r="BE16">
            <v>0</v>
          </cell>
          <cell r="BF16">
            <v>7.7617920000000007E-2</v>
          </cell>
          <cell r="BG16">
            <v>0.1228431</v>
          </cell>
          <cell r="BH16">
            <v>0</v>
          </cell>
          <cell r="BI16">
            <v>0</v>
          </cell>
        </row>
        <row r="17">
          <cell r="G17">
            <v>677.92</v>
          </cell>
          <cell r="K17">
            <v>0</v>
          </cell>
          <cell r="M17">
            <v>300</v>
          </cell>
          <cell r="N17">
            <v>5.1100000000000003</v>
          </cell>
          <cell r="Q17">
            <v>0</v>
          </cell>
          <cell r="R17">
            <v>4.2698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2.688136E-2</v>
          </cell>
          <cell r="AJ17">
            <v>9.8728120000000003E-2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1.6802040000000001E-2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8.5299599999999996E-3</v>
          </cell>
          <cell r="BA17">
            <v>2.22965E-2</v>
          </cell>
          <cell r="BB17">
            <v>9.0077749999999998E-2</v>
          </cell>
          <cell r="BC17">
            <v>0</v>
          </cell>
          <cell r="BD17">
            <v>0</v>
          </cell>
          <cell r="BE17">
            <v>0</v>
          </cell>
          <cell r="BF17">
            <v>1.7059919999999999E-2</v>
          </cell>
          <cell r="BG17">
            <v>2.67558E-2</v>
          </cell>
          <cell r="BH17">
            <v>0</v>
          </cell>
          <cell r="BI17">
            <v>0</v>
          </cell>
        </row>
        <row r="18">
          <cell r="G18">
            <v>677.92</v>
          </cell>
          <cell r="K18">
            <v>0</v>
          </cell>
          <cell r="M18">
            <v>300</v>
          </cell>
          <cell r="N18">
            <v>5.1100000000000003</v>
          </cell>
          <cell r="Q18">
            <v>0</v>
          </cell>
          <cell r="R18">
            <v>4.2698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5.2842960000000001E-2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6.1010600000000002E-3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4.9478149999999999E-2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</row>
        <row r="19">
          <cell r="G19">
            <v>677.92</v>
          </cell>
          <cell r="K19">
            <v>0</v>
          </cell>
          <cell r="M19">
            <v>300</v>
          </cell>
          <cell r="N19">
            <v>5.6210000000000004</v>
          </cell>
          <cell r="Q19">
            <v>0</v>
          </cell>
          <cell r="R19">
            <v>4.2698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2.2505399999999998E-2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1.27625E-3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2.0478449999999999E-2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</row>
        <row r="20">
          <cell r="G20">
            <v>677.92</v>
          </cell>
          <cell r="K20">
            <v>0</v>
          </cell>
          <cell r="M20">
            <v>250</v>
          </cell>
          <cell r="N20">
            <v>5.6210000000000004</v>
          </cell>
          <cell r="Q20">
            <v>40.5</v>
          </cell>
          <cell r="R20">
            <v>4.2698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4.8945600000000001E-3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4.4529000000000001E-3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</row>
        <row r="21">
          <cell r="G21">
            <v>10.220000000000001</v>
          </cell>
          <cell r="K21">
            <v>476</v>
          </cell>
          <cell r="M21">
            <v>400</v>
          </cell>
          <cell r="N21">
            <v>6.1319999999999997</v>
          </cell>
          <cell r="Q21">
            <v>81</v>
          </cell>
          <cell r="R21">
            <v>4.2698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</row>
        <row r="22">
          <cell r="G22">
            <v>10.220000000000001</v>
          </cell>
          <cell r="K22">
            <v>476</v>
          </cell>
          <cell r="M22">
            <v>400</v>
          </cell>
          <cell r="N22">
            <v>6.1319999999999997</v>
          </cell>
          <cell r="Q22">
            <v>81</v>
          </cell>
          <cell r="R22">
            <v>4.2698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G23">
            <v>0</v>
          </cell>
          <cell r="K23">
            <v>476</v>
          </cell>
          <cell r="M23">
            <v>400</v>
          </cell>
          <cell r="N23">
            <v>6.6429999999999998</v>
          </cell>
          <cell r="Q23">
            <v>81</v>
          </cell>
          <cell r="R23">
            <v>4.2698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</row>
        <row r="24">
          <cell r="G24">
            <v>0</v>
          </cell>
          <cell r="K24">
            <v>476</v>
          </cell>
          <cell r="M24">
            <v>400</v>
          </cell>
          <cell r="N24">
            <v>7.1539999999999999</v>
          </cell>
          <cell r="Q24">
            <v>81</v>
          </cell>
          <cell r="R24">
            <v>4.2698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</row>
        <row r="25">
          <cell r="G25">
            <v>0</v>
          </cell>
          <cell r="K25">
            <v>476</v>
          </cell>
          <cell r="M25">
            <v>400</v>
          </cell>
          <cell r="N25">
            <v>7.1539999999999999</v>
          </cell>
          <cell r="Q25">
            <v>81</v>
          </cell>
          <cell r="R25">
            <v>4.2698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</row>
        <row r="26">
          <cell r="G26">
            <v>0</v>
          </cell>
          <cell r="K26">
            <v>476</v>
          </cell>
          <cell r="M26">
            <v>400</v>
          </cell>
          <cell r="N26">
            <v>7.665</v>
          </cell>
          <cell r="Q26">
            <v>81</v>
          </cell>
          <cell r="R26">
            <v>4.2698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</row>
        <row r="27">
          <cell r="G27">
            <v>0</v>
          </cell>
          <cell r="K27">
            <v>476</v>
          </cell>
          <cell r="M27">
            <v>400</v>
          </cell>
          <cell r="N27">
            <v>8.1760000000000002</v>
          </cell>
          <cell r="Q27">
            <v>81</v>
          </cell>
          <cell r="R27">
            <v>4.2698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</row>
        <row r="28">
          <cell r="G28">
            <v>0</v>
          </cell>
          <cell r="K28">
            <v>476</v>
          </cell>
          <cell r="M28">
            <v>350</v>
          </cell>
          <cell r="N28">
            <v>8.6869999999999994</v>
          </cell>
          <cell r="Q28">
            <v>121.5</v>
          </cell>
          <cell r="R28">
            <v>4.2698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</row>
        <row r="29">
          <cell r="G29">
            <v>0</v>
          </cell>
          <cell r="K29">
            <v>476</v>
          </cell>
          <cell r="M29">
            <v>350</v>
          </cell>
          <cell r="N29">
            <v>9.1980000000000004</v>
          </cell>
          <cell r="Q29">
            <v>121.5</v>
          </cell>
          <cell r="R29">
            <v>4.2698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</row>
        <row r="30">
          <cell r="G30">
            <v>0</v>
          </cell>
          <cell r="K30">
            <v>476</v>
          </cell>
          <cell r="M30">
            <v>350</v>
          </cell>
          <cell r="N30">
            <v>9.1980000000000004</v>
          </cell>
          <cell r="Q30">
            <v>121.5</v>
          </cell>
          <cell r="R30">
            <v>4.2698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</row>
        <row r="31">
          <cell r="G31">
            <v>0</v>
          </cell>
          <cell r="K31">
            <v>476</v>
          </cell>
          <cell r="M31">
            <v>350</v>
          </cell>
          <cell r="N31">
            <v>9.1980000000000004</v>
          </cell>
          <cell r="Q31">
            <v>121.5</v>
          </cell>
          <cell r="R31">
            <v>4.2698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city Position"/>
      <sheetName val="Additions Data"/>
      <sheetName val="Net Profitability"/>
      <sheetName val="Wind Net Profit"/>
      <sheetName val="Sheet1"/>
    </sheetNames>
    <sheetDataSet>
      <sheetData sheetId="0"/>
      <sheetData sheetId="1">
        <row r="1">
          <cell r="K1" t="str">
            <v>237 MW CT-Frame</v>
          </cell>
        </row>
        <row r="2">
          <cell r="G2">
            <v>1333.3</v>
          </cell>
          <cell r="K2">
            <v>0</v>
          </cell>
          <cell r="M2">
            <v>0</v>
          </cell>
          <cell r="N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</row>
        <row r="3">
          <cell r="G3">
            <v>1343.52</v>
          </cell>
          <cell r="K3">
            <v>0</v>
          </cell>
          <cell r="M3">
            <v>0</v>
          </cell>
          <cell r="N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0.48947511999999999</v>
          </cell>
          <cell r="AB3">
            <v>0</v>
          </cell>
          <cell r="AC3">
            <v>0</v>
          </cell>
          <cell r="AD3">
            <v>0</v>
          </cell>
          <cell r="AE3">
            <v>0.27616960000000002</v>
          </cell>
          <cell r="AF3">
            <v>0.50147200000000003</v>
          </cell>
          <cell r="AG3">
            <v>0</v>
          </cell>
          <cell r="AH3">
            <v>0</v>
          </cell>
          <cell r="AI3">
            <v>0.48947511999999999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0.44187135999999999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0.38582701000000003</v>
          </cell>
          <cell r="BA3">
            <v>1.4311032800000001</v>
          </cell>
          <cell r="BB3">
            <v>0</v>
          </cell>
          <cell r="BC3">
            <v>0.17888791000000001</v>
          </cell>
          <cell r="BD3">
            <v>0</v>
          </cell>
          <cell r="BE3">
            <v>0</v>
          </cell>
          <cell r="BF3">
            <v>0.77165402000000005</v>
          </cell>
          <cell r="BG3">
            <v>1.6099911899999999</v>
          </cell>
          <cell r="BH3">
            <v>0.35777582000000002</v>
          </cell>
          <cell r="BI3">
            <v>0</v>
          </cell>
        </row>
        <row r="4">
          <cell r="G4">
            <v>968.92</v>
          </cell>
          <cell r="K4">
            <v>0</v>
          </cell>
          <cell r="M4">
            <v>100</v>
          </cell>
          <cell r="N4">
            <v>1.022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1.0691624500000001</v>
          </cell>
          <cell r="AB4">
            <v>0</v>
          </cell>
          <cell r="AC4">
            <v>0</v>
          </cell>
          <cell r="AD4">
            <v>0</v>
          </cell>
          <cell r="AE4">
            <v>0.51176080000000002</v>
          </cell>
          <cell r="AF4">
            <v>0.80362135999999995</v>
          </cell>
          <cell r="AG4">
            <v>0</v>
          </cell>
          <cell r="AH4">
            <v>0</v>
          </cell>
          <cell r="AI4">
            <v>2.4524738699999999</v>
          </cell>
          <cell r="AJ4">
            <v>0</v>
          </cell>
          <cell r="AK4">
            <v>0</v>
          </cell>
          <cell r="AL4">
            <v>0.21383248999999999</v>
          </cell>
          <cell r="AM4">
            <v>0</v>
          </cell>
          <cell r="AN4">
            <v>0</v>
          </cell>
          <cell r="AO4">
            <v>0</v>
          </cell>
          <cell r="AP4">
            <v>0.86999336000000005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0.73565504000000004</v>
          </cell>
          <cell r="BA4">
            <v>2.6732780799999998</v>
          </cell>
          <cell r="BB4">
            <v>0</v>
          </cell>
          <cell r="BC4">
            <v>0.32049122000000002</v>
          </cell>
          <cell r="BD4">
            <v>0</v>
          </cell>
          <cell r="BE4">
            <v>0</v>
          </cell>
          <cell r="BF4">
            <v>1.8391375999999999</v>
          </cell>
          <cell r="BG4">
            <v>3.1745177199999999</v>
          </cell>
          <cell r="BH4">
            <v>0.64098244000000004</v>
          </cell>
          <cell r="BI4">
            <v>0</v>
          </cell>
        </row>
        <row r="5">
          <cell r="G5">
            <v>968.92</v>
          </cell>
          <cell r="K5">
            <v>0</v>
          </cell>
          <cell r="M5">
            <v>0</v>
          </cell>
          <cell r="N5">
            <v>1.5329999999999999</v>
          </cell>
          <cell r="Q5">
            <v>0</v>
          </cell>
          <cell r="R5">
            <v>4.2698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1.4936512799999999</v>
          </cell>
          <cell r="AB5">
            <v>0</v>
          </cell>
          <cell r="AC5">
            <v>0</v>
          </cell>
          <cell r="AD5">
            <v>0</v>
          </cell>
          <cell r="AE5">
            <v>0.74846111999999998</v>
          </cell>
          <cell r="AF5">
            <v>1.1622340200000001</v>
          </cell>
          <cell r="AG5">
            <v>0</v>
          </cell>
          <cell r="AH5">
            <v>0</v>
          </cell>
          <cell r="AI5">
            <v>4.3564829700000001</v>
          </cell>
          <cell r="AJ5">
            <v>0</v>
          </cell>
          <cell r="AK5">
            <v>0</v>
          </cell>
          <cell r="AL5">
            <v>1.1202384599999999</v>
          </cell>
          <cell r="AM5">
            <v>0</v>
          </cell>
          <cell r="AN5">
            <v>0</v>
          </cell>
          <cell r="AO5">
            <v>0</v>
          </cell>
          <cell r="AP5">
            <v>1.2630281400000001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1.3397088800000001</v>
          </cell>
          <cell r="BA5">
            <v>3.7901699999999998</v>
          </cell>
          <cell r="BB5">
            <v>0</v>
          </cell>
          <cell r="BC5">
            <v>0.40933836000000001</v>
          </cell>
          <cell r="BD5">
            <v>0</v>
          </cell>
          <cell r="BE5">
            <v>0</v>
          </cell>
          <cell r="BF5">
            <v>2.6794177600000002</v>
          </cell>
          <cell r="BG5">
            <v>4.5482040000000001</v>
          </cell>
          <cell r="BH5">
            <v>0.81867672000000002</v>
          </cell>
          <cell r="BI5">
            <v>0</v>
          </cell>
        </row>
        <row r="6">
          <cell r="G6">
            <v>968.92</v>
          </cell>
          <cell r="K6">
            <v>0</v>
          </cell>
          <cell r="M6">
            <v>0</v>
          </cell>
          <cell r="N6">
            <v>1.5329999999999999</v>
          </cell>
          <cell r="Q6">
            <v>0</v>
          </cell>
          <cell r="R6">
            <v>4.2698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1.2298081599999999</v>
          </cell>
          <cell r="AB6">
            <v>0</v>
          </cell>
          <cell r="AC6">
            <v>0</v>
          </cell>
          <cell r="AD6">
            <v>0</v>
          </cell>
          <cell r="AE6">
            <v>0.67579727999999994</v>
          </cell>
          <cell r="AF6">
            <v>0.96007818</v>
          </cell>
          <cell r="AG6">
            <v>0.25439273000000001</v>
          </cell>
          <cell r="AH6">
            <v>0</v>
          </cell>
          <cell r="AI6">
            <v>3.92624547</v>
          </cell>
          <cell r="AJ6">
            <v>0.24439748</v>
          </cell>
          <cell r="AK6">
            <v>0</v>
          </cell>
          <cell r="AL6">
            <v>0.92235612</v>
          </cell>
          <cell r="AM6">
            <v>0.24439748</v>
          </cell>
          <cell r="AN6">
            <v>0</v>
          </cell>
          <cell r="AO6">
            <v>0</v>
          </cell>
          <cell r="AP6">
            <v>1.14040791</v>
          </cell>
          <cell r="AQ6">
            <v>5.5212200000000003E-2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1.208167</v>
          </cell>
          <cell r="BA6">
            <v>3.405729</v>
          </cell>
          <cell r="BB6">
            <v>0.17807733000000001</v>
          </cell>
          <cell r="BC6">
            <v>0.33603191999999998</v>
          </cell>
          <cell r="BD6">
            <v>0</v>
          </cell>
          <cell r="BE6">
            <v>0</v>
          </cell>
          <cell r="BF6">
            <v>2.416334</v>
          </cell>
          <cell r="BG6">
            <v>4.0868748000000004</v>
          </cell>
          <cell r="BH6">
            <v>0.67206383999999997</v>
          </cell>
          <cell r="BI6">
            <v>0</v>
          </cell>
        </row>
        <row r="7">
          <cell r="G7">
            <v>968.92</v>
          </cell>
          <cell r="K7">
            <v>0</v>
          </cell>
          <cell r="M7">
            <v>0</v>
          </cell>
          <cell r="N7">
            <v>1.5329999999999999</v>
          </cell>
          <cell r="Q7">
            <v>0</v>
          </cell>
          <cell r="R7">
            <v>4.2698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0.95669696000000004</v>
          </cell>
          <cell r="AB7">
            <v>0</v>
          </cell>
          <cell r="AC7">
            <v>0</v>
          </cell>
          <cell r="AD7">
            <v>0</v>
          </cell>
          <cell r="AE7">
            <v>0.59643024</v>
          </cell>
          <cell r="AF7">
            <v>0.75053537999999997</v>
          </cell>
          <cell r="AG7">
            <v>0.45584664000000003</v>
          </cell>
          <cell r="AH7">
            <v>0</v>
          </cell>
          <cell r="AI7">
            <v>3.4665590399999999</v>
          </cell>
          <cell r="AJ7">
            <v>0.68157318</v>
          </cell>
          <cell r="AK7">
            <v>0</v>
          </cell>
          <cell r="AL7">
            <v>0.71752271999999995</v>
          </cell>
          <cell r="AM7">
            <v>0.43579600000000002</v>
          </cell>
          <cell r="AN7">
            <v>0</v>
          </cell>
          <cell r="AO7">
            <v>0</v>
          </cell>
          <cell r="AP7">
            <v>1.00647603</v>
          </cell>
          <cell r="AQ7">
            <v>0.10260809999999999</v>
          </cell>
          <cell r="AR7">
            <v>0</v>
          </cell>
          <cell r="AS7">
            <v>0.22792332000000001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1.07308604</v>
          </cell>
          <cell r="BA7">
            <v>3.0057862499999999</v>
          </cell>
          <cell r="BB7">
            <v>0.33094820000000003</v>
          </cell>
          <cell r="BC7">
            <v>0.26130302999999999</v>
          </cell>
          <cell r="BD7">
            <v>0</v>
          </cell>
          <cell r="BE7">
            <v>0</v>
          </cell>
          <cell r="BF7">
            <v>2.1461720799999999</v>
          </cell>
          <cell r="BG7">
            <v>3.6069434999999999</v>
          </cell>
          <cell r="BH7">
            <v>0.52260605999999998</v>
          </cell>
          <cell r="BI7">
            <v>0</v>
          </cell>
        </row>
        <row r="8">
          <cell r="G8">
            <v>968.92</v>
          </cell>
          <cell r="K8">
            <v>0</v>
          </cell>
          <cell r="M8">
            <v>0</v>
          </cell>
          <cell r="N8">
            <v>2.044</v>
          </cell>
          <cell r="Q8">
            <v>0</v>
          </cell>
          <cell r="R8">
            <v>4.2698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0.68071528000000003</v>
          </cell>
          <cell r="AB8">
            <v>0</v>
          </cell>
          <cell r="AC8">
            <v>0</v>
          </cell>
          <cell r="AD8">
            <v>0</v>
          </cell>
          <cell r="AE8">
            <v>0.51370879999999997</v>
          </cell>
          <cell r="AF8">
            <v>0.48978882000000001</v>
          </cell>
          <cell r="AG8">
            <v>0.35281400000000002</v>
          </cell>
          <cell r="AH8">
            <v>0</v>
          </cell>
          <cell r="AI8">
            <v>2.9377479599999998</v>
          </cell>
          <cell r="AJ8">
            <v>0.61293218999999999</v>
          </cell>
          <cell r="AK8">
            <v>0</v>
          </cell>
          <cell r="AL8">
            <v>0.51053645999999997</v>
          </cell>
          <cell r="AM8">
            <v>0.36775930000000001</v>
          </cell>
          <cell r="AN8">
            <v>0</v>
          </cell>
          <cell r="AO8">
            <v>0</v>
          </cell>
          <cell r="AP8">
            <v>0.86688359999999998</v>
          </cell>
          <cell r="AQ8">
            <v>0.14067410999999999</v>
          </cell>
          <cell r="AR8">
            <v>0</v>
          </cell>
          <cell r="AS8">
            <v>0.17640700000000001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0.95098075999999998</v>
          </cell>
          <cell r="BA8">
            <v>2.6173855000000001</v>
          </cell>
          <cell r="BB8">
            <v>0.45871704000000002</v>
          </cell>
          <cell r="BC8">
            <v>0.19104215999999999</v>
          </cell>
          <cell r="BD8">
            <v>0</v>
          </cell>
          <cell r="BE8">
            <v>0</v>
          </cell>
          <cell r="BF8">
            <v>1.90196152</v>
          </cell>
          <cell r="BG8">
            <v>3.1408626000000002</v>
          </cell>
          <cell r="BH8">
            <v>0.38208431999999998</v>
          </cell>
          <cell r="BI8">
            <v>0</v>
          </cell>
        </row>
        <row r="9">
          <cell r="G9">
            <v>301.22000000000003</v>
          </cell>
          <cell r="K9">
            <v>476</v>
          </cell>
          <cell r="M9">
            <v>200</v>
          </cell>
          <cell r="N9">
            <v>2.044</v>
          </cell>
          <cell r="Q9">
            <v>0</v>
          </cell>
          <cell r="R9">
            <v>4.2698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0.44383055999999999</v>
          </cell>
          <cell r="AB9">
            <v>0</v>
          </cell>
          <cell r="AC9">
            <v>0</v>
          </cell>
          <cell r="AD9">
            <v>0</v>
          </cell>
          <cell r="AE9">
            <v>0.4309424</v>
          </cell>
          <cell r="AF9">
            <v>0.32209673999999999</v>
          </cell>
          <cell r="AG9">
            <v>0.29235042</v>
          </cell>
          <cell r="AH9">
            <v>0</v>
          </cell>
          <cell r="AI9">
            <v>2.4662857800000002</v>
          </cell>
          <cell r="AJ9">
            <v>0.55118568000000001</v>
          </cell>
          <cell r="AK9">
            <v>0</v>
          </cell>
          <cell r="AL9">
            <v>0.33287292000000002</v>
          </cell>
          <cell r="AM9">
            <v>0.30213141999999998</v>
          </cell>
          <cell r="AN9">
            <v>0</v>
          </cell>
          <cell r="AO9">
            <v>0</v>
          </cell>
          <cell r="AP9">
            <v>0.72721530000000001</v>
          </cell>
          <cell r="AQ9">
            <v>0.16854343999999999</v>
          </cell>
          <cell r="AR9">
            <v>0</v>
          </cell>
          <cell r="AS9">
            <v>0.14617521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0.80854727999999998</v>
          </cell>
          <cell r="BA9">
            <v>2.2048390000000002</v>
          </cell>
          <cell r="BB9">
            <v>0.55188607999999995</v>
          </cell>
          <cell r="BC9">
            <v>0.12498597</v>
          </cell>
          <cell r="BD9">
            <v>0</v>
          </cell>
          <cell r="BE9">
            <v>0</v>
          </cell>
          <cell r="BF9">
            <v>1.61709456</v>
          </cell>
          <cell r="BG9">
            <v>2.6458067999999999</v>
          </cell>
          <cell r="BH9">
            <v>0.24997194</v>
          </cell>
          <cell r="BI9">
            <v>0</v>
          </cell>
        </row>
        <row r="10">
          <cell r="G10">
            <v>301.22000000000003</v>
          </cell>
          <cell r="K10">
            <v>476</v>
          </cell>
          <cell r="M10">
            <v>200</v>
          </cell>
          <cell r="N10">
            <v>2.5550000000000002</v>
          </cell>
          <cell r="Q10">
            <v>0</v>
          </cell>
          <cell r="R10">
            <v>4.2698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0.24763808000000001</v>
          </cell>
          <cell r="AB10">
            <v>0</v>
          </cell>
          <cell r="AC10">
            <v>0</v>
          </cell>
          <cell r="AD10">
            <v>0</v>
          </cell>
          <cell r="AE10">
            <v>0.35115967999999997</v>
          </cell>
          <cell r="AF10">
            <v>0.18052602000000001</v>
          </cell>
          <cell r="AG10">
            <v>0.16549832</v>
          </cell>
          <cell r="AH10">
            <v>0</v>
          </cell>
          <cell r="AI10">
            <v>2.0055806399999998</v>
          </cell>
          <cell r="AJ10">
            <v>0.41684972999999997</v>
          </cell>
          <cell r="AK10">
            <v>0</v>
          </cell>
          <cell r="AL10">
            <v>0.18572855999999999</v>
          </cell>
          <cell r="AM10">
            <v>0.16903183999999999</v>
          </cell>
          <cell r="AN10">
            <v>0</v>
          </cell>
          <cell r="AO10">
            <v>0</v>
          </cell>
          <cell r="AP10">
            <v>0.59258195999999996</v>
          </cell>
          <cell r="AQ10">
            <v>0.1679986</v>
          </cell>
          <cell r="AR10">
            <v>0</v>
          </cell>
          <cell r="AS10">
            <v>8.2749160000000002E-2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0.65857012000000004</v>
          </cell>
          <cell r="BA10">
            <v>1.7894902500000001</v>
          </cell>
          <cell r="BB10">
            <v>0.5258872</v>
          </cell>
          <cell r="BC10">
            <v>6.9601289999999996E-2</v>
          </cell>
          <cell r="BD10">
            <v>0</v>
          </cell>
          <cell r="BE10">
            <v>0</v>
          </cell>
          <cell r="BF10">
            <v>1.3171402400000001</v>
          </cell>
          <cell r="BG10">
            <v>2.1473882999999998</v>
          </cell>
          <cell r="BH10">
            <v>0.13920257999999999</v>
          </cell>
          <cell r="BI10">
            <v>0</v>
          </cell>
        </row>
        <row r="11">
          <cell r="G11">
            <v>301.22000000000003</v>
          </cell>
          <cell r="K11">
            <v>476</v>
          </cell>
          <cell r="M11">
            <v>150</v>
          </cell>
          <cell r="N11">
            <v>3.0659999999999998</v>
          </cell>
          <cell r="Q11">
            <v>40.5</v>
          </cell>
          <cell r="R11">
            <v>4.2698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0.10750783999999999</v>
          </cell>
          <cell r="AB11">
            <v>0</v>
          </cell>
          <cell r="AC11">
            <v>0</v>
          </cell>
          <cell r="AD11">
            <v>0</v>
          </cell>
          <cell r="AE11">
            <v>0.27479039999999999</v>
          </cell>
          <cell r="AF11">
            <v>8.6462040000000004E-2</v>
          </cell>
          <cell r="AG11">
            <v>0.18550034000000001</v>
          </cell>
          <cell r="AH11">
            <v>0.26200613</v>
          </cell>
          <cell r="AI11">
            <v>1.5957587099999999</v>
          </cell>
          <cell r="AJ11">
            <v>0.42661071</v>
          </cell>
          <cell r="AK11">
            <v>0.24433604</v>
          </cell>
          <cell r="AL11">
            <v>8.0630880000000002E-2</v>
          </cell>
          <cell r="AM11">
            <v>0.17298991999999999</v>
          </cell>
          <cell r="AN11">
            <v>0</v>
          </cell>
          <cell r="AO11">
            <v>0</v>
          </cell>
          <cell r="AP11">
            <v>0.46370879999999998</v>
          </cell>
          <cell r="AQ11">
            <v>0.16069939999999999</v>
          </cell>
          <cell r="AR11">
            <v>0</v>
          </cell>
          <cell r="AS11">
            <v>9.2750170000000007E-2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0.50793440000000001</v>
          </cell>
          <cell r="BA11">
            <v>1.3844162499999999</v>
          </cell>
          <cell r="BB11">
            <v>0.51815445000000004</v>
          </cell>
          <cell r="BC11">
            <v>2.93799E-2</v>
          </cell>
          <cell r="BD11">
            <v>0</v>
          </cell>
          <cell r="BE11">
            <v>0</v>
          </cell>
          <cell r="BF11">
            <v>1.0158688</v>
          </cell>
          <cell r="BG11">
            <v>1.6612994999999999</v>
          </cell>
          <cell r="BH11">
            <v>5.8759800000000001E-2</v>
          </cell>
          <cell r="BI11">
            <v>0</v>
          </cell>
        </row>
        <row r="12">
          <cell r="G12">
            <v>10.220000000000001</v>
          </cell>
          <cell r="K12">
            <v>476</v>
          </cell>
          <cell r="M12">
            <v>400</v>
          </cell>
          <cell r="N12">
            <v>3.577</v>
          </cell>
          <cell r="Q12">
            <v>81</v>
          </cell>
          <cell r="R12">
            <v>4.2698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2.5415839999999999E-2</v>
          </cell>
          <cell r="AB12">
            <v>0</v>
          </cell>
          <cell r="AC12">
            <v>0</v>
          </cell>
          <cell r="AD12">
            <v>0</v>
          </cell>
          <cell r="AE12">
            <v>0.20453968</v>
          </cell>
          <cell r="AF12">
            <v>2.0588820000000001E-2</v>
          </cell>
          <cell r="AG12">
            <v>0.12194903999999999</v>
          </cell>
          <cell r="AH12">
            <v>0.47037488</v>
          </cell>
          <cell r="AI12">
            <v>1.18550103</v>
          </cell>
          <cell r="AJ12">
            <v>0.35850957</v>
          </cell>
          <cell r="AK12">
            <v>0.22703163000000001</v>
          </cell>
          <cell r="AL12">
            <v>1.906188E-2</v>
          </cell>
          <cell r="AM12">
            <v>0.11290486</v>
          </cell>
          <cell r="AN12">
            <v>0</v>
          </cell>
          <cell r="AO12">
            <v>0</v>
          </cell>
          <cell r="AP12">
            <v>0.34516070999999998</v>
          </cell>
          <cell r="AQ12">
            <v>0.13530834999999999</v>
          </cell>
          <cell r="AR12">
            <v>0</v>
          </cell>
          <cell r="AS12">
            <v>6.0974519999999997E-2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0.37974412000000002</v>
          </cell>
          <cell r="BA12">
            <v>1.0284180000000001</v>
          </cell>
          <cell r="BB12">
            <v>0.43540814999999999</v>
          </cell>
          <cell r="BC12">
            <v>6.9451499999999998E-3</v>
          </cell>
          <cell r="BD12">
            <v>0</v>
          </cell>
          <cell r="BE12">
            <v>0</v>
          </cell>
          <cell r="BF12">
            <v>0.75948824000000004</v>
          </cell>
          <cell r="BG12">
            <v>1.2341016</v>
          </cell>
          <cell r="BH12">
            <v>1.38903E-2</v>
          </cell>
          <cell r="BI12">
            <v>0</v>
          </cell>
        </row>
        <row r="13">
          <cell r="G13">
            <v>10.220000000000001</v>
          </cell>
          <cell r="K13">
            <v>476</v>
          </cell>
          <cell r="M13">
            <v>400</v>
          </cell>
          <cell r="N13">
            <v>3.577</v>
          </cell>
          <cell r="Q13">
            <v>81</v>
          </cell>
          <cell r="R13">
            <v>4.2698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9.7527429999999998E-2</v>
          </cell>
          <cell r="AF13">
            <v>0</v>
          </cell>
          <cell r="AG13">
            <v>6.8816420000000003E-2</v>
          </cell>
          <cell r="AH13">
            <v>0.40809736000000002</v>
          </cell>
          <cell r="AI13">
            <v>0.82208196</v>
          </cell>
          <cell r="AJ13">
            <v>0.29213267999999998</v>
          </cell>
          <cell r="AK13">
            <v>0.20796713999999999</v>
          </cell>
          <cell r="AL13">
            <v>0</v>
          </cell>
          <cell r="AM13">
            <v>6.3124139999999995E-2</v>
          </cell>
          <cell r="AN13">
            <v>0</v>
          </cell>
          <cell r="AO13">
            <v>0</v>
          </cell>
          <cell r="AP13">
            <v>0.16845647</v>
          </cell>
          <cell r="AQ13">
            <v>0.11027244999999999</v>
          </cell>
          <cell r="AR13">
            <v>0</v>
          </cell>
          <cell r="AS13">
            <v>3.4408210000000002E-2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0.26604144000000002</v>
          </cell>
          <cell r="BA13">
            <v>0.71349874999999996</v>
          </cell>
          <cell r="BB13">
            <v>0.35496565000000002</v>
          </cell>
          <cell r="BC13">
            <v>0</v>
          </cell>
          <cell r="BD13">
            <v>0</v>
          </cell>
          <cell r="BE13">
            <v>0</v>
          </cell>
          <cell r="BF13">
            <v>0.53208288000000004</v>
          </cell>
          <cell r="BG13">
            <v>0.85619849999999997</v>
          </cell>
          <cell r="BH13">
            <v>0</v>
          </cell>
          <cell r="BI13">
            <v>0</v>
          </cell>
        </row>
        <row r="14">
          <cell r="G14">
            <v>10.220000000000001</v>
          </cell>
          <cell r="K14">
            <v>476</v>
          </cell>
          <cell r="M14">
            <v>400</v>
          </cell>
          <cell r="N14">
            <v>4.0880000000000001</v>
          </cell>
          <cell r="Q14">
            <v>81</v>
          </cell>
          <cell r="R14">
            <v>4.2698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3.3597540000000002E-2</v>
          </cell>
          <cell r="AF14">
            <v>0</v>
          </cell>
          <cell r="AG14">
            <v>2.640118E-2</v>
          </cell>
          <cell r="AH14">
            <v>0.30193345999999999</v>
          </cell>
          <cell r="AI14">
            <v>0.51000389999999995</v>
          </cell>
          <cell r="AJ14">
            <v>0.22434402000000001</v>
          </cell>
          <cell r="AK14">
            <v>0.18394766000000001</v>
          </cell>
          <cell r="AL14">
            <v>0</v>
          </cell>
          <cell r="AM14">
            <v>2.6450000000000001E-2</v>
          </cell>
          <cell r="AN14">
            <v>0</v>
          </cell>
          <cell r="AO14">
            <v>0</v>
          </cell>
          <cell r="AP14">
            <v>5.5995900000000001E-2</v>
          </cell>
          <cell r="AQ14">
            <v>8.6211499999999996E-2</v>
          </cell>
          <cell r="AR14">
            <v>0</v>
          </cell>
          <cell r="AS14">
            <v>1.320059E-2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0.17186580000000001</v>
          </cell>
          <cell r="BA14">
            <v>0.45430150000000002</v>
          </cell>
          <cell r="BB14">
            <v>0.27977774999999999</v>
          </cell>
          <cell r="BC14">
            <v>0</v>
          </cell>
          <cell r="BD14">
            <v>0</v>
          </cell>
          <cell r="BE14">
            <v>0</v>
          </cell>
          <cell r="BF14">
            <v>0.34373160000000003</v>
          </cell>
          <cell r="BG14">
            <v>0.54516180000000003</v>
          </cell>
          <cell r="BH14">
            <v>0</v>
          </cell>
          <cell r="BI14">
            <v>0</v>
          </cell>
        </row>
        <row r="15">
          <cell r="G15">
            <v>10.220000000000001</v>
          </cell>
          <cell r="K15">
            <v>476</v>
          </cell>
          <cell r="M15">
            <v>400</v>
          </cell>
          <cell r="N15">
            <v>4.5990000000000002</v>
          </cell>
          <cell r="Q15">
            <v>81</v>
          </cell>
          <cell r="R15">
            <v>4.2698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6.9980199999999998E-3</v>
          </cell>
          <cell r="AH15">
            <v>0.26323336000000003</v>
          </cell>
          <cell r="AI15">
            <v>0.28191618000000002</v>
          </cell>
          <cell r="AJ15">
            <v>0.16914972</v>
          </cell>
          <cell r="AK15">
            <v>0.16475622000000001</v>
          </cell>
          <cell r="AL15">
            <v>0</v>
          </cell>
          <cell r="AM15">
            <v>6.34616E-3</v>
          </cell>
          <cell r="AN15">
            <v>0</v>
          </cell>
          <cell r="AO15">
            <v>0</v>
          </cell>
          <cell r="AP15">
            <v>0</v>
          </cell>
          <cell r="AQ15">
            <v>6.4046500000000006E-2</v>
          </cell>
          <cell r="AR15">
            <v>0</v>
          </cell>
          <cell r="AS15">
            <v>3.4990099999999999E-3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9.2242480000000002E-2</v>
          </cell>
          <cell r="BA15">
            <v>0.24476824999999999</v>
          </cell>
          <cell r="BB15">
            <v>0.20560524999999999</v>
          </cell>
          <cell r="BC15">
            <v>0</v>
          </cell>
          <cell r="BD15">
            <v>0</v>
          </cell>
          <cell r="BE15">
            <v>0</v>
          </cell>
          <cell r="BF15">
            <v>0.18448496</v>
          </cell>
          <cell r="BG15">
            <v>0.29372189999999998</v>
          </cell>
          <cell r="BH15">
            <v>0</v>
          </cell>
          <cell r="BI15">
            <v>0</v>
          </cell>
        </row>
        <row r="16">
          <cell r="G16">
            <v>10.220000000000001</v>
          </cell>
          <cell r="K16">
            <v>476</v>
          </cell>
          <cell r="M16">
            <v>400</v>
          </cell>
          <cell r="N16">
            <v>4.5990000000000002</v>
          </cell>
          <cell r="Q16">
            <v>81</v>
          </cell>
          <cell r="R16">
            <v>4.2698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0.19186074</v>
          </cell>
          <cell r="AI16">
            <v>0.11793516</v>
          </cell>
          <cell r="AJ16">
            <v>0.11720271</v>
          </cell>
          <cell r="AK16">
            <v>0.14210828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3.5497000000000001E-2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3.8808960000000003E-2</v>
          </cell>
          <cell r="BA16">
            <v>0.10236924999999999</v>
          </cell>
          <cell r="BB16">
            <v>0.14242679999999999</v>
          </cell>
          <cell r="BC16">
            <v>0</v>
          </cell>
          <cell r="BD16">
            <v>0</v>
          </cell>
          <cell r="BE16">
            <v>0</v>
          </cell>
          <cell r="BF16">
            <v>7.7617920000000007E-2</v>
          </cell>
          <cell r="BG16">
            <v>0.1228431</v>
          </cell>
          <cell r="BH16">
            <v>0</v>
          </cell>
          <cell r="BI16">
            <v>0</v>
          </cell>
        </row>
        <row r="17">
          <cell r="G17">
            <v>10.220000000000001</v>
          </cell>
          <cell r="K17">
            <v>476</v>
          </cell>
          <cell r="M17">
            <v>400</v>
          </cell>
          <cell r="N17">
            <v>5.1100000000000003</v>
          </cell>
          <cell r="Q17">
            <v>81</v>
          </cell>
          <cell r="R17">
            <v>4.2698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0.1263947</v>
          </cell>
          <cell r="AI17">
            <v>2.5659479999999998E-2</v>
          </cell>
          <cell r="AJ17">
            <v>7.4046089999999995E-2</v>
          </cell>
          <cell r="AK17">
            <v>0.11950013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1.6802040000000001E-2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8.5299599999999996E-3</v>
          </cell>
          <cell r="BA17">
            <v>2.22965E-2</v>
          </cell>
          <cell r="BB17">
            <v>9.0077749999999998E-2</v>
          </cell>
          <cell r="BC17">
            <v>0</v>
          </cell>
          <cell r="BD17">
            <v>0</v>
          </cell>
          <cell r="BE17">
            <v>0</v>
          </cell>
          <cell r="BF17">
            <v>1.7059919999999999E-2</v>
          </cell>
          <cell r="BG17">
            <v>2.67558E-2</v>
          </cell>
          <cell r="BH17">
            <v>0</v>
          </cell>
          <cell r="BI17">
            <v>0</v>
          </cell>
        </row>
        <row r="18">
          <cell r="G18">
            <v>10.220000000000001</v>
          </cell>
          <cell r="K18">
            <v>476</v>
          </cell>
          <cell r="M18">
            <v>400</v>
          </cell>
          <cell r="N18">
            <v>5.1100000000000003</v>
          </cell>
          <cell r="Q18">
            <v>81</v>
          </cell>
          <cell r="R18">
            <v>4.2698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6.3479240000000006E-2</v>
          </cell>
          <cell r="AI18">
            <v>0</v>
          </cell>
          <cell r="AJ18">
            <v>3.9632220000000003E-2</v>
          </cell>
          <cell r="AK18">
            <v>9.5597689999999999E-2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6.1010600000000002E-3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4.9478149999999999E-2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</row>
        <row r="19">
          <cell r="G19">
            <v>10.220000000000001</v>
          </cell>
          <cell r="K19">
            <v>476</v>
          </cell>
          <cell r="M19">
            <v>400</v>
          </cell>
          <cell r="N19">
            <v>5.6210000000000004</v>
          </cell>
          <cell r="Q19">
            <v>81</v>
          </cell>
          <cell r="R19">
            <v>4.2698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3.039062E-2</v>
          </cell>
          <cell r="AI19">
            <v>0</v>
          </cell>
          <cell r="AJ19">
            <v>1.687905E-2</v>
          </cell>
          <cell r="AK19">
            <v>7.6077980000000003E-2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1.27625E-3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2.0478449999999999E-2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</row>
        <row r="20">
          <cell r="G20">
            <v>10.220000000000001</v>
          </cell>
          <cell r="K20">
            <v>476</v>
          </cell>
          <cell r="M20">
            <v>400</v>
          </cell>
          <cell r="N20">
            <v>5.6210000000000004</v>
          </cell>
          <cell r="Q20">
            <v>81</v>
          </cell>
          <cell r="R20">
            <v>4.2698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7.2221799999999999E-3</v>
          </cell>
          <cell r="AI20">
            <v>0</v>
          </cell>
          <cell r="AJ20">
            <v>3.6709199999999998E-3</v>
          </cell>
          <cell r="AK20">
            <v>5.6532220000000001E-2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4.4529000000000001E-3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</row>
        <row r="21">
          <cell r="G21">
            <v>10.220000000000001</v>
          </cell>
          <cell r="K21">
            <v>476</v>
          </cell>
          <cell r="M21">
            <v>400</v>
          </cell>
          <cell r="N21">
            <v>6.1319999999999997</v>
          </cell>
          <cell r="Q21">
            <v>81</v>
          </cell>
          <cell r="R21">
            <v>4.2698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3.9102020000000001E-2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</row>
        <row r="22">
          <cell r="G22">
            <v>10.220000000000001</v>
          </cell>
          <cell r="K22">
            <v>476</v>
          </cell>
          <cell r="M22">
            <v>400</v>
          </cell>
          <cell r="N22">
            <v>6.1319999999999997</v>
          </cell>
          <cell r="Q22">
            <v>81</v>
          </cell>
          <cell r="R22">
            <v>4.2698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2.4678680000000001E-2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G23">
            <v>0</v>
          </cell>
          <cell r="K23">
            <v>476</v>
          </cell>
          <cell r="M23">
            <v>400</v>
          </cell>
          <cell r="N23">
            <v>6.6429999999999998</v>
          </cell>
          <cell r="Q23">
            <v>81</v>
          </cell>
          <cell r="R23">
            <v>4.2698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1.344119E-2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</row>
        <row r="24">
          <cell r="G24">
            <v>0</v>
          </cell>
          <cell r="K24">
            <v>476</v>
          </cell>
          <cell r="M24">
            <v>400</v>
          </cell>
          <cell r="N24">
            <v>7.1539999999999999</v>
          </cell>
          <cell r="Q24">
            <v>81</v>
          </cell>
          <cell r="R24">
            <v>4.2698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5.6245599999999998E-3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</row>
        <row r="25">
          <cell r="G25">
            <v>0</v>
          </cell>
          <cell r="K25">
            <v>476</v>
          </cell>
          <cell r="M25">
            <v>400</v>
          </cell>
          <cell r="N25">
            <v>7.1539999999999999</v>
          </cell>
          <cell r="Q25">
            <v>81</v>
          </cell>
          <cell r="R25">
            <v>4.2698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1.2219500000000001E-3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</row>
        <row r="26">
          <cell r="G26">
            <v>0</v>
          </cell>
          <cell r="K26">
            <v>476</v>
          </cell>
          <cell r="M26">
            <v>400</v>
          </cell>
          <cell r="N26">
            <v>7.665</v>
          </cell>
          <cell r="Q26">
            <v>81</v>
          </cell>
          <cell r="R26">
            <v>4.2698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</row>
        <row r="27">
          <cell r="G27">
            <v>0</v>
          </cell>
          <cell r="K27">
            <v>476</v>
          </cell>
          <cell r="M27">
            <v>400</v>
          </cell>
          <cell r="N27">
            <v>8.1760000000000002</v>
          </cell>
          <cell r="Q27">
            <v>81</v>
          </cell>
          <cell r="R27">
            <v>4.2698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</row>
        <row r="28">
          <cell r="G28">
            <v>0</v>
          </cell>
          <cell r="K28">
            <v>476</v>
          </cell>
          <cell r="M28">
            <v>350</v>
          </cell>
          <cell r="N28">
            <v>8.6869999999999994</v>
          </cell>
          <cell r="Q28">
            <v>121.5</v>
          </cell>
          <cell r="R28">
            <v>4.2698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</row>
        <row r="29">
          <cell r="G29">
            <v>0</v>
          </cell>
          <cell r="K29">
            <v>476</v>
          </cell>
          <cell r="M29">
            <v>350</v>
          </cell>
          <cell r="N29">
            <v>9.1980000000000004</v>
          </cell>
          <cell r="Q29">
            <v>121.5</v>
          </cell>
          <cell r="R29">
            <v>4.2698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</row>
        <row r="30">
          <cell r="G30">
            <v>0</v>
          </cell>
          <cell r="K30">
            <v>476</v>
          </cell>
          <cell r="M30">
            <v>350</v>
          </cell>
          <cell r="N30">
            <v>9.1980000000000004</v>
          </cell>
          <cell r="Q30">
            <v>121.5</v>
          </cell>
          <cell r="R30">
            <v>4.2698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</row>
        <row r="31">
          <cell r="G31">
            <v>0</v>
          </cell>
          <cell r="K31">
            <v>476</v>
          </cell>
          <cell r="M31">
            <v>350</v>
          </cell>
          <cell r="N31">
            <v>9.1980000000000004</v>
          </cell>
          <cell r="Q31">
            <v>121.5</v>
          </cell>
          <cell r="R31">
            <v>4.2698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8"/>
  <sheetViews>
    <sheetView zoomScale="80" zoomScaleNormal="80" workbookViewId="0">
      <selection activeCell="L14" sqref="L14"/>
    </sheetView>
  </sheetViews>
  <sheetFormatPr defaultColWidth="9" defaultRowHeight="15" x14ac:dyDescent="0.25"/>
  <cols>
    <col min="1" max="1" width="9.5" style="28" customWidth="1"/>
    <col min="2" max="2" width="10.125" style="28" bestFit="1" customWidth="1"/>
    <col min="3" max="3" width="10.25" style="26" customWidth="1"/>
    <col min="4" max="4" width="11.25" style="26" customWidth="1"/>
    <col min="5" max="5" width="11.75" style="26" customWidth="1"/>
    <col min="6" max="6" width="9.875" style="26" customWidth="1"/>
    <col min="7" max="7" width="11.5" style="26" customWidth="1"/>
    <col min="8" max="8" width="11.125" style="26" customWidth="1"/>
    <col min="9" max="9" width="11.5" style="26" customWidth="1"/>
    <col min="10" max="10" width="10.25" style="26" customWidth="1"/>
    <col min="11" max="11" width="11.625" style="26" customWidth="1"/>
    <col min="12" max="12" width="12" style="26" bestFit="1" customWidth="1"/>
    <col min="13" max="13" width="12.75" style="26" bestFit="1" customWidth="1"/>
    <col min="14" max="14" width="10.375" style="26" customWidth="1"/>
    <col min="15" max="15" width="11.75" style="26" customWidth="1"/>
    <col min="16" max="16" width="9.875" style="26" customWidth="1"/>
    <col min="17" max="17" width="9.25" style="26" customWidth="1"/>
    <col min="18" max="18" width="9.875" style="26" customWidth="1"/>
    <col min="19" max="19" width="10.25" style="26" customWidth="1"/>
    <col min="20" max="20" width="3.875" style="26" customWidth="1"/>
    <col min="21" max="22" width="21" style="74" customWidth="1"/>
    <col min="23" max="26" width="8" style="26" customWidth="1"/>
    <col min="27" max="29" width="9" style="26"/>
    <col min="30" max="30" width="11.125" style="26" bestFit="1" customWidth="1"/>
    <col min="31" max="31" width="10.125" style="26" bestFit="1" customWidth="1"/>
    <col min="32" max="45" width="9" style="26"/>
    <col min="46" max="46" width="9.25" style="26" bestFit="1" customWidth="1"/>
    <col min="47" max="16384" width="9" style="26"/>
  </cols>
  <sheetData>
    <row r="1" spans="1:47" x14ac:dyDescent="0.2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47" ht="18.75" x14ac:dyDescent="0.3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47" ht="26.25" x14ac:dyDescent="0.4">
      <c r="A3" s="85" t="s">
        <v>24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47" ht="26.25" x14ac:dyDescent="0.25">
      <c r="A4" s="82" t="s">
        <v>21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U4" s="75"/>
      <c r="V4" s="76"/>
    </row>
    <row r="5" spans="1:47" ht="26.25" x14ac:dyDescent="0.25">
      <c r="A5" s="82" t="s">
        <v>19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47" ht="26.25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47" s="28" customFormat="1" ht="135" x14ac:dyDescent="0.25">
      <c r="A7" s="27"/>
      <c r="B7" s="28" t="s">
        <v>0</v>
      </c>
      <c r="C7" s="28" t="s">
        <v>1</v>
      </c>
      <c r="D7" s="28" t="s">
        <v>2</v>
      </c>
      <c r="E7" s="28" t="s">
        <v>17</v>
      </c>
      <c r="F7" s="28" t="s">
        <v>3</v>
      </c>
      <c r="G7" s="28" t="s">
        <v>4</v>
      </c>
      <c r="H7" s="28" t="s">
        <v>5</v>
      </c>
      <c r="I7" s="28" t="s">
        <v>6</v>
      </c>
      <c r="J7" s="28" t="s">
        <v>7</v>
      </c>
      <c r="K7" s="28" t="s">
        <v>8</v>
      </c>
      <c r="L7" s="28" t="s">
        <v>14</v>
      </c>
      <c r="M7" s="28" t="s">
        <v>9</v>
      </c>
      <c r="N7" s="28" t="s">
        <v>10</v>
      </c>
      <c r="O7" s="28" t="s">
        <v>11</v>
      </c>
      <c r="P7" s="28" t="s">
        <v>12</v>
      </c>
      <c r="Q7" s="28" t="s">
        <v>13</v>
      </c>
      <c r="R7" s="29" t="s">
        <v>15</v>
      </c>
      <c r="S7" s="28" t="s">
        <v>16</v>
      </c>
      <c r="T7" s="30"/>
      <c r="U7" s="77" t="s">
        <v>25</v>
      </c>
      <c r="V7" s="78"/>
      <c r="W7" s="27"/>
      <c r="X7" s="27"/>
      <c r="AA7" s="31"/>
      <c r="AB7" s="31"/>
      <c r="AC7" s="31"/>
      <c r="AD7" s="31"/>
      <c r="AM7" s="31"/>
      <c r="AN7" s="31"/>
      <c r="AO7" s="31"/>
      <c r="AP7" s="31"/>
      <c r="AQ7" s="31"/>
      <c r="AR7" s="31"/>
      <c r="AS7" s="31"/>
      <c r="AT7" s="31"/>
      <c r="AU7" s="31"/>
    </row>
    <row r="8" spans="1:47" x14ac:dyDescent="0.25">
      <c r="A8" s="27">
        <v>2021</v>
      </c>
      <c r="B8" s="33">
        <v>955.49034989999996</v>
      </c>
      <c r="C8" s="33">
        <v>1037.6625199914001</v>
      </c>
      <c r="D8" s="33">
        <v>1333</v>
      </c>
      <c r="E8" s="33">
        <v>0</v>
      </c>
      <c r="F8" s="34">
        <v>0</v>
      </c>
      <c r="G8" s="35">
        <v>0</v>
      </c>
      <c r="H8" s="36">
        <v>0</v>
      </c>
      <c r="I8" s="33">
        <v>0</v>
      </c>
      <c r="J8" s="33">
        <v>0</v>
      </c>
      <c r="K8" s="33">
        <v>0</v>
      </c>
      <c r="L8" s="33">
        <v>0</v>
      </c>
      <c r="M8" s="33">
        <v>1333</v>
      </c>
      <c r="N8" s="33">
        <v>295.33748000859987</v>
      </c>
      <c r="O8" s="36">
        <v>39.509519917130461</v>
      </c>
      <c r="P8" s="37">
        <v>295.33748000859987</v>
      </c>
      <c r="Q8" s="29">
        <v>39.509519917130461</v>
      </c>
      <c r="R8" s="38">
        <v>0</v>
      </c>
      <c r="S8" s="27">
        <v>0</v>
      </c>
      <c r="T8" s="39"/>
      <c r="U8" s="79">
        <f>+P8</f>
        <v>295.33748000859987</v>
      </c>
      <c r="V8" s="80"/>
      <c r="W8" s="34"/>
      <c r="X8" s="37"/>
      <c r="Y8" s="37"/>
      <c r="AA8" s="31"/>
      <c r="AB8" s="31"/>
      <c r="AC8" s="31"/>
      <c r="AD8" s="40"/>
      <c r="AM8" s="40"/>
      <c r="AN8" s="40"/>
      <c r="AO8" s="40"/>
      <c r="AP8" s="40"/>
      <c r="AQ8" s="40"/>
      <c r="AR8" s="40"/>
      <c r="AS8" s="40"/>
      <c r="AT8" s="40"/>
      <c r="AU8" s="40"/>
    </row>
    <row r="9" spans="1:47" x14ac:dyDescent="0.25">
      <c r="A9" s="27">
        <v>2022</v>
      </c>
      <c r="B9" s="33">
        <v>978.13077229999999</v>
      </c>
      <c r="C9" s="33">
        <v>1062.2500187178</v>
      </c>
      <c r="D9" s="33">
        <v>1343.52</v>
      </c>
      <c r="E9" s="33">
        <v>0</v>
      </c>
      <c r="F9" s="34">
        <v>3.1252480400000002</v>
      </c>
      <c r="G9" s="35">
        <v>0.71804095999999995</v>
      </c>
      <c r="H9" s="36">
        <v>0</v>
      </c>
      <c r="I9" s="33">
        <v>0</v>
      </c>
      <c r="J9" s="33">
        <v>0</v>
      </c>
      <c r="K9" s="33">
        <v>0</v>
      </c>
      <c r="L9" s="33">
        <v>0</v>
      </c>
      <c r="M9" s="33">
        <v>1347.3632889999999</v>
      </c>
      <c r="N9" s="33">
        <v>281.26998128219998</v>
      </c>
      <c r="O9" s="36">
        <v>37.355866725347475</v>
      </c>
      <c r="P9" s="37">
        <v>285.11327028219989</v>
      </c>
      <c r="Q9" s="29">
        <v>37.748788521577517</v>
      </c>
      <c r="R9" s="38">
        <v>0</v>
      </c>
      <c r="S9" s="27">
        <v>0</v>
      </c>
      <c r="T9" s="39"/>
      <c r="U9" s="79">
        <f t="shared" ref="U9:U26" si="0">+P9</f>
        <v>285.11327028219989</v>
      </c>
      <c r="W9" s="34"/>
      <c r="X9" s="37"/>
      <c r="Y9" s="37"/>
      <c r="AA9" s="31"/>
      <c r="AB9" s="31"/>
      <c r="AC9" s="31"/>
      <c r="AD9" s="40"/>
      <c r="AM9" s="40"/>
      <c r="AN9" s="40"/>
      <c r="AO9" s="40"/>
      <c r="AP9" s="40"/>
      <c r="AQ9" s="40"/>
      <c r="AR9" s="40"/>
      <c r="AS9" s="40"/>
      <c r="AT9" s="40"/>
      <c r="AU9" s="40"/>
    </row>
    <row r="10" spans="1:47" x14ac:dyDescent="0.25">
      <c r="A10" s="27">
        <v>2023</v>
      </c>
      <c r="B10" s="33">
        <v>992.62212690000001</v>
      </c>
      <c r="C10" s="33">
        <v>1077.9876298134002</v>
      </c>
      <c r="D10" s="33">
        <v>968.92</v>
      </c>
      <c r="E10" s="33">
        <v>0</v>
      </c>
      <c r="F10" s="34">
        <v>6.2095443800000005</v>
      </c>
      <c r="G10" s="35">
        <v>1.3817541600000001</v>
      </c>
      <c r="H10" s="36">
        <v>1.022</v>
      </c>
      <c r="I10" s="33">
        <v>0</v>
      </c>
      <c r="J10" s="33">
        <v>0</v>
      </c>
      <c r="K10" s="33">
        <v>24</v>
      </c>
      <c r="L10" s="33">
        <v>100</v>
      </c>
      <c r="M10" s="33">
        <v>1101.53329854</v>
      </c>
      <c r="N10" s="33">
        <v>-109.06762981340023</v>
      </c>
      <c r="O10" s="36">
        <v>-2.3878297952134897</v>
      </c>
      <c r="P10" s="37">
        <v>23.545668726599843</v>
      </c>
      <c r="Q10" s="29">
        <v>10.972067687039591</v>
      </c>
      <c r="R10" s="38">
        <v>0</v>
      </c>
      <c r="S10" s="27">
        <v>200</v>
      </c>
      <c r="T10" s="39"/>
      <c r="U10" s="79">
        <f t="shared" si="0"/>
        <v>23.545668726599843</v>
      </c>
      <c r="W10" s="34"/>
      <c r="X10" s="37"/>
      <c r="Y10" s="37"/>
      <c r="AA10" s="31"/>
      <c r="AB10" s="31"/>
      <c r="AC10" s="31"/>
      <c r="AD10" s="40"/>
      <c r="AM10" s="40"/>
      <c r="AN10" s="40"/>
      <c r="AO10" s="40"/>
      <c r="AP10" s="40"/>
      <c r="AQ10" s="40"/>
      <c r="AR10" s="40"/>
      <c r="AS10" s="40"/>
      <c r="AT10" s="40"/>
      <c r="AU10" s="40"/>
    </row>
    <row r="11" spans="1:47" x14ac:dyDescent="0.25">
      <c r="A11" s="27">
        <v>2024</v>
      </c>
      <c r="B11" s="33">
        <v>919.35417659999996</v>
      </c>
      <c r="C11" s="33">
        <v>998.41863578760001</v>
      </c>
      <c r="D11" s="33">
        <v>968.92</v>
      </c>
      <c r="E11" s="33">
        <v>0</v>
      </c>
      <c r="F11" s="34">
        <v>8.0325300599999991</v>
      </c>
      <c r="G11" s="35">
        <v>2.0114892600000003</v>
      </c>
      <c r="H11" s="36">
        <v>1.5329999999999999</v>
      </c>
      <c r="I11" s="33">
        <v>0</v>
      </c>
      <c r="J11" s="33">
        <v>0</v>
      </c>
      <c r="K11" s="33">
        <v>24</v>
      </c>
      <c r="L11" s="33">
        <v>0</v>
      </c>
      <c r="M11" s="33">
        <v>1004.4970193199999</v>
      </c>
      <c r="N11" s="33">
        <v>-29.498635787600051</v>
      </c>
      <c r="O11" s="36">
        <v>5.3913741473723134</v>
      </c>
      <c r="P11" s="37">
        <v>6.0783835323999256</v>
      </c>
      <c r="Q11" s="29">
        <v>9.2611579831919997</v>
      </c>
      <c r="R11" s="38">
        <v>0</v>
      </c>
      <c r="S11" s="27">
        <v>200</v>
      </c>
      <c r="T11" s="39"/>
      <c r="U11" s="79">
        <f t="shared" si="0"/>
        <v>6.0783835323999256</v>
      </c>
      <c r="W11" s="34"/>
      <c r="X11" s="37"/>
      <c r="Y11" s="37"/>
      <c r="AA11" s="31"/>
      <c r="AB11" s="31"/>
      <c r="AC11" s="31"/>
      <c r="AD11" s="40"/>
      <c r="AM11" s="40"/>
      <c r="AN11" s="40"/>
      <c r="AO11" s="40"/>
      <c r="AP11" s="40"/>
      <c r="AQ11" s="40"/>
      <c r="AR11" s="40"/>
      <c r="AS11" s="40"/>
      <c r="AT11" s="40"/>
      <c r="AU11" s="40"/>
    </row>
    <row r="12" spans="1:47" x14ac:dyDescent="0.25">
      <c r="A12" s="27">
        <v>2025</v>
      </c>
      <c r="B12" s="33">
        <v>917.29043769999998</v>
      </c>
      <c r="C12" s="33">
        <v>996.17741534220011</v>
      </c>
      <c r="D12" s="33">
        <v>968.92</v>
      </c>
      <c r="E12" s="33">
        <v>0</v>
      </c>
      <c r="F12" s="34">
        <v>7.3102778400000004</v>
      </c>
      <c r="G12" s="35">
        <v>1.8714173899999997</v>
      </c>
      <c r="H12" s="36">
        <v>1.5329999999999999</v>
      </c>
      <c r="I12" s="33">
        <v>0</v>
      </c>
      <c r="J12" s="33">
        <v>0</v>
      </c>
      <c r="K12" s="33">
        <v>48</v>
      </c>
      <c r="L12" s="33">
        <v>0</v>
      </c>
      <c r="M12" s="33">
        <v>1027.63469523</v>
      </c>
      <c r="N12" s="33">
        <v>-27.257415342200147</v>
      </c>
      <c r="O12" s="36">
        <v>5.6284858293579463</v>
      </c>
      <c r="P12" s="37">
        <v>31.457279887799928</v>
      </c>
      <c r="Q12" s="29">
        <v>12.029369651631336</v>
      </c>
      <c r="R12" s="38">
        <v>0</v>
      </c>
      <c r="S12" s="27">
        <v>400</v>
      </c>
      <c r="T12" s="39"/>
      <c r="U12" s="79">
        <f t="shared" si="0"/>
        <v>31.457279887799928</v>
      </c>
      <c r="V12" s="81"/>
      <c r="W12" s="34"/>
      <c r="X12" s="37"/>
      <c r="Y12" s="37"/>
      <c r="AA12" s="31"/>
      <c r="AB12" s="31"/>
      <c r="AC12" s="31"/>
      <c r="AD12" s="40"/>
      <c r="AM12" s="40"/>
      <c r="AN12" s="40"/>
      <c r="AO12" s="40"/>
      <c r="AP12" s="40"/>
      <c r="AQ12" s="40"/>
      <c r="AR12" s="40"/>
      <c r="AS12" s="40"/>
      <c r="AT12" s="40"/>
      <c r="AU12" s="40"/>
    </row>
    <row r="13" spans="1:47" x14ac:dyDescent="0.25">
      <c r="A13" s="27">
        <v>2026</v>
      </c>
      <c r="B13" s="33">
        <v>916.23188990000006</v>
      </c>
      <c r="C13" s="33">
        <v>995.02783243140016</v>
      </c>
      <c r="D13" s="33">
        <v>968.92</v>
      </c>
      <c r="E13" s="33">
        <v>0</v>
      </c>
      <c r="F13" s="34">
        <v>6.5350871299999991</v>
      </c>
      <c r="G13" s="35">
        <v>1.7055143700000002</v>
      </c>
      <c r="H13" s="36">
        <v>1.5329999999999999</v>
      </c>
      <c r="I13" s="33">
        <v>0</v>
      </c>
      <c r="J13" s="33">
        <v>0</v>
      </c>
      <c r="K13" s="33">
        <v>48</v>
      </c>
      <c r="L13" s="33">
        <v>0</v>
      </c>
      <c r="M13" s="33">
        <v>1026.6936014999999</v>
      </c>
      <c r="N13" s="33">
        <v>-26.107832431400197</v>
      </c>
      <c r="O13" s="36">
        <v>5.7505213124322081</v>
      </c>
      <c r="P13" s="37">
        <v>31.66576906859973</v>
      </c>
      <c r="Q13" s="29">
        <v>12.056086763369033</v>
      </c>
      <c r="R13" s="38">
        <v>0</v>
      </c>
      <c r="S13" s="27">
        <v>400</v>
      </c>
      <c r="T13" s="39"/>
      <c r="U13" s="79">
        <f t="shared" si="0"/>
        <v>31.66576906859973</v>
      </c>
      <c r="V13" s="81"/>
      <c r="W13" s="34"/>
      <c r="X13" s="37"/>
      <c r="Y13" s="37"/>
      <c r="AA13" s="31"/>
      <c r="AB13" s="31"/>
      <c r="AC13" s="31"/>
      <c r="AD13" s="40"/>
      <c r="AM13" s="40"/>
      <c r="AN13" s="40"/>
      <c r="AO13" s="40"/>
      <c r="AP13" s="40"/>
      <c r="AQ13" s="40"/>
      <c r="AR13" s="40"/>
      <c r="AS13" s="40"/>
      <c r="AT13" s="40"/>
      <c r="AU13" s="40"/>
    </row>
    <row r="14" spans="1:47" x14ac:dyDescent="0.25">
      <c r="A14" s="27">
        <v>2027</v>
      </c>
      <c r="B14" s="33">
        <v>913.59978209999997</v>
      </c>
      <c r="C14" s="33">
        <v>992.16936336060007</v>
      </c>
      <c r="D14" s="33">
        <v>968.92</v>
      </c>
      <c r="E14" s="33">
        <v>0</v>
      </c>
      <c r="F14" s="34">
        <v>5.7889357300000004</v>
      </c>
      <c r="G14" s="35">
        <v>1.5212665099999998</v>
      </c>
      <c r="H14" s="36">
        <v>2.044</v>
      </c>
      <c r="I14" s="33">
        <v>0</v>
      </c>
      <c r="J14" s="33">
        <v>0</v>
      </c>
      <c r="K14" s="33">
        <v>48</v>
      </c>
      <c r="L14" s="33">
        <v>0</v>
      </c>
      <c r="M14" s="33">
        <v>1026.27420224</v>
      </c>
      <c r="N14" s="33">
        <v>-23.249363360600114</v>
      </c>
      <c r="O14" s="36">
        <v>6.0551916696872414</v>
      </c>
      <c r="P14" s="37">
        <v>34.104838879399949</v>
      </c>
      <c r="Q14" s="29">
        <v>12.333017405171297</v>
      </c>
      <c r="R14" s="38">
        <v>0</v>
      </c>
      <c r="S14" s="27">
        <v>400</v>
      </c>
      <c r="T14" s="39"/>
      <c r="U14" s="79">
        <f t="shared" si="0"/>
        <v>34.104838879399949</v>
      </c>
      <c r="V14" s="81"/>
      <c r="W14" s="34"/>
      <c r="X14" s="37"/>
      <c r="Y14" s="37"/>
      <c r="AA14" s="31"/>
      <c r="AB14" s="31"/>
      <c r="AC14" s="31"/>
      <c r="AD14" s="40"/>
      <c r="AM14" s="40"/>
      <c r="AN14" s="40"/>
      <c r="AO14" s="40"/>
      <c r="AP14" s="40"/>
      <c r="AQ14" s="40"/>
      <c r="AR14" s="40"/>
      <c r="AS14" s="40"/>
      <c r="AT14" s="40"/>
      <c r="AU14" s="40"/>
    </row>
    <row r="15" spans="1:47" x14ac:dyDescent="0.25">
      <c r="A15" s="27">
        <v>2028</v>
      </c>
      <c r="B15" s="33">
        <v>909.01291300000003</v>
      </c>
      <c r="C15" s="33">
        <v>987.18802351800014</v>
      </c>
      <c r="D15" s="33">
        <v>968.92</v>
      </c>
      <c r="E15" s="33">
        <v>0</v>
      </c>
      <c r="F15" s="34">
        <v>4.9509143700000005</v>
      </c>
      <c r="G15" s="35">
        <v>1.3267011399999999</v>
      </c>
      <c r="H15" s="36">
        <v>2.044</v>
      </c>
      <c r="I15" s="33">
        <v>0</v>
      </c>
      <c r="J15" s="33">
        <v>0</v>
      </c>
      <c r="K15" s="33">
        <v>48</v>
      </c>
      <c r="L15" s="33">
        <v>0</v>
      </c>
      <c r="M15" s="33">
        <v>1025.24161551</v>
      </c>
      <c r="N15" s="33">
        <v>-18.268023518000177</v>
      </c>
      <c r="O15" s="36">
        <v>6.5903449932619305</v>
      </c>
      <c r="P15" s="37">
        <v>38.053591991999838</v>
      </c>
      <c r="Q15" s="29">
        <v>12.786254281736472</v>
      </c>
      <c r="R15" s="38">
        <v>0</v>
      </c>
      <c r="S15" s="27">
        <v>400</v>
      </c>
      <c r="T15" s="39"/>
      <c r="U15" s="79">
        <f t="shared" si="0"/>
        <v>38.053591991999838</v>
      </c>
      <c r="V15" s="81"/>
      <c r="W15" s="34"/>
      <c r="X15" s="37"/>
      <c r="Y15" s="37"/>
      <c r="AA15" s="31"/>
      <c r="AB15" s="31"/>
      <c r="AC15" s="31"/>
      <c r="AD15" s="40"/>
      <c r="AM15" s="40"/>
      <c r="AN15" s="40"/>
      <c r="AO15" s="40"/>
      <c r="AP15" s="40"/>
      <c r="AQ15" s="40"/>
      <c r="AR15" s="40"/>
      <c r="AS15" s="40"/>
      <c r="AT15" s="40"/>
      <c r="AU15" s="40"/>
    </row>
    <row r="16" spans="1:47" x14ac:dyDescent="0.25">
      <c r="A16" s="27">
        <v>2029</v>
      </c>
      <c r="B16" s="33">
        <v>908.8553862</v>
      </c>
      <c r="C16" s="33">
        <v>987.01694941320011</v>
      </c>
      <c r="D16" s="33">
        <v>968.92</v>
      </c>
      <c r="E16" s="33">
        <v>0</v>
      </c>
      <c r="F16" s="34">
        <v>4.00596409</v>
      </c>
      <c r="G16" s="35">
        <v>1.11174024</v>
      </c>
      <c r="H16" s="36">
        <v>2.5550000000000002</v>
      </c>
      <c r="I16" s="33">
        <v>0</v>
      </c>
      <c r="J16" s="33">
        <v>0</v>
      </c>
      <c r="K16" s="33">
        <v>48</v>
      </c>
      <c r="L16" s="33">
        <v>0</v>
      </c>
      <c r="M16" s="33">
        <v>1024.5927043300001</v>
      </c>
      <c r="N16" s="33">
        <v>-18.09694941320015</v>
      </c>
      <c r="O16" s="36">
        <v>6.6088196991531412</v>
      </c>
      <c r="P16" s="37">
        <v>37.575754916799951</v>
      </c>
      <c r="Q16" s="29">
        <v>12.734404162350559</v>
      </c>
      <c r="R16" s="38">
        <v>0</v>
      </c>
      <c r="S16" s="27">
        <v>400</v>
      </c>
      <c r="T16" s="39"/>
      <c r="U16" s="79">
        <f t="shared" si="0"/>
        <v>37.575754916799951</v>
      </c>
      <c r="V16" s="81"/>
      <c r="W16" s="34"/>
      <c r="X16" s="37"/>
      <c r="Y16" s="37"/>
      <c r="AA16" s="31"/>
      <c r="AB16" s="31"/>
      <c r="AC16" s="31"/>
      <c r="AD16" s="40"/>
      <c r="AM16" s="40"/>
      <c r="AN16" s="40"/>
      <c r="AO16" s="40"/>
      <c r="AP16" s="40"/>
      <c r="AQ16" s="40"/>
      <c r="AR16" s="40"/>
      <c r="AS16" s="40"/>
      <c r="AT16" s="40"/>
      <c r="AU16" s="40"/>
    </row>
    <row r="17" spans="1:47" x14ac:dyDescent="0.25">
      <c r="A17" s="27">
        <v>2030</v>
      </c>
      <c r="B17" s="33">
        <v>906.40464970000005</v>
      </c>
      <c r="C17" s="33">
        <v>984.35544957420018</v>
      </c>
      <c r="D17" s="33">
        <v>968.92</v>
      </c>
      <c r="E17" s="33">
        <v>0</v>
      </c>
      <c r="F17" s="34">
        <v>3.1335627999999995</v>
      </c>
      <c r="G17" s="35">
        <v>0.89919859999999985</v>
      </c>
      <c r="H17" s="36">
        <v>3.0659999999999998</v>
      </c>
      <c r="I17" s="33">
        <v>0</v>
      </c>
      <c r="J17" s="33">
        <v>0</v>
      </c>
      <c r="K17" s="33">
        <v>48</v>
      </c>
      <c r="L17" s="33">
        <v>0</v>
      </c>
      <c r="M17" s="33">
        <v>1024.0187613999999</v>
      </c>
      <c r="N17" s="33">
        <v>-15.43544957420022</v>
      </c>
      <c r="O17" s="36">
        <v>6.8970685797663451</v>
      </c>
      <c r="P17" s="37">
        <v>39.663311825799724</v>
      </c>
      <c r="Q17" s="29">
        <v>12.97589456750112</v>
      </c>
      <c r="R17" s="38">
        <v>0</v>
      </c>
      <c r="S17" s="27">
        <v>400</v>
      </c>
      <c r="T17" s="39"/>
      <c r="U17" s="79">
        <f t="shared" si="0"/>
        <v>39.663311825799724</v>
      </c>
      <c r="V17" s="81"/>
      <c r="W17" s="34"/>
      <c r="X17" s="37"/>
      <c r="Y17" s="37"/>
      <c r="AA17" s="31"/>
      <c r="AB17" s="31"/>
      <c r="AC17" s="31"/>
      <c r="AD17" s="40"/>
      <c r="AM17" s="40"/>
      <c r="AN17" s="40"/>
      <c r="AO17" s="40"/>
      <c r="AP17" s="40"/>
      <c r="AQ17" s="40"/>
      <c r="AR17" s="40"/>
      <c r="AS17" s="40"/>
      <c r="AT17" s="40"/>
      <c r="AU17" s="40"/>
    </row>
    <row r="18" spans="1:47" x14ac:dyDescent="0.25">
      <c r="A18" s="27">
        <v>2031</v>
      </c>
      <c r="B18" s="33">
        <v>904.41605530000004</v>
      </c>
      <c r="C18" s="33">
        <v>982.1958360558001</v>
      </c>
      <c r="D18" s="33">
        <v>677.92</v>
      </c>
      <c r="E18" s="33">
        <v>0</v>
      </c>
      <c r="F18" s="34">
        <v>2.3390858699999999</v>
      </c>
      <c r="G18" s="35">
        <v>0.68500873999999989</v>
      </c>
      <c r="H18" s="36">
        <v>3.577</v>
      </c>
      <c r="I18" s="33">
        <v>0</v>
      </c>
      <c r="J18" s="33">
        <v>0</v>
      </c>
      <c r="K18" s="33">
        <v>48</v>
      </c>
      <c r="L18" s="33">
        <v>250</v>
      </c>
      <c r="M18" s="33">
        <v>982.52109460999998</v>
      </c>
      <c r="N18" s="33">
        <v>-304.27583605580014</v>
      </c>
      <c r="O18" s="36">
        <v>-25.043347469641063</v>
      </c>
      <c r="P18" s="37">
        <v>0.32525855419987693</v>
      </c>
      <c r="Q18" s="29">
        <v>8.635963376843419</v>
      </c>
      <c r="R18" s="38">
        <v>0</v>
      </c>
      <c r="S18" s="27">
        <v>400</v>
      </c>
      <c r="T18" s="39"/>
      <c r="U18" s="79">
        <f t="shared" si="0"/>
        <v>0.32525855419987693</v>
      </c>
      <c r="V18" s="81"/>
      <c r="W18" s="34"/>
      <c r="X18" s="37"/>
      <c r="Y18" s="37"/>
      <c r="AA18" s="31"/>
      <c r="AB18" s="31"/>
      <c r="AC18" s="31"/>
      <c r="AD18" s="40"/>
      <c r="AM18" s="40"/>
      <c r="AN18" s="40"/>
      <c r="AO18" s="40"/>
      <c r="AP18" s="40"/>
      <c r="AQ18" s="40"/>
      <c r="AR18" s="40"/>
      <c r="AS18" s="40"/>
      <c r="AT18" s="40"/>
      <c r="AU18" s="40"/>
    </row>
    <row r="19" spans="1:47" x14ac:dyDescent="0.25">
      <c r="A19" s="27">
        <v>2032</v>
      </c>
      <c r="B19" s="33">
        <v>900.35856420000005</v>
      </c>
      <c r="C19" s="33">
        <v>977.78940072120008</v>
      </c>
      <c r="D19" s="33">
        <v>677.92</v>
      </c>
      <c r="E19" s="33">
        <v>0</v>
      </c>
      <c r="F19" s="34">
        <v>1.6670576400000001</v>
      </c>
      <c r="G19" s="35">
        <v>0.37625635000000002</v>
      </c>
      <c r="H19" s="36">
        <v>3.577</v>
      </c>
      <c r="I19" s="33">
        <v>0</v>
      </c>
      <c r="J19" s="33">
        <v>0</v>
      </c>
      <c r="K19" s="33">
        <v>48</v>
      </c>
      <c r="L19" s="33">
        <v>250</v>
      </c>
      <c r="M19" s="33">
        <v>981.54031398999996</v>
      </c>
      <c r="N19" s="33">
        <v>-299.86940072120012</v>
      </c>
      <c r="O19" s="36">
        <v>-24.70555321452898</v>
      </c>
      <c r="P19" s="37">
        <v>3.7509132687998772</v>
      </c>
      <c r="Q19" s="29">
        <v>9.0166021647311947</v>
      </c>
      <c r="R19" s="38">
        <v>0</v>
      </c>
      <c r="S19" s="27">
        <v>400</v>
      </c>
      <c r="T19" s="39"/>
      <c r="U19" s="79">
        <f t="shared" si="0"/>
        <v>3.7509132687998772</v>
      </c>
      <c r="V19" s="81"/>
      <c r="W19" s="34"/>
      <c r="X19" s="37"/>
      <c r="Y19" s="37"/>
      <c r="AA19" s="31"/>
      <c r="AB19" s="31"/>
      <c r="AC19" s="31"/>
      <c r="AD19" s="40"/>
      <c r="AM19" s="40"/>
      <c r="AN19" s="40"/>
      <c r="AO19" s="40"/>
      <c r="AP19" s="40"/>
      <c r="AQ19" s="40"/>
      <c r="AR19" s="40"/>
      <c r="AS19" s="40"/>
      <c r="AT19" s="40"/>
      <c r="AU19" s="40"/>
    </row>
    <row r="20" spans="1:47" x14ac:dyDescent="0.25">
      <c r="A20" s="27">
        <v>2033</v>
      </c>
      <c r="B20" s="33">
        <v>900.89203259999999</v>
      </c>
      <c r="C20" s="33">
        <v>978.36874740360008</v>
      </c>
      <c r="D20" s="33">
        <v>677.92</v>
      </c>
      <c r="E20" s="33">
        <v>0</v>
      </c>
      <c r="F20" s="34">
        <v>1.1207773000000001</v>
      </c>
      <c r="G20" s="35">
        <v>0.17580493999999999</v>
      </c>
      <c r="H20" s="36">
        <v>4.0880000000000001</v>
      </c>
      <c r="I20" s="33">
        <v>0</v>
      </c>
      <c r="J20" s="33">
        <v>0</v>
      </c>
      <c r="K20" s="33">
        <v>48</v>
      </c>
      <c r="L20" s="33">
        <v>250</v>
      </c>
      <c r="M20" s="33">
        <v>981.30458223999995</v>
      </c>
      <c r="N20" s="33">
        <v>-300.44874740360012</v>
      </c>
      <c r="O20" s="36">
        <v>-24.750139254367298</v>
      </c>
      <c r="P20" s="37">
        <v>2.935834836399863</v>
      </c>
      <c r="Q20" s="29">
        <v>8.9258808747511118</v>
      </c>
      <c r="R20" s="38">
        <v>0</v>
      </c>
      <c r="S20" s="27">
        <v>400</v>
      </c>
      <c r="T20" s="39"/>
      <c r="U20" s="79">
        <f t="shared" si="0"/>
        <v>2.935834836399863</v>
      </c>
      <c r="V20" s="81"/>
      <c r="W20" s="34"/>
      <c r="X20" s="37"/>
      <c r="Y20" s="37"/>
      <c r="AA20" s="31"/>
      <c r="AB20" s="31"/>
      <c r="AC20" s="31"/>
      <c r="AD20" s="40"/>
      <c r="AM20" s="40"/>
      <c r="AN20" s="40"/>
      <c r="AO20" s="40"/>
      <c r="AP20" s="40"/>
      <c r="AQ20" s="40"/>
      <c r="AR20" s="40"/>
      <c r="AS20" s="40"/>
      <c r="AT20" s="40"/>
      <c r="AU20" s="40"/>
    </row>
    <row r="21" spans="1:47" x14ac:dyDescent="0.25">
      <c r="A21" s="27">
        <v>2034</v>
      </c>
      <c r="B21" s="33">
        <v>898.93321619999995</v>
      </c>
      <c r="C21" s="33">
        <v>976.24147279320005</v>
      </c>
      <c r="D21" s="33">
        <v>677.92</v>
      </c>
      <c r="E21" s="33">
        <v>0</v>
      </c>
      <c r="F21" s="34">
        <v>0.65791907999999999</v>
      </c>
      <c r="G21" s="35">
        <v>6.4046500000000006E-2</v>
      </c>
      <c r="H21" s="36">
        <v>4.5990000000000002</v>
      </c>
      <c r="I21" s="33">
        <v>0</v>
      </c>
      <c r="J21" s="33">
        <v>0</v>
      </c>
      <c r="K21" s="33">
        <v>48</v>
      </c>
      <c r="L21" s="33">
        <v>250</v>
      </c>
      <c r="M21" s="33">
        <v>981.24096557999997</v>
      </c>
      <c r="N21" s="33">
        <v>-298.32147279320009</v>
      </c>
      <c r="O21" s="36">
        <v>-24.586166382222956</v>
      </c>
      <c r="P21" s="37">
        <v>4.9994927867999195</v>
      </c>
      <c r="Q21" s="29">
        <v>9.156158421638267</v>
      </c>
      <c r="R21" s="38">
        <v>0</v>
      </c>
      <c r="S21" s="27">
        <v>400</v>
      </c>
      <c r="T21" s="39"/>
      <c r="U21" s="79">
        <f t="shared" si="0"/>
        <v>4.9994927867999195</v>
      </c>
      <c r="V21" s="81"/>
      <c r="W21" s="34"/>
      <c r="X21" s="37"/>
      <c r="Y21" s="37"/>
      <c r="AA21" s="31"/>
      <c r="AB21" s="31"/>
      <c r="AC21" s="31"/>
      <c r="AD21" s="40"/>
      <c r="AM21" s="40"/>
      <c r="AN21" s="40"/>
      <c r="AO21" s="40"/>
      <c r="AP21" s="40"/>
      <c r="AQ21" s="40"/>
      <c r="AR21" s="40"/>
      <c r="AS21" s="40"/>
      <c r="AT21" s="40"/>
      <c r="AU21" s="40"/>
    </row>
    <row r="22" spans="1:47" x14ac:dyDescent="0.25">
      <c r="A22" s="27">
        <v>2035</v>
      </c>
      <c r="B22" s="33">
        <v>897.76166980000005</v>
      </c>
      <c r="C22" s="33">
        <v>974.96917340280015</v>
      </c>
      <c r="D22" s="33">
        <v>677.92</v>
      </c>
      <c r="E22" s="33">
        <v>0</v>
      </c>
      <c r="F22" s="34">
        <v>0.33211620999999997</v>
      </c>
      <c r="G22" s="35">
        <v>3.5497000000000001E-2</v>
      </c>
      <c r="H22" s="36">
        <v>4.5990000000000002</v>
      </c>
      <c r="I22" s="33">
        <v>0</v>
      </c>
      <c r="J22" s="33">
        <v>0</v>
      </c>
      <c r="K22" s="33">
        <v>48</v>
      </c>
      <c r="L22" s="33">
        <v>250</v>
      </c>
      <c r="M22" s="33">
        <v>980.88661320999995</v>
      </c>
      <c r="N22" s="33">
        <v>-297.04917340280019</v>
      </c>
      <c r="O22" s="36">
        <v>-24.487754066062497</v>
      </c>
      <c r="P22" s="37">
        <v>5.9174398071997985</v>
      </c>
      <c r="Q22" s="29">
        <v>9.2591325967968938</v>
      </c>
      <c r="R22" s="38">
        <v>0</v>
      </c>
      <c r="S22" s="27">
        <v>400</v>
      </c>
      <c r="T22" s="39"/>
      <c r="U22" s="79">
        <f t="shared" si="0"/>
        <v>5.9174398071997985</v>
      </c>
      <c r="V22" s="81"/>
      <c r="W22" s="34"/>
      <c r="X22" s="37"/>
      <c r="Y22" s="37"/>
      <c r="AA22" s="31"/>
      <c r="AB22" s="31"/>
      <c r="AC22" s="31"/>
      <c r="AD22" s="40"/>
      <c r="AM22" s="40"/>
      <c r="AN22" s="40"/>
      <c r="AO22" s="40"/>
      <c r="AP22" s="40"/>
      <c r="AQ22" s="40"/>
      <c r="AR22" s="40"/>
      <c r="AS22" s="40"/>
      <c r="AT22" s="40"/>
      <c r="AU22" s="40"/>
    </row>
    <row r="23" spans="1:47" x14ac:dyDescent="0.25">
      <c r="A23" s="27">
        <v>2036</v>
      </c>
      <c r="B23" s="33">
        <v>894.7816851</v>
      </c>
      <c r="C23" s="33">
        <v>971.73291001860002</v>
      </c>
      <c r="D23" s="33">
        <v>677.92</v>
      </c>
      <c r="E23" s="33">
        <v>0</v>
      </c>
      <c r="F23" s="34">
        <v>0.13156666</v>
      </c>
      <c r="G23" s="35">
        <v>0.13630217</v>
      </c>
      <c r="H23" s="36">
        <v>5.1100000000000003</v>
      </c>
      <c r="I23" s="33">
        <v>40.5</v>
      </c>
      <c r="J23" s="33">
        <v>0</v>
      </c>
      <c r="K23" s="33">
        <v>48</v>
      </c>
      <c r="L23" s="33">
        <v>200</v>
      </c>
      <c r="M23" s="33">
        <v>971.79786882999997</v>
      </c>
      <c r="N23" s="33">
        <v>-293.81291001860006</v>
      </c>
      <c r="O23" s="36">
        <v>-24.236267763545449</v>
      </c>
      <c r="P23" s="37">
        <v>6.4958811399947081E-2</v>
      </c>
      <c r="Q23" s="29">
        <v>8.6072597386023499</v>
      </c>
      <c r="R23" s="38">
        <v>150</v>
      </c>
      <c r="S23" s="27">
        <v>400</v>
      </c>
      <c r="T23" s="39"/>
      <c r="U23" s="79">
        <f t="shared" si="0"/>
        <v>6.4958811399947081E-2</v>
      </c>
      <c r="V23" s="81"/>
      <c r="W23" s="34"/>
    </row>
    <row r="24" spans="1:47" x14ac:dyDescent="0.25">
      <c r="A24" s="27">
        <v>2037</v>
      </c>
      <c r="B24" s="33">
        <v>895.28432720000001</v>
      </c>
      <c r="C24" s="33">
        <v>972.27877933920013</v>
      </c>
      <c r="D24" s="33">
        <v>677.92</v>
      </c>
      <c r="E24" s="33">
        <v>0</v>
      </c>
      <c r="F24" s="34">
        <v>4.9478149999999999E-2</v>
      </c>
      <c r="G24" s="35">
        <v>0.10169875</v>
      </c>
      <c r="H24" s="36">
        <v>5.1100000000000003</v>
      </c>
      <c r="I24" s="33">
        <v>40.5</v>
      </c>
      <c r="J24" s="33">
        <v>4.2698</v>
      </c>
      <c r="K24" s="33">
        <v>48</v>
      </c>
      <c r="L24" s="33">
        <v>200</v>
      </c>
      <c r="M24" s="33">
        <v>975.95097689999989</v>
      </c>
      <c r="N24" s="33">
        <v>-294.35877933920017</v>
      </c>
      <c r="O24" s="36">
        <v>-24.27880401746857</v>
      </c>
      <c r="P24" s="37">
        <v>3.6721975607997592</v>
      </c>
      <c r="Q24" s="29">
        <v>9.0101710986368619</v>
      </c>
      <c r="R24" s="38">
        <v>150</v>
      </c>
      <c r="S24" s="27">
        <v>400</v>
      </c>
      <c r="T24" s="39"/>
      <c r="U24" s="79">
        <f t="shared" si="0"/>
        <v>3.6721975607997592</v>
      </c>
      <c r="V24" s="81"/>
      <c r="W24" s="34"/>
    </row>
    <row r="25" spans="1:47" x14ac:dyDescent="0.25">
      <c r="A25" s="27">
        <v>2038</v>
      </c>
      <c r="B25" s="33">
        <v>894.23519690000001</v>
      </c>
      <c r="C25" s="33">
        <v>971.13942383340009</v>
      </c>
      <c r="D25" s="33">
        <v>677.92</v>
      </c>
      <c r="E25" s="33">
        <v>0</v>
      </c>
      <c r="F25" s="34">
        <v>2.0478449999999999E-2</v>
      </c>
      <c r="G25" s="35">
        <v>1.0352673399999999</v>
      </c>
      <c r="H25" s="36">
        <v>5.6210000000000004</v>
      </c>
      <c r="I25" s="33">
        <v>81</v>
      </c>
      <c r="J25" s="33">
        <v>7.5539000000000005</v>
      </c>
      <c r="K25" s="33">
        <v>48</v>
      </c>
      <c r="L25" s="33">
        <v>150</v>
      </c>
      <c r="M25" s="33">
        <v>971.15064579</v>
      </c>
      <c r="N25" s="33">
        <v>-293.21942383340013</v>
      </c>
      <c r="O25" s="36">
        <v>-24.189966761528623</v>
      </c>
      <c r="P25" s="37">
        <v>1.1221956599911209E-2</v>
      </c>
      <c r="Q25" s="29">
        <v>8.6012549222664116</v>
      </c>
      <c r="R25" s="38">
        <v>300</v>
      </c>
      <c r="S25" s="27">
        <v>400</v>
      </c>
      <c r="T25" s="39"/>
      <c r="U25" s="79">
        <f t="shared" si="0"/>
        <v>1.1221956599911209E-2</v>
      </c>
      <c r="V25" s="81"/>
      <c r="W25" s="34"/>
    </row>
    <row r="26" spans="1:47" x14ac:dyDescent="0.25">
      <c r="A26" s="27">
        <v>2039</v>
      </c>
      <c r="B26" s="33">
        <v>893.24561640000002</v>
      </c>
      <c r="C26" s="33">
        <v>970.06473941040008</v>
      </c>
      <c r="D26" s="33">
        <v>677.92</v>
      </c>
      <c r="E26" s="33">
        <v>0</v>
      </c>
      <c r="F26" s="34">
        <v>4.4529000000000001E-3</v>
      </c>
      <c r="G26" s="35">
        <v>0.51489151</v>
      </c>
      <c r="H26" s="36">
        <v>5.6210000000000004</v>
      </c>
      <c r="I26" s="33">
        <v>81</v>
      </c>
      <c r="J26" s="33">
        <v>7.5539000000000005</v>
      </c>
      <c r="K26" s="33">
        <v>48</v>
      </c>
      <c r="L26" s="33">
        <v>150</v>
      </c>
      <c r="M26" s="33">
        <v>970.61424440999997</v>
      </c>
      <c r="N26" s="33">
        <v>-292.14473941040012</v>
      </c>
      <c r="O26" s="36">
        <v>-24.105980756761547</v>
      </c>
      <c r="P26" s="37">
        <v>0.54950499959988974</v>
      </c>
      <c r="Q26" s="29">
        <v>8.6615177941554968</v>
      </c>
      <c r="R26" s="38">
        <v>300</v>
      </c>
      <c r="S26" s="27">
        <v>400</v>
      </c>
      <c r="T26" s="39"/>
      <c r="U26" s="79">
        <f t="shared" si="0"/>
        <v>0.54950499959988974</v>
      </c>
      <c r="V26" s="81"/>
      <c r="W26" s="34"/>
    </row>
    <row r="27" spans="1:47" x14ac:dyDescent="0.25">
      <c r="A27" s="27">
        <v>2040</v>
      </c>
      <c r="B27" s="33">
        <v>889.70942349999996</v>
      </c>
      <c r="C27" s="33">
        <v>966.22443392100001</v>
      </c>
      <c r="D27" s="33">
        <v>10.220000000000001</v>
      </c>
      <c r="E27" s="33">
        <v>476</v>
      </c>
      <c r="F27" s="34">
        <v>0</v>
      </c>
      <c r="G27" s="35">
        <v>0.27371413999999999</v>
      </c>
      <c r="H27" s="36">
        <v>6.1319999999999997</v>
      </c>
      <c r="I27" s="33">
        <v>121.5</v>
      </c>
      <c r="J27" s="33">
        <v>7.5539000000000005</v>
      </c>
      <c r="K27" s="33">
        <v>48</v>
      </c>
      <c r="L27" s="33">
        <v>300</v>
      </c>
      <c r="M27" s="33">
        <v>969.67961414000001</v>
      </c>
      <c r="N27" s="33">
        <v>-956.00443392099999</v>
      </c>
      <c r="O27" s="36">
        <v>-98.85131035706064</v>
      </c>
      <c r="P27" s="37">
        <v>3.4551802189999989</v>
      </c>
      <c r="Q27" s="29">
        <v>8.988349288850717</v>
      </c>
      <c r="R27" s="38">
        <v>449.99999999999994</v>
      </c>
      <c r="S27" s="27">
        <v>400</v>
      </c>
      <c r="T27" s="39"/>
      <c r="U27" s="79">
        <f>+P27-($D$26-$D$27)</f>
        <v>-664.24481978099993</v>
      </c>
      <c r="V27" s="81"/>
      <c r="W27" s="34"/>
    </row>
    <row r="28" spans="1:47" x14ac:dyDescent="0.25">
      <c r="A28" s="27">
        <v>2041</v>
      </c>
      <c r="B28" s="33">
        <v>890.6071081</v>
      </c>
      <c r="C28" s="33">
        <v>967.19931939660012</v>
      </c>
      <c r="D28" s="33">
        <v>10.220000000000001</v>
      </c>
      <c r="E28" s="33">
        <v>476</v>
      </c>
      <c r="F28" s="34">
        <v>0</v>
      </c>
      <c r="G28" s="35">
        <v>0.17275076</v>
      </c>
      <c r="H28" s="36">
        <v>6.1319999999999997</v>
      </c>
      <c r="I28" s="33">
        <v>121.5</v>
      </c>
      <c r="J28" s="33">
        <v>10.3337</v>
      </c>
      <c r="K28" s="33">
        <v>48</v>
      </c>
      <c r="L28" s="33">
        <v>300</v>
      </c>
      <c r="M28" s="33">
        <v>972.35845075999998</v>
      </c>
      <c r="N28" s="33">
        <v>-956.97931939660009</v>
      </c>
      <c r="O28" s="36">
        <v>-98.852468175130198</v>
      </c>
      <c r="P28" s="37">
        <v>5.1591313633998652</v>
      </c>
      <c r="Q28" s="29">
        <v>9.1792825272197014</v>
      </c>
      <c r="R28" s="38">
        <v>449.99999999999994</v>
      </c>
      <c r="S28" s="27">
        <v>400</v>
      </c>
      <c r="T28" s="39"/>
      <c r="U28" s="79">
        <f t="shared" ref="U28:U37" si="1">+P28-($D$26-$D$27)</f>
        <v>-662.54086863660007</v>
      </c>
      <c r="V28" s="81"/>
      <c r="W28" s="34"/>
    </row>
    <row r="29" spans="1:47" x14ac:dyDescent="0.25">
      <c r="A29" s="27">
        <v>2042</v>
      </c>
      <c r="B29" s="33">
        <v>889.41720329999998</v>
      </c>
      <c r="C29" s="33">
        <v>965.90708278380009</v>
      </c>
      <c r="D29" s="33">
        <v>0</v>
      </c>
      <c r="E29" s="33">
        <v>476</v>
      </c>
      <c r="F29" s="34">
        <v>0</v>
      </c>
      <c r="G29" s="35">
        <v>9.4088329999999998E-2</v>
      </c>
      <c r="H29" s="36">
        <v>6.6429999999999998</v>
      </c>
      <c r="I29" s="33">
        <v>121.5</v>
      </c>
      <c r="J29" s="33">
        <v>10.3337</v>
      </c>
      <c r="K29" s="33">
        <v>48</v>
      </c>
      <c r="L29" s="33">
        <v>350</v>
      </c>
      <c r="M29" s="33">
        <v>1012.57078833</v>
      </c>
      <c r="N29" s="33">
        <v>-965.90708278380009</v>
      </c>
      <c r="O29" s="36">
        <v>-100</v>
      </c>
      <c r="P29" s="37">
        <v>46.663705546199935</v>
      </c>
      <c r="Q29" s="29">
        <v>13.846548568328107</v>
      </c>
      <c r="R29" s="38">
        <v>449.99999999999994</v>
      </c>
      <c r="S29" s="27">
        <v>400</v>
      </c>
      <c r="T29" s="39"/>
      <c r="U29" s="79">
        <f t="shared" si="1"/>
        <v>-621.0362944538</v>
      </c>
      <c r="V29" s="81"/>
      <c r="W29" s="34"/>
    </row>
    <row r="30" spans="1:47" x14ac:dyDescent="0.25">
      <c r="A30" s="27">
        <v>2043</v>
      </c>
      <c r="B30" s="33">
        <v>888.48371669999995</v>
      </c>
      <c r="C30" s="33">
        <v>964.89331633619997</v>
      </c>
      <c r="D30" s="33">
        <v>0</v>
      </c>
      <c r="E30" s="33">
        <v>476</v>
      </c>
      <c r="F30" s="34">
        <v>0</v>
      </c>
      <c r="G30" s="35">
        <v>3.9371919999999998E-2</v>
      </c>
      <c r="H30" s="36">
        <v>7.1539999999999999</v>
      </c>
      <c r="I30" s="33">
        <v>121.5</v>
      </c>
      <c r="J30" s="33">
        <v>10.3337</v>
      </c>
      <c r="K30" s="33">
        <v>48</v>
      </c>
      <c r="L30" s="33">
        <v>350</v>
      </c>
      <c r="M30" s="33">
        <v>1013.02707192</v>
      </c>
      <c r="N30" s="33">
        <v>-964.89331633619997</v>
      </c>
      <c r="O30" s="36">
        <v>-100</v>
      </c>
      <c r="P30" s="37">
        <v>48.133755583800053</v>
      </c>
      <c r="Q30" s="29">
        <v>14.017516908759809</v>
      </c>
      <c r="R30" s="38">
        <v>449.99999999999994</v>
      </c>
      <c r="S30" s="27">
        <v>400</v>
      </c>
      <c r="T30" s="39"/>
      <c r="U30" s="79">
        <f t="shared" si="1"/>
        <v>-619.56624441619988</v>
      </c>
      <c r="V30" s="81"/>
      <c r="W30" s="34"/>
    </row>
    <row r="31" spans="1:47" x14ac:dyDescent="0.25">
      <c r="A31" s="27">
        <v>2044</v>
      </c>
      <c r="B31" s="33">
        <v>885.33070280000004</v>
      </c>
      <c r="C31" s="33">
        <v>961.46914324080012</v>
      </c>
      <c r="D31" s="33">
        <v>0</v>
      </c>
      <c r="E31" s="33">
        <v>476</v>
      </c>
      <c r="F31" s="34">
        <v>0</v>
      </c>
      <c r="G31" s="35">
        <v>8.5536499999999994E-3</v>
      </c>
      <c r="H31" s="36">
        <v>7.1539999999999999</v>
      </c>
      <c r="I31" s="33">
        <v>121.5</v>
      </c>
      <c r="J31" s="33">
        <v>10.3337</v>
      </c>
      <c r="K31" s="33">
        <v>48</v>
      </c>
      <c r="L31" s="33">
        <v>300</v>
      </c>
      <c r="M31" s="33">
        <v>962.99625365000009</v>
      </c>
      <c r="N31" s="33">
        <v>-961.46914324080012</v>
      </c>
      <c r="O31" s="36">
        <v>-100</v>
      </c>
      <c r="P31" s="37">
        <v>1.5271104091999632</v>
      </c>
      <c r="Q31" s="29">
        <v>8.7724903930667164</v>
      </c>
      <c r="R31" s="38">
        <v>449.99999999999994</v>
      </c>
      <c r="S31" s="27">
        <v>400</v>
      </c>
      <c r="T31" s="39"/>
      <c r="U31" s="79">
        <f t="shared" si="1"/>
        <v>-666.17288959079997</v>
      </c>
      <c r="V31" s="81"/>
      <c r="W31" s="34"/>
    </row>
    <row r="32" spans="1:47" x14ac:dyDescent="0.25">
      <c r="A32" s="27">
        <v>2045</v>
      </c>
      <c r="B32" s="33">
        <v>886.22870030000001</v>
      </c>
      <c r="C32" s="33">
        <v>962.44436852580009</v>
      </c>
      <c r="D32" s="33">
        <v>0</v>
      </c>
      <c r="E32" s="33">
        <v>476</v>
      </c>
      <c r="F32" s="34">
        <v>0</v>
      </c>
      <c r="G32" s="35">
        <v>0</v>
      </c>
      <c r="H32" s="36">
        <v>7.665</v>
      </c>
      <c r="I32" s="33">
        <v>121.5</v>
      </c>
      <c r="J32" s="33">
        <v>10.3337</v>
      </c>
      <c r="K32" s="33">
        <v>48</v>
      </c>
      <c r="L32" s="33">
        <v>300</v>
      </c>
      <c r="M32" s="33">
        <v>963.49869999999999</v>
      </c>
      <c r="N32" s="33">
        <v>-962.44436852580009</v>
      </c>
      <c r="O32" s="36">
        <v>-100</v>
      </c>
      <c r="P32" s="37">
        <v>1.0543314741998984</v>
      </c>
      <c r="Q32" s="29">
        <v>8.7189683288120854</v>
      </c>
      <c r="R32" s="38">
        <v>449.99999999999994</v>
      </c>
      <c r="S32" s="27">
        <v>400</v>
      </c>
      <c r="T32" s="39"/>
      <c r="U32" s="79">
        <f t="shared" si="1"/>
        <v>-666.64566852580003</v>
      </c>
      <c r="V32" s="81"/>
      <c r="W32" s="34"/>
    </row>
    <row r="33" spans="1:23" s="41" customFormat="1" x14ac:dyDescent="0.25">
      <c r="A33" s="41">
        <v>2046</v>
      </c>
      <c r="B33" s="33">
        <v>885.29</v>
      </c>
      <c r="C33" s="33">
        <v>961.42493999999999</v>
      </c>
      <c r="D33" s="33">
        <v>0</v>
      </c>
      <c r="E33" s="33">
        <v>476</v>
      </c>
      <c r="F33" s="34">
        <v>0</v>
      </c>
      <c r="G33" s="35">
        <v>0</v>
      </c>
      <c r="H33" s="36">
        <v>8.1760000000000002</v>
      </c>
      <c r="I33" s="33">
        <v>121.5</v>
      </c>
      <c r="J33" s="33">
        <v>10.3337</v>
      </c>
      <c r="K33" s="33">
        <v>48</v>
      </c>
      <c r="L33" s="33">
        <v>300</v>
      </c>
      <c r="M33" s="33">
        <v>964.00969999999995</v>
      </c>
      <c r="N33" s="34">
        <v>-961.42493999999999</v>
      </c>
      <c r="O33" s="42">
        <v>-100</v>
      </c>
      <c r="P33" s="43">
        <v>2.5847599999999602</v>
      </c>
      <c r="Q33" s="44">
        <v>8.8919676038360311</v>
      </c>
      <c r="R33" s="38">
        <v>449.99999999999994</v>
      </c>
      <c r="S33" s="27">
        <v>400</v>
      </c>
      <c r="T33" s="39"/>
      <c r="U33" s="79">
        <f t="shared" si="1"/>
        <v>-665.11523999999997</v>
      </c>
      <c r="V33" s="81"/>
      <c r="W33" s="34"/>
    </row>
    <row r="34" spans="1:23" x14ac:dyDescent="0.25">
      <c r="A34" s="27">
        <v>2047</v>
      </c>
      <c r="B34" s="33">
        <v>883.98</v>
      </c>
      <c r="C34" s="33">
        <v>960.00228000000004</v>
      </c>
      <c r="D34" s="33">
        <v>0</v>
      </c>
      <c r="E34" s="33">
        <v>476</v>
      </c>
      <c r="F34" s="34">
        <v>0</v>
      </c>
      <c r="G34" s="35">
        <v>0</v>
      </c>
      <c r="H34" s="36">
        <v>8.6869999999999994</v>
      </c>
      <c r="I34" s="33">
        <v>121.5</v>
      </c>
      <c r="J34" s="33">
        <v>10.3337</v>
      </c>
      <c r="K34" s="33">
        <v>48</v>
      </c>
      <c r="L34" s="33">
        <v>300</v>
      </c>
      <c r="M34" s="33">
        <v>964.52070000000003</v>
      </c>
      <c r="N34" s="33">
        <v>-960.00228000000004</v>
      </c>
      <c r="O34" s="36">
        <v>-100</v>
      </c>
      <c r="P34" s="37">
        <v>4.5184199999999919</v>
      </c>
      <c r="Q34" s="29">
        <v>9.1111450485305117</v>
      </c>
      <c r="R34" s="38">
        <v>449.99999999999994</v>
      </c>
      <c r="S34" s="27">
        <v>400</v>
      </c>
      <c r="T34" s="39"/>
      <c r="U34" s="79">
        <f t="shared" si="1"/>
        <v>-663.18157999999994</v>
      </c>
      <c r="V34" s="81"/>
      <c r="W34" s="34"/>
    </row>
    <row r="35" spans="1:23" x14ac:dyDescent="0.25">
      <c r="A35" s="27">
        <v>2048</v>
      </c>
      <c r="B35" s="33">
        <v>880.53</v>
      </c>
      <c r="C35" s="33">
        <v>956.25558000000001</v>
      </c>
      <c r="D35" s="33">
        <v>0</v>
      </c>
      <c r="E35" s="33">
        <v>476</v>
      </c>
      <c r="F35" s="34">
        <v>0</v>
      </c>
      <c r="G35" s="35">
        <v>0</v>
      </c>
      <c r="H35" s="36">
        <v>9.1980000000000004</v>
      </c>
      <c r="I35" s="33">
        <v>121.5</v>
      </c>
      <c r="J35" s="33">
        <v>10.3337</v>
      </c>
      <c r="K35" s="33">
        <v>48</v>
      </c>
      <c r="L35" s="33">
        <v>300</v>
      </c>
      <c r="M35" s="33">
        <v>965.0317</v>
      </c>
      <c r="N35" s="33">
        <v>-956.25558000000001</v>
      </c>
      <c r="O35" s="36">
        <v>-100</v>
      </c>
      <c r="P35" s="37">
        <v>8.7761199999999917</v>
      </c>
      <c r="Q35" s="29">
        <v>9.5966860867886421</v>
      </c>
      <c r="R35" s="38">
        <v>449.99999999999994</v>
      </c>
      <c r="S35" s="27">
        <v>400</v>
      </c>
      <c r="T35" s="39"/>
      <c r="U35" s="79">
        <f t="shared" si="1"/>
        <v>-658.92387999999994</v>
      </c>
      <c r="V35" s="81"/>
      <c r="W35" s="34"/>
    </row>
    <row r="36" spans="1:23" x14ac:dyDescent="0.25">
      <c r="A36" s="41">
        <v>2049</v>
      </c>
      <c r="B36" s="33">
        <v>881.71</v>
      </c>
      <c r="C36" s="33">
        <v>957.53706000000011</v>
      </c>
      <c r="D36" s="33">
        <v>0</v>
      </c>
      <c r="E36" s="33">
        <v>476</v>
      </c>
      <c r="F36" s="34">
        <v>0</v>
      </c>
      <c r="G36" s="35">
        <v>0</v>
      </c>
      <c r="H36" s="36">
        <v>9.1980000000000004</v>
      </c>
      <c r="I36" s="33">
        <v>121.5</v>
      </c>
      <c r="J36" s="33">
        <v>10.3337</v>
      </c>
      <c r="K36" s="33">
        <v>48</v>
      </c>
      <c r="L36" s="33">
        <v>300</v>
      </c>
      <c r="M36" s="33">
        <v>965.0317</v>
      </c>
      <c r="N36" s="33">
        <v>-957.53706000000011</v>
      </c>
      <c r="O36" s="36">
        <v>-100</v>
      </c>
      <c r="P36" s="37">
        <v>7.4946399999998903</v>
      </c>
      <c r="Q36" s="29">
        <v>9.4500119086774532</v>
      </c>
      <c r="R36" s="38">
        <v>449.99999999999994</v>
      </c>
      <c r="S36" s="27">
        <v>400</v>
      </c>
      <c r="T36" s="39"/>
      <c r="U36" s="79">
        <f t="shared" si="1"/>
        <v>-660.20536000000004</v>
      </c>
      <c r="V36" s="81"/>
    </row>
    <row r="37" spans="1:23" x14ac:dyDescent="0.25">
      <c r="A37" s="27">
        <v>2050</v>
      </c>
      <c r="B37" s="33">
        <v>880.59</v>
      </c>
      <c r="C37" s="33">
        <v>956.32074000000011</v>
      </c>
      <c r="D37" s="33">
        <v>0</v>
      </c>
      <c r="E37" s="33">
        <v>476</v>
      </c>
      <c r="F37" s="34">
        <v>0</v>
      </c>
      <c r="G37" s="35">
        <v>0</v>
      </c>
      <c r="H37" s="36">
        <v>9.1980000000000004</v>
      </c>
      <c r="I37" s="33">
        <v>121.5</v>
      </c>
      <c r="J37" s="33">
        <v>10.3337</v>
      </c>
      <c r="K37" s="33">
        <v>48</v>
      </c>
      <c r="L37" s="33">
        <v>300</v>
      </c>
      <c r="M37" s="33">
        <v>965.0317</v>
      </c>
      <c r="N37" s="33">
        <v>-956.32074000000011</v>
      </c>
      <c r="O37" s="36">
        <v>-100</v>
      </c>
      <c r="P37" s="37">
        <v>8.7109599999998863</v>
      </c>
      <c r="Q37" s="29">
        <v>9.5892185920803072</v>
      </c>
      <c r="R37" s="38">
        <v>449.99999999999994</v>
      </c>
      <c r="S37" s="27">
        <v>400</v>
      </c>
      <c r="T37" s="39"/>
      <c r="U37" s="79">
        <f t="shared" si="1"/>
        <v>-658.98904000000005</v>
      </c>
    </row>
    <row r="38" spans="1:23" ht="15.75" x14ac:dyDescent="0.25">
      <c r="A38" s="41"/>
      <c r="B38" s="45"/>
      <c r="C38" s="46"/>
      <c r="D38" s="46"/>
      <c r="L38" s="38"/>
      <c r="M38" s="38"/>
    </row>
    <row r="39" spans="1:23" ht="15.75" x14ac:dyDescent="0.25">
      <c r="A39" s="41"/>
      <c r="B39" s="45"/>
      <c r="C39" s="46"/>
      <c r="D39" s="46"/>
      <c r="L39" s="38"/>
      <c r="M39" s="38"/>
      <c r="Q39" s="39"/>
      <c r="R39" s="48"/>
    </row>
    <row r="40" spans="1:23" ht="15.75" x14ac:dyDescent="0.25">
      <c r="A40" s="41"/>
      <c r="B40" s="45"/>
      <c r="C40" s="46"/>
      <c r="D40" s="46"/>
      <c r="L40" s="38"/>
      <c r="M40" s="38"/>
      <c r="Q40" s="39"/>
      <c r="R40" s="48"/>
    </row>
    <row r="41" spans="1:23" ht="15.75" x14ac:dyDescent="0.25">
      <c r="A41" s="41"/>
      <c r="B41" s="45"/>
      <c r="C41" s="46"/>
      <c r="D41" s="46"/>
      <c r="L41" s="38"/>
      <c r="M41" s="38"/>
      <c r="Q41" s="39"/>
      <c r="R41" s="48"/>
    </row>
    <row r="42" spans="1:23" ht="15.75" x14ac:dyDescent="0.25">
      <c r="A42" s="41"/>
      <c r="B42" s="45"/>
      <c r="C42" s="46"/>
      <c r="D42" s="46"/>
      <c r="L42" s="38"/>
      <c r="M42" s="38"/>
      <c r="Q42" s="39"/>
      <c r="R42" s="48"/>
    </row>
    <row r="43" spans="1:23" ht="15.75" x14ac:dyDescent="0.25">
      <c r="A43" s="41"/>
      <c r="B43" s="45"/>
      <c r="C43" s="46"/>
      <c r="D43" s="46"/>
      <c r="L43" s="38"/>
      <c r="M43" s="38"/>
      <c r="Q43" s="39"/>
      <c r="R43" s="48"/>
    </row>
    <row r="44" spans="1:23" ht="15.75" x14ac:dyDescent="0.25">
      <c r="A44" s="41"/>
      <c r="B44" s="45"/>
      <c r="C44" s="46"/>
      <c r="D44" s="46"/>
      <c r="L44" s="38"/>
      <c r="M44" s="38"/>
      <c r="Q44" s="39"/>
      <c r="R44" s="48"/>
    </row>
    <row r="45" spans="1:23" ht="15.75" x14ac:dyDescent="0.25">
      <c r="A45" s="41"/>
      <c r="B45" s="45"/>
      <c r="C45" s="46"/>
      <c r="D45" s="46"/>
      <c r="L45" s="38"/>
      <c r="M45" s="38"/>
      <c r="Q45" s="39"/>
      <c r="R45" s="48"/>
    </row>
    <row r="46" spans="1:23" ht="15.75" x14ac:dyDescent="0.25">
      <c r="A46" s="41"/>
      <c r="B46" s="45"/>
      <c r="C46" s="46"/>
      <c r="D46" s="46"/>
      <c r="L46" s="38"/>
      <c r="M46" s="38"/>
      <c r="Q46" s="39"/>
      <c r="R46" s="48"/>
    </row>
    <row r="47" spans="1:23" x14ac:dyDescent="0.25">
      <c r="A47" s="26"/>
      <c r="B47" s="26"/>
      <c r="L47" s="38"/>
      <c r="M47" s="38"/>
      <c r="Q47" s="39"/>
      <c r="R47" s="48"/>
    </row>
    <row r="48" spans="1:23" x14ac:dyDescent="0.25">
      <c r="A48" s="26"/>
      <c r="B48" s="26"/>
      <c r="L48" s="38"/>
      <c r="M48" s="38"/>
      <c r="Q48" s="39"/>
      <c r="R48" s="48"/>
    </row>
    <row r="49" spans="1:18" x14ac:dyDescent="0.25">
      <c r="A49" s="26"/>
      <c r="B49" s="26"/>
      <c r="L49" s="38"/>
      <c r="M49" s="38"/>
      <c r="Q49" s="39"/>
      <c r="R49" s="48"/>
    </row>
    <row r="50" spans="1:18" x14ac:dyDescent="0.25">
      <c r="L50" s="38"/>
      <c r="M50" s="38"/>
      <c r="Q50" s="39"/>
      <c r="R50" s="48"/>
    </row>
    <row r="51" spans="1:18" x14ac:dyDescent="0.25">
      <c r="L51" s="38"/>
      <c r="M51" s="38"/>
      <c r="Q51" s="39"/>
      <c r="R51" s="48"/>
    </row>
    <row r="52" spans="1:18" x14ac:dyDescent="0.25">
      <c r="L52" s="38"/>
      <c r="M52" s="38"/>
      <c r="Q52" s="39"/>
      <c r="R52" s="48"/>
    </row>
    <row r="53" spans="1:18" x14ac:dyDescent="0.25">
      <c r="L53" s="38"/>
      <c r="M53" s="38"/>
      <c r="Q53" s="39"/>
      <c r="R53" s="48"/>
    </row>
    <row r="54" spans="1:18" x14ac:dyDescent="0.25">
      <c r="L54" s="38"/>
      <c r="M54" s="38"/>
      <c r="Q54" s="39"/>
      <c r="R54" s="48"/>
    </row>
    <row r="55" spans="1:18" x14ac:dyDescent="0.25">
      <c r="L55" s="38"/>
      <c r="M55" s="38"/>
      <c r="Q55" s="39"/>
      <c r="R55" s="48"/>
    </row>
    <row r="56" spans="1:18" x14ac:dyDescent="0.25">
      <c r="L56" s="38"/>
      <c r="M56" s="38"/>
      <c r="Q56" s="39"/>
      <c r="R56" s="48"/>
    </row>
    <row r="57" spans="1:18" x14ac:dyDescent="0.25">
      <c r="L57" s="38"/>
      <c r="M57" s="38"/>
      <c r="Q57" s="39"/>
      <c r="R57" s="48"/>
    </row>
    <row r="58" spans="1:18" x14ac:dyDescent="0.25">
      <c r="L58" s="38"/>
      <c r="M58" s="38"/>
      <c r="Q58" s="39"/>
      <c r="R58" s="48"/>
    </row>
    <row r="59" spans="1:18" x14ac:dyDescent="0.25">
      <c r="L59" s="38"/>
      <c r="M59" s="38"/>
      <c r="Q59" s="39"/>
      <c r="R59" s="48"/>
    </row>
    <row r="60" spans="1:18" x14ac:dyDescent="0.25">
      <c r="L60" s="38"/>
      <c r="M60" s="38"/>
      <c r="Q60" s="39"/>
      <c r="R60" s="48"/>
    </row>
    <row r="61" spans="1:18" x14ac:dyDescent="0.25">
      <c r="L61" s="38"/>
      <c r="M61" s="38"/>
      <c r="Q61" s="39"/>
      <c r="R61" s="48"/>
    </row>
    <row r="62" spans="1:18" x14ac:dyDescent="0.25">
      <c r="L62" s="38"/>
      <c r="M62" s="38"/>
      <c r="Q62" s="39"/>
      <c r="R62" s="48"/>
    </row>
    <row r="63" spans="1:18" x14ac:dyDescent="0.25">
      <c r="L63" s="38"/>
      <c r="M63" s="38"/>
      <c r="Q63" s="39"/>
      <c r="R63" s="48"/>
    </row>
    <row r="64" spans="1:18" x14ac:dyDescent="0.25">
      <c r="L64" s="38"/>
      <c r="M64" s="38"/>
      <c r="Q64" s="39"/>
      <c r="R64" s="48"/>
    </row>
    <row r="65" spans="12:18" x14ac:dyDescent="0.25">
      <c r="L65" s="38"/>
      <c r="M65" s="38"/>
      <c r="Q65" s="39"/>
      <c r="R65" s="48"/>
    </row>
    <row r="66" spans="12:18" x14ac:dyDescent="0.25">
      <c r="L66" s="38"/>
      <c r="M66" s="38"/>
      <c r="Q66" s="39"/>
      <c r="R66" s="48"/>
    </row>
    <row r="67" spans="12:18" x14ac:dyDescent="0.25">
      <c r="Q67" s="39"/>
      <c r="R67" s="48"/>
    </row>
    <row r="68" spans="12:18" x14ac:dyDescent="0.25">
      <c r="Q68" s="39"/>
      <c r="R68" s="48"/>
    </row>
  </sheetData>
  <mergeCells count="6">
    <mergeCell ref="A6:S6"/>
    <mergeCell ref="A1:S1"/>
    <mergeCell ref="A2:S2"/>
    <mergeCell ref="A3:S3"/>
    <mergeCell ref="A4:S4"/>
    <mergeCell ref="A5:S5"/>
  </mergeCells>
  <printOptions horizontalCentered="1"/>
  <pageMargins left="0.2" right="0.7" top="0.75" bottom="0.75" header="0.3" footer="0.55000000000000004"/>
  <pageSetup paperSize="17" scale="51" orientation="landscape" r:id="rId1"/>
  <headerFooter>
    <oddHeader>&amp;RKPSC Case No. 2021-00004
KIUC-AG First Set of Data Requests
Dated March 10, 2021
Item No. 02
Attachment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8"/>
  <sheetViews>
    <sheetView tabSelected="1" zoomScale="80" zoomScaleNormal="80" workbookViewId="0">
      <selection activeCell="L14" sqref="L14"/>
    </sheetView>
  </sheetViews>
  <sheetFormatPr defaultColWidth="9" defaultRowHeight="15" x14ac:dyDescent="0.25"/>
  <cols>
    <col min="1" max="1" width="9.5" style="28" customWidth="1"/>
    <col min="2" max="2" width="10.125" style="28" bestFit="1" customWidth="1"/>
    <col min="3" max="3" width="10.25" style="26" customWidth="1"/>
    <col min="4" max="4" width="11.25" style="26" customWidth="1"/>
    <col min="5" max="5" width="11.75" style="26" customWidth="1"/>
    <col min="6" max="6" width="9.875" style="26" customWidth="1"/>
    <col min="7" max="7" width="11.5" style="26" customWidth="1"/>
    <col min="8" max="8" width="11.125" style="26" customWidth="1"/>
    <col min="9" max="9" width="11.5" style="26" customWidth="1"/>
    <col min="10" max="10" width="10.25" style="26" customWidth="1"/>
    <col min="11" max="11" width="11.625" style="26" customWidth="1"/>
    <col min="12" max="12" width="12" style="26" bestFit="1" customWidth="1"/>
    <col min="13" max="13" width="12.75" style="26" bestFit="1" customWidth="1"/>
    <col min="14" max="15" width="14.25" style="26" customWidth="1"/>
    <col min="16" max="16" width="12.25" style="26" customWidth="1"/>
    <col min="17" max="17" width="9.25" style="26" customWidth="1"/>
    <col min="18" max="18" width="11.75" style="26" customWidth="1"/>
    <col min="19" max="19" width="10.875" style="26" customWidth="1"/>
    <col min="20" max="20" width="2.875" style="26" customWidth="1"/>
    <col min="21" max="21" width="20.375" style="26" customWidth="1"/>
    <col min="22" max="22" width="11.875" style="26" customWidth="1"/>
    <col min="23" max="26" width="8" style="26" customWidth="1"/>
    <col min="27" max="29" width="9" style="26"/>
    <col min="30" max="30" width="11.125" style="26" bestFit="1" customWidth="1"/>
    <col min="31" max="31" width="10.125" style="26" bestFit="1" customWidth="1"/>
    <col min="32" max="45" width="9" style="26"/>
    <col min="46" max="46" width="9.25" style="26" bestFit="1" customWidth="1"/>
    <col min="47" max="16384" width="9" style="26"/>
  </cols>
  <sheetData>
    <row r="1" spans="1:47" x14ac:dyDescent="0.2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47" ht="18.75" x14ac:dyDescent="0.3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47" ht="26.25" x14ac:dyDescent="0.4">
      <c r="A3" s="85" t="s">
        <v>22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U3" s="74"/>
      <c r="V3" s="74"/>
      <c r="W3" s="74"/>
    </row>
    <row r="4" spans="1:47" ht="26.25" x14ac:dyDescent="0.25">
      <c r="A4" s="82" t="s">
        <v>21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U4" s="75"/>
      <c r="V4" s="76"/>
      <c r="W4" s="74"/>
    </row>
    <row r="5" spans="1:47" ht="26.25" x14ac:dyDescent="0.25">
      <c r="A5" s="82" t="s">
        <v>18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U5" s="74"/>
      <c r="V5" s="74"/>
      <c r="W5" s="74"/>
    </row>
    <row r="6" spans="1:47" ht="26.25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U6" s="74"/>
      <c r="V6" s="74"/>
      <c r="W6" s="74"/>
    </row>
    <row r="7" spans="1:47" s="28" customFormat="1" ht="135" x14ac:dyDescent="0.25">
      <c r="A7" s="27"/>
      <c r="B7" s="28" t="s">
        <v>0</v>
      </c>
      <c r="C7" s="28" t="s">
        <v>1</v>
      </c>
      <c r="D7" s="28" t="s">
        <v>2</v>
      </c>
      <c r="E7" s="28" t="s">
        <v>17</v>
      </c>
      <c r="F7" s="28" t="s">
        <v>3</v>
      </c>
      <c r="G7" s="28" t="s">
        <v>4</v>
      </c>
      <c r="H7" s="28" t="s">
        <v>5</v>
      </c>
      <c r="I7" s="28" t="s">
        <v>6</v>
      </c>
      <c r="J7" s="28" t="s">
        <v>7</v>
      </c>
      <c r="K7" s="28" t="s">
        <v>8</v>
      </c>
      <c r="L7" s="28" t="s">
        <v>14</v>
      </c>
      <c r="M7" s="28" t="s">
        <v>9</v>
      </c>
      <c r="N7" s="28" t="s">
        <v>10</v>
      </c>
      <c r="O7" s="28" t="s">
        <v>11</v>
      </c>
      <c r="P7" s="28" t="s">
        <v>12</v>
      </c>
      <c r="Q7" s="28" t="s">
        <v>13</v>
      </c>
      <c r="R7" s="29" t="s">
        <v>15</v>
      </c>
      <c r="S7" s="28" t="s">
        <v>16</v>
      </c>
      <c r="T7" s="30"/>
      <c r="U7" s="77" t="s">
        <v>26</v>
      </c>
      <c r="V7" s="78"/>
      <c r="W7" s="78"/>
      <c r="X7" s="27"/>
      <c r="AA7" s="31"/>
      <c r="AB7" s="31"/>
      <c r="AC7" s="31"/>
      <c r="AD7" s="31"/>
      <c r="AM7" s="31"/>
      <c r="AN7" s="31"/>
      <c r="AO7" s="31"/>
      <c r="AP7" s="31"/>
      <c r="AQ7" s="31"/>
      <c r="AR7" s="31"/>
      <c r="AS7" s="31"/>
      <c r="AT7" s="31"/>
      <c r="AU7" s="31"/>
    </row>
    <row r="8" spans="1:47" x14ac:dyDescent="0.25">
      <c r="A8" s="27">
        <v>2021</v>
      </c>
      <c r="B8" s="32">
        <v>955.49034989999996</v>
      </c>
      <c r="C8" s="33">
        <v>1037.6625199914001</v>
      </c>
      <c r="D8" s="33">
        <v>1333.3</v>
      </c>
      <c r="E8" s="33">
        <v>0</v>
      </c>
      <c r="F8" s="34">
        <v>0</v>
      </c>
      <c r="G8" s="35">
        <v>0</v>
      </c>
      <c r="H8" s="36">
        <v>0</v>
      </c>
      <c r="I8" s="33">
        <v>0</v>
      </c>
      <c r="J8" s="33">
        <v>0</v>
      </c>
      <c r="K8" s="33">
        <v>0</v>
      </c>
      <c r="L8" s="33">
        <v>0</v>
      </c>
      <c r="M8" s="33">
        <v>1333.3</v>
      </c>
      <c r="N8" s="33">
        <v>295.63748000859982</v>
      </c>
      <c r="O8" s="36">
        <v>39.540917408484653</v>
      </c>
      <c r="P8" s="37">
        <v>295.63748000859982</v>
      </c>
      <c r="Q8" s="29">
        <v>39.540917408484653</v>
      </c>
      <c r="R8" s="38">
        <v>0</v>
      </c>
      <c r="S8" s="27">
        <v>0</v>
      </c>
      <c r="T8" s="39"/>
      <c r="U8" s="79">
        <f>+P8</f>
        <v>295.63748000859982</v>
      </c>
      <c r="V8" s="80"/>
      <c r="W8" s="80"/>
      <c r="X8" s="37"/>
      <c r="Y8" s="37"/>
      <c r="AA8" s="31"/>
      <c r="AB8" s="31"/>
      <c r="AC8" s="31"/>
      <c r="AD8" s="40"/>
      <c r="AM8" s="40"/>
      <c r="AN8" s="40"/>
      <c r="AO8" s="40"/>
      <c r="AP8" s="40"/>
      <c r="AQ8" s="40"/>
      <c r="AR8" s="40"/>
      <c r="AS8" s="40"/>
      <c r="AT8" s="40"/>
      <c r="AU8" s="40"/>
    </row>
    <row r="9" spans="1:47" x14ac:dyDescent="0.25">
      <c r="A9" s="27">
        <v>2022</v>
      </c>
      <c r="B9" s="32">
        <v>978.13077229999999</v>
      </c>
      <c r="C9" s="33">
        <v>1062.2500187178</v>
      </c>
      <c r="D9" s="33">
        <v>1343.52</v>
      </c>
      <c r="E9" s="33">
        <v>0</v>
      </c>
      <c r="F9" s="34">
        <v>4.7352392299999995</v>
      </c>
      <c r="G9" s="35">
        <v>1.20751608</v>
      </c>
      <c r="H9" s="36">
        <v>0</v>
      </c>
      <c r="I9" s="33">
        <v>0</v>
      </c>
      <c r="J9" s="33">
        <v>0</v>
      </c>
      <c r="K9" s="33">
        <v>0</v>
      </c>
      <c r="L9" s="33">
        <v>0</v>
      </c>
      <c r="M9" s="33">
        <v>1349.4627553099999</v>
      </c>
      <c r="N9" s="33">
        <v>281.26998128219998</v>
      </c>
      <c r="O9" s="36">
        <v>37.355866725347475</v>
      </c>
      <c r="P9" s="37">
        <v>287.21273659219992</v>
      </c>
      <c r="Q9" s="29">
        <v>37.96342917796575</v>
      </c>
      <c r="R9" s="38">
        <v>0</v>
      </c>
      <c r="S9" s="27">
        <v>0</v>
      </c>
      <c r="T9" s="39"/>
      <c r="U9" s="79">
        <f t="shared" ref="U9:U14" si="0">+P9</f>
        <v>287.21273659219992</v>
      </c>
      <c r="V9" s="74"/>
      <c r="W9" s="80"/>
      <c r="X9" s="37"/>
      <c r="Y9" s="37"/>
      <c r="AA9" s="31"/>
      <c r="AB9" s="31"/>
      <c r="AC9" s="31"/>
      <c r="AD9" s="40"/>
      <c r="AM9" s="40"/>
      <c r="AN9" s="40"/>
      <c r="AO9" s="40"/>
      <c r="AP9" s="40"/>
      <c r="AQ9" s="40"/>
      <c r="AR9" s="40"/>
      <c r="AS9" s="40"/>
      <c r="AT9" s="40"/>
      <c r="AU9" s="40"/>
    </row>
    <row r="10" spans="1:47" ht="18" customHeight="1" x14ac:dyDescent="0.25">
      <c r="A10" s="27">
        <v>2023</v>
      </c>
      <c r="B10" s="32">
        <v>992.62212690000001</v>
      </c>
      <c r="C10" s="33">
        <v>1077.9876298134002</v>
      </c>
      <c r="D10" s="33">
        <v>968.92</v>
      </c>
      <c r="E10" s="33">
        <v>0</v>
      </c>
      <c r="F10" s="34">
        <v>9.3840620999999995</v>
      </c>
      <c r="G10" s="35">
        <v>2.0232516299999999</v>
      </c>
      <c r="H10" s="36">
        <v>1.022</v>
      </c>
      <c r="I10" s="33">
        <v>0</v>
      </c>
      <c r="J10" s="33">
        <v>0</v>
      </c>
      <c r="K10" s="33">
        <v>24</v>
      </c>
      <c r="L10" s="33">
        <v>100</v>
      </c>
      <c r="M10" s="33">
        <v>1105.3493137299999</v>
      </c>
      <c r="N10" s="33">
        <v>-109.06762981340023</v>
      </c>
      <c r="O10" s="36">
        <v>-2.3878297952134897</v>
      </c>
      <c r="P10" s="37">
        <v>27.361683916599759</v>
      </c>
      <c r="Q10" s="29">
        <v>11.356505539731581</v>
      </c>
      <c r="R10" s="38">
        <v>0</v>
      </c>
      <c r="S10" s="27">
        <v>200</v>
      </c>
      <c r="T10" s="39"/>
      <c r="U10" s="79">
        <f t="shared" si="0"/>
        <v>27.361683916599759</v>
      </c>
      <c r="V10" s="74"/>
      <c r="W10" s="80"/>
      <c r="X10" s="37"/>
      <c r="Y10" s="37"/>
      <c r="AA10" s="31"/>
      <c r="AB10" s="31"/>
      <c r="AC10" s="31"/>
      <c r="AD10" s="40"/>
      <c r="AM10" s="40"/>
      <c r="AN10" s="40"/>
      <c r="AO10" s="40"/>
      <c r="AP10" s="40"/>
      <c r="AQ10" s="40"/>
      <c r="AR10" s="40"/>
      <c r="AS10" s="40"/>
      <c r="AT10" s="40"/>
      <c r="AU10" s="40"/>
    </row>
    <row r="11" spans="1:47" x14ac:dyDescent="0.25">
      <c r="A11" s="27">
        <v>2024</v>
      </c>
      <c r="B11" s="32">
        <v>919.35417659999996</v>
      </c>
      <c r="C11" s="33">
        <v>998.41863578760001</v>
      </c>
      <c r="D11" s="33">
        <v>968.92</v>
      </c>
      <c r="E11" s="33">
        <v>0</v>
      </c>
      <c r="F11" s="34">
        <v>13.58551572</v>
      </c>
      <c r="G11" s="35">
        <v>2.57160849</v>
      </c>
      <c r="H11" s="36">
        <v>1.5329999999999999</v>
      </c>
      <c r="I11" s="33">
        <v>0</v>
      </c>
      <c r="J11" s="33">
        <v>0</v>
      </c>
      <c r="K11" s="33">
        <v>24</v>
      </c>
      <c r="L11" s="33">
        <v>0</v>
      </c>
      <c r="M11" s="33">
        <v>1010.61012421</v>
      </c>
      <c r="N11" s="33">
        <v>-29.498635787600051</v>
      </c>
      <c r="O11" s="36">
        <v>5.3913741473723134</v>
      </c>
      <c r="P11" s="37">
        <v>12.191488422399971</v>
      </c>
      <c r="Q11" s="29">
        <v>9.9260926781762358</v>
      </c>
      <c r="R11" s="38">
        <v>0</v>
      </c>
      <c r="S11" s="27">
        <v>200</v>
      </c>
      <c r="T11" s="39"/>
      <c r="U11" s="79">
        <f t="shared" si="0"/>
        <v>12.191488422399971</v>
      </c>
      <c r="V11" s="74"/>
      <c r="W11" s="80"/>
      <c r="X11" s="37"/>
      <c r="Y11" s="37"/>
      <c r="AA11" s="31"/>
      <c r="AB11" s="31"/>
      <c r="AC11" s="31"/>
      <c r="AD11" s="40"/>
      <c r="AM11" s="40"/>
      <c r="AN11" s="40"/>
      <c r="AO11" s="40"/>
      <c r="AP11" s="40"/>
      <c r="AQ11" s="40"/>
      <c r="AR11" s="40"/>
      <c r="AS11" s="40"/>
      <c r="AT11" s="40"/>
      <c r="AU11" s="40"/>
    </row>
    <row r="12" spans="1:47" x14ac:dyDescent="0.25">
      <c r="A12" s="27">
        <v>2025</v>
      </c>
      <c r="B12" s="32">
        <v>917.29043769999998</v>
      </c>
      <c r="C12" s="33">
        <v>996.17741534220011</v>
      </c>
      <c r="D12" s="33">
        <v>968.92</v>
      </c>
      <c r="E12" s="33">
        <v>0</v>
      </c>
      <c r="F12" s="34">
        <v>12.30327789</v>
      </c>
      <c r="G12" s="35">
        <v>2.3325954499999999</v>
      </c>
      <c r="H12" s="36">
        <v>1.5329999999999999</v>
      </c>
      <c r="I12" s="33">
        <v>0</v>
      </c>
      <c r="J12" s="33">
        <v>0</v>
      </c>
      <c r="K12" s="33">
        <v>48</v>
      </c>
      <c r="L12" s="33">
        <v>0</v>
      </c>
      <c r="M12" s="33">
        <v>1033.08887334</v>
      </c>
      <c r="N12" s="33">
        <v>-27.257415342200147</v>
      </c>
      <c r="O12" s="36">
        <v>5.6284858293579463</v>
      </c>
      <c r="P12" s="37">
        <v>36.911457997799857</v>
      </c>
      <c r="Q12" s="29">
        <v>12.623966290366138</v>
      </c>
      <c r="R12" s="38">
        <v>0</v>
      </c>
      <c r="S12" s="27">
        <v>400</v>
      </c>
      <c r="T12" s="39"/>
      <c r="U12" s="79">
        <f t="shared" si="0"/>
        <v>36.911457997799857</v>
      </c>
      <c r="V12" s="81"/>
      <c r="W12" s="80"/>
      <c r="X12" s="37"/>
      <c r="Y12" s="37"/>
      <c r="AA12" s="31"/>
      <c r="AB12" s="31"/>
      <c r="AC12" s="31"/>
      <c r="AD12" s="40"/>
      <c r="AM12" s="40"/>
      <c r="AN12" s="40"/>
      <c r="AO12" s="40"/>
      <c r="AP12" s="40"/>
      <c r="AQ12" s="40"/>
      <c r="AR12" s="40"/>
      <c r="AS12" s="40"/>
      <c r="AT12" s="40"/>
      <c r="AU12" s="40"/>
    </row>
    <row r="13" spans="1:47" x14ac:dyDescent="0.25">
      <c r="A13" s="27">
        <v>2026</v>
      </c>
      <c r="B13" s="32">
        <v>916.23188990000006</v>
      </c>
      <c r="C13" s="33">
        <v>995.02783243140016</v>
      </c>
      <c r="D13" s="33">
        <v>968.92</v>
      </c>
      <c r="E13" s="33">
        <v>0</v>
      </c>
      <c r="F13" s="34">
        <v>10.946845159999999</v>
      </c>
      <c r="G13" s="35">
        <v>2.0642757299999999</v>
      </c>
      <c r="H13" s="36">
        <v>1.5329999999999999</v>
      </c>
      <c r="I13" s="33">
        <v>0</v>
      </c>
      <c r="J13" s="33">
        <v>0</v>
      </c>
      <c r="K13" s="33">
        <v>48</v>
      </c>
      <c r="L13" s="33">
        <v>0</v>
      </c>
      <c r="M13" s="33">
        <v>1031.46412089</v>
      </c>
      <c r="N13" s="33">
        <v>-26.107832431400201</v>
      </c>
      <c r="O13" s="36">
        <v>5.7505213124322081</v>
      </c>
      <c r="P13" s="37">
        <v>36.436288458599847</v>
      </c>
      <c r="Q13" s="29">
        <v>12.576754013940366</v>
      </c>
      <c r="R13" s="38">
        <v>0</v>
      </c>
      <c r="S13" s="27">
        <v>400</v>
      </c>
      <c r="T13" s="39"/>
      <c r="U13" s="79">
        <f t="shared" si="0"/>
        <v>36.436288458599847</v>
      </c>
      <c r="V13" s="81"/>
      <c r="W13" s="80"/>
      <c r="X13" s="37"/>
      <c r="Y13" s="37"/>
      <c r="AA13" s="31"/>
      <c r="AB13" s="31"/>
      <c r="AC13" s="31"/>
      <c r="AD13" s="40"/>
      <c r="AM13" s="40"/>
      <c r="AN13" s="40"/>
      <c r="AO13" s="40"/>
      <c r="AP13" s="40"/>
      <c r="AQ13" s="40"/>
      <c r="AR13" s="40"/>
      <c r="AS13" s="40"/>
      <c r="AT13" s="40"/>
      <c r="AU13" s="40"/>
    </row>
    <row r="14" spans="1:47" x14ac:dyDescent="0.25">
      <c r="A14" s="27">
        <v>2027</v>
      </c>
      <c r="B14" s="32">
        <v>913.59978209999997</v>
      </c>
      <c r="C14" s="33">
        <v>992.16936336060007</v>
      </c>
      <c r="D14" s="33">
        <v>968.92</v>
      </c>
      <c r="E14" s="33">
        <v>0</v>
      </c>
      <c r="F14" s="34">
        <v>9.6430339000000007</v>
      </c>
      <c r="G14" s="35">
        <v>2.1851561999999998</v>
      </c>
      <c r="H14" s="36">
        <v>2.044</v>
      </c>
      <c r="I14" s="33">
        <v>0</v>
      </c>
      <c r="J14" s="33">
        <v>0</v>
      </c>
      <c r="K14" s="33">
        <v>48</v>
      </c>
      <c r="L14" s="33">
        <v>0</v>
      </c>
      <c r="M14" s="33">
        <v>1030.7921901</v>
      </c>
      <c r="N14" s="33">
        <v>-23.249363360600114</v>
      </c>
      <c r="O14" s="36">
        <v>6.0551916696872414</v>
      </c>
      <c r="P14" s="37">
        <v>38.622826739399898</v>
      </c>
      <c r="Q14" s="29">
        <v>12.827543339669104</v>
      </c>
      <c r="R14" s="38">
        <v>0</v>
      </c>
      <c r="S14" s="27">
        <v>400</v>
      </c>
      <c r="T14" s="39"/>
      <c r="U14" s="79">
        <f t="shared" si="0"/>
        <v>38.622826739399898</v>
      </c>
      <c r="V14" s="81"/>
      <c r="W14" s="80"/>
      <c r="X14" s="37"/>
      <c r="Y14" s="37"/>
      <c r="AA14" s="31"/>
      <c r="AB14" s="31"/>
      <c r="AC14" s="31"/>
      <c r="AD14" s="40"/>
      <c r="AM14" s="40"/>
      <c r="AN14" s="40"/>
      <c r="AO14" s="40"/>
      <c r="AP14" s="40"/>
      <c r="AQ14" s="40"/>
      <c r="AR14" s="40"/>
      <c r="AS14" s="40"/>
      <c r="AT14" s="40"/>
      <c r="AU14" s="40"/>
    </row>
    <row r="15" spans="1:47" x14ac:dyDescent="0.25">
      <c r="A15" s="27">
        <v>2028</v>
      </c>
      <c r="B15" s="32">
        <v>909.01291300000003</v>
      </c>
      <c r="C15" s="33">
        <v>987.18802351800014</v>
      </c>
      <c r="D15" s="33">
        <v>301.22000000000003</v>
      </c>
      <c r="E15" s="33">
        <v>476</v>
      </c>
      <c r="F15" s="34">
        <v>8.2031316300000015</v>
      </c>
      <c r="G15" s="35">
        <v>2.5252927600000001</v>
      </c>
      <c r="H15" s="36">
        <v>2.044</v>
      </c>
      <c r="I15" s="33">
        <v>0</v>
      </c>
      <c r="J15" s="33">
        <v>0</v>
      </c>
      <c r="K15" s="33">
        <v>48</v>
      </c>
      <c r="L15" s="33">
        <v>150</v>
      </c>
      <c r="M15" s="33">
        <v>987.99242439</v>
      </c>
      <c r="N15" s="33">
        <v>-685.96802351800011</v>
      </c>
      <c r="O15" s="36">
        <v>-66.862956984198533</v>
      </c>
      <c r="P15" s="37">
        <v>0.8044008719998601</v>
      </c>
      <c r="Q15" s="29">
        <v>8.688491688126323</v>
      </c>
      <c r="R15" s="38">
        <v>0</v>
      </c>
      <c r="S15" s="27">
        <v>400</v>
      </c>
      <c r="T15" s="39"/>
      <c r="U15" s="79">
        <f>+P15-($D$14-$D$15)</f>
        <v>-666.89559912800007</v>
      </c>
      <c r="V15" s="81"/>
      <c r="W15" s="80"/>
      <c r="X15" s="37"/>
      <c r="Y15" s="37"/>
      <c r="AA15" s="31"/>
      <c r="AB15" s="31"/>
      <c r="AC15" s="31"/>
      <c r="AD15" s="40"/>
      <c r="AM15" s="40"/>
      <c r="AN15" s="40"/>
      <c r="AO15" s="40"/>
      <c r="AP15" s="40"/>
      <c r="AQ15" s="40"/>
      <c r="AR15" s="40"/>
      <c r="AS15" s="40"/>
      <c r="AT15" s="40"/>
      <c r="AU15" s="40"/>
    </row>
    <row r="16" spans="1:47" x14ac:dyDescent="0.25">
      <c r="A16" s="27">
        <v>2029</v>
      </c>
      <c r="B16" s="32">
        <v>908.8553862</v>
      </c>
      <c r="C16" s="33">
        <v>987.01694941320011</v>
      </c>
      <c r="D16" s="33">
        <v>301.22000000000003</v>
      </c>
      <c r="E16" s="33">
        <v>476</v>
      </c>
      <c r="F16" s="34">
        <v>6.6472799799999995</v>
      </c>
      <c r="G16" s="35">
        <v>2.5962999699999996</v>
      </c>
      <c r="H16" s="36">
        <v>2.5550000000000002</v>
      </c>
      <c r="I16" s="33">
        <v>0</v>
      </c>
      <c r="J16" s="33">
        <v>0</v>
      </c>
      <c r="K16" s="33">
        <v>48</v>
      </c>
      <c r="L16" s="33">
        <v>150</v>
      </c>
      <c r="M16" s="33">
        <v>987.01857995</v>
      </c>
      <c r="N16" s="33">
        <v>-685.79694941320008</v>
      </c>
      <c r="O16" s="36">
        <v>-66.857213526628712</v>
      </c>
      <c r="P16" s="37">
        <v>1.6305367998938891E-3</v>
      </c>
      <c r="Q16" s="29">
        <v>8.6001794055275198</v>
      </c>
      <c r="R16" s="38">
        <v>0</v>
      </c>
      <c r="S16" s="27">
        <v>400</v>
      </c>
      <c r="T16" s="39"/>
      <c r="U16" s="79">
        <f t="shared" ref="U16:U37" si="1">+P16-($D$14-$D$15)</f>
        <v>-667.69836946320004</v>
      </c>
      <c r="V16" s="81"/>
      <c r="W16" s="80"/>
      <c r="X16" s="37"/>
      <c r="Y16" s="37"/>
      <c r="AA16" s="31"/>
      <c r="AB16" s="31"/>
      <c r="AC16" s="31"/>
      <c r="AD16" s="40"/>
      <c r="AM16" s="40"/>
      <c r="AN16" s="40"/>
      <c r="AO16" s="40"/>
      <c r="AP16" s="40"/>
      <c r="AQ16" s="40"/>
      <c r="AR16" s="40"/>
      <c r="AS16" s="40"/>
      <c r="AT16" s="40"/>
      <c r="AU16" s="40"/>
    </row>
    <row r="17" spans="1:47" x14ac:dyDescent="0.25">
      <c r="A17" s="27">
        <v>2030</v>
      </c>
      <c r="B17" s="32">
        <v>906.40464970000005</v>
      </c>
      <c r="C17" s="33">
        <v>984.35544957420018</v>
      </c>
      <c r="D17" s="33">
        <v>301.22000000000003</v>
      </c>
      <c r="E17" s="33">
        <v>476</v>
      </c>
      <c r="F17" s="34">
        <v>5.1758131000000001</v>
      </c>
      <c r="G17" s="35">
        <v>2.3799242499999997</v>
      </c>
      <c r="H17" s="36">
        <v>3.0659999999999998</v>
      </c>
      <c r="I17" s="33">
        <v>0</v>
      </c>
      <c r="J17" s="33">
        <v>0</v>
      </c>
      <c r="K17" s="33">
        <v>48</v>
      </c>
      <c r="L17" s="33">
        <v>150</v>
      </c>
      <c r="M17" s="33">
        <v>985.84173735000002</v>
      </c>
      <c r="N17" s="33">
        <v>-683.13544957420015</v>
      </c>
      <c r="O17" s="36">
        <v>-66.767602074890377</v>
      </c>
      <c r="P17" s="37">
        <v>1.4862877757998376</v>
      </c>
      <c r="Q17" s="29">
        <v>8.7639761861649639</v>
      </c>
      <c r="R17" s="38">
        <v>0</v>
      </c>
      <c r="S17" s="27">
        <v>400</v>
      </c>
      <c r="T17" s="39"/>
      <c r="U17" s="79">
        <f t="shared" si="1"/>
        <v>-666.21371222420009</v>
      </c>
      <c r="V17" s="81"/>
      <c r="W17" s="80"/>
      <c r="X17" s="37"/>
      <c r="Y17" s="37"/>
      <c r="AA17" s="31"/>
      <c r="AB17" s="31"/>
      <c r="AC17" s="31"/>
      <c r="AD17" s="40"/>
      <c r="AM17" s="40"/>
      <c r="AN17" s="40"/>
      <c r="AO17" s="40"/>
      <c r="AP17" s="40"/>
      <c r="AQ17" s="40"/>
      <c r="AR17" s="40"/>
      <c r="AS17" s="40"/>
      <c r="AT17" s="40"/>
      <c r="AU17" s="40"/>
    </row>
    <row r="18" spans="1:47" x14ac:dyDescent="0.25">
      <c r="A18" s="27">
        <v>2031</v>
      </c>
      <c r="B18" s="32">
        <v>904.41605530000004</v>
      </c>
      <c r="C18" s="33">
        <v>982.1958360558001</v>
      </c>
      <c r="D18" s="33">
        <v>10.220000000000001</v>
      </c>
      <c r="E18" s="33">
        <v>476</v>
      </c>
      <c r="F18" s="34">
        <v>3.85799556</v>
      </c>
      <c r="G18" s="35">
        <v>1.8223683400000001</v>
      </c>
      <c r="H18" s="36">
        <v>3.577</v>
      </c>
      <c r="I18" s="33">
        <v>40.5</v>
      </c>
      <c r="J18" s="33">
        <v>0</v>
      </c>
      <c r="K18" s="33">
        <v>48</v>
      </c>
      <c r="L18" s="33">
        <v>400</v>
      </c>
      <c r="M18" s="33">
        <v>983.9773639</v>
      </c>
      <c r="N18" s="33">
        <v>-971.97583605580007</v>
      </c>
      <c r="O18" s="36">
        <v>-98.869989100689949</v>
      </c>
      <c r="P18" s="37">
        <v>1.7815278441998998</v>
      </c>
      <c r="Q18" s="29">
        <v>8.7969810060049216</v>
      </c>
      <c r="R18" s="38">
        <v>150</v>
      </c>
      <c r="S18" s="27">
        <v>400</v>
      </c>
      <c r="T18" s="39"/>
      <c r="U18" s="79">
        <f t="shared" si="1"/>
        <v>-665.91847215580003</v>
      </c>
      <c r="V18" s="81"/>
      <c r="W18" s="80"/>
      <c r="X18" s="37"/>
      <c r="Y18" s="37"/>
      <c r="AA18" s="31"/>
      <c r="AB18" s="31"/>
      <c r="AC18" s="31"/>
      <c r="AD18" s="40"/>
      <c r="AM18" s="40"/>
      <c r="AN18" s="40"/>
      <c r="AO18" s="40"/>
      <c r="AP18" s="40"/>
      <c r="AQ18" s="40"/>
      <c r="AR18" s="40"/>
      <c r="AS18" s="40"/>
      <c r="AT18" s="40"/>
      <c r="AU18" s="40"/>
    </row>
    <row r="19" spans="1:47" x14ac:dyDescent="0.25">
      <c r="A19" s="27">
        <v>2032</v>
      </c>
      <c r="B19" s="32">
        <v>900.35856420000005</v>
      </c>
      <c r="C19" s="33">
        <v>977.78940072120008</v>
      </c>
      <c r="D19" s="33">
        <v>10.220000000000001</v>
      </c>
      <c r="E19" s="33">
        <v>476</v>
      </c>
      <c r="F19" s="34">
        <v>2.7227872200000003</v>
      </c>
      <c r="G19" s="35">
        <v>1.2214019000000003</v>
      </c>
      <c r="H19" s="36">
        <v>3.577</v>
      </c>
      <c r="I19" s="33">
        <v>40.5</v>
      </c>
      <c r="J19" s="33">
        <v>0</v>
      </c>
      <c r="K19" s="33">
        <v>48</v>
      </c>
      <c r="L19" s="33">
        <v>400</v>
      </c>
      <c r="M19" s="33">
        <v>982.24118911999994</v>
      </c>
      <c r="N19" s="33">
        <v>-967.56940072120005</v>
      </c>
      <c r="O19" s="36">
        <v>-98.864896674906305</v>
      </c>
      <c r="P19" s="37">
        <v>4.451788398799863</v>
      </c>
      <c r="Q19" s="29">
        <v>9.0944461657623563</v>
      </c>
      <c r="R19" s="38">
        <v>150</v>
      </c>
      <c r="S19" s="27">
        <v>400</v>
      </c>
      <c r="T19" s="39"/>
      <c r="U19" s="79">
        <f t="shared" si="1"/>
        <v>-663.24821160120007</v>
      </c>
      <c r="V19" s="81"/>
      <c r="W19" s="80"/>
      <c r="X19" s="37"/>
      <c r="Y19" s="37"/>
      <c r="AA19" s="31"/>
      <c r="AB19" s="31"/>
      <c r="AC19" s="31"/>
      <c r="AD19" s="40"/>
      <c r="AM19" s="40"/>
      <c r="AN19" s="40"/>
      <c r="AO19" s="40"/>
      <c r="AP19" s="40"/>
      <c r="AQ19" s="40"/>
      <c r="AR19" s="40"/>
      <c r="AS19" s="40"/>
      <c r="AT19" s="40"/>
      <c r="AU19" s="40"/>
    </row>
    <row r="20" spans="1:47" x14ac:dyDescent="0.25">
      <c r="A20" s="27">
        <v>2033</v>
      </c>
      <c r="B20" s="32">
        <v>900.89203259999999</v>
      </c>
      <c r="C20" s="33">
        <v>978.36874740360008</v>
      </c>
      <c r="D20" s="33">
        <v>10.220000000000001</v>
      </c>
      <c r="E20" s="33">
        <v>476</v>
      </c>
      <c r="F20" s="34">
        <v>1.7948384500000001</v>
      </c>
      <c r="G20" s="35">
        <v>0.76535050000000004</v>
      </c>
      <c r="H20" s="36">
        <v>4.0880000000000001</v>
      </c>
      <c r="I20" s="33">
        <v>40.5</v>
      </c>
      <c r="J20" s="33">
        <v>0</v>
      </c>
      <c r="K20" s="33">
        <v>48</v>
      </c>
      <c r="L20" s="33">
        <v>400</v>
      </c>
      <c r="M20" s="33">
        <v>981.3681889500001</v>
      </c>
      <c r="N20" s="33">
        <v>-968.14874740360005</v>
      </c>
      <c r="O20" s="36">
        <v>-98.865568832870593</v>
      </c>
      <c r="P20" s="37">
        <v>2.9994415464000213</v>
      </c>
      <c r="Q20" s="29">
        <v>8.9329412890625353</v>
      </c>
      <c r="R20" s="38">
        <v>150</v>
      </c>
      <c r="S20" s="27">
        <v>400</v>
      </c>
      <c r="T20" s="39"/>
      <c r="U20" s="79">
        <f t="shared" si="1"/>
        <v>-664.70055845359991</v>
      </c>
      <c r="V20" s="81"/>
      <c r="W20" s="80"/>
      <c r="X20" s="37"/>
      <c r="Y20" s="37"/>
      <c r="AA20" s="31"/>
      <c r="AB20" s="31"/>
      <c r="AC20" s="31"/>
      <c r="AD20" s="40"/>
      <c r="AM20" s="40"/>
      <c r="AN20" s="40"/>
      <c r="AO20" s="40"/>
      <c r="AP20" s="40"/>
      <c r="AQ20" s="40"/>
      <c r="AR20" s="40"/>
      <c r="AS20" s="40"/>
      <c r="AT20" s="40"/>
      <c r="AU20" s="40"/>
    </row>
    <row r="21" spans="1:47" x14ac:dyDescent="0.25">
      <c r="A21" s="27">
        <v>2034</v>
      </c>
      <c r="B21" s="32">
        <v>898.93321619999995</v>
      </c>
      <c r="C21" s="33">
        <v>976.24147279320005</v>
      </c>
      <c r="D21" s="33">
        <v>10.220000000000001</v>
      </c>
      <c r="E21" s="33">
        <v>476</v>
      </c>
      <c r="F21" s="34">
        <v>1.0208228400000001</v>
      </c>
      <c r="G21" s="35">
        <v>0.47524643999999999</v>
      </c>
      <c r="H21" s="36">
        <v>4.5990000000000002</v>
      </c>
      <c r="I21" s="33">
        <v>40.5</v>
      </c>
      <c r="J21" s="33">
        <v>0</v>
      </c>
      <c r="K21" s="33">
        <v>48</v>
      </c>
      <c r="L21" s="33">
        <v>400</v>
      </c>
      <c r="M21" s="33">
        <v>980.81506927999999</v>
      </c>
      <c r="N21" s="33">
        <v>-966.02147279320002</v>
      </c>
      <c r="O21" s="36">
        <v>-98.863096855715</v>
      </c>
      <c r="P21" s="37">
        <v>4.5735964867999428</v>
      </c>
      <c r="Q21" s="29">
        <v>9.1087804526941056</v>
      </c>
      <c r="R21" s="38">
        <v>150</v>
      </c>
      <c r="S21" s="27">
        <v>400</v>
      </c>
      <c r="T21" s="39"/>
      <c r="U21" s="79">
        <f t="shared" si="1"/>
        <v>-663.12640351319999</v>
      </c>
      <c r="V21" s="81"/>
      <c r="W21" s="80"/>
      <c r="X21" s="37"/>
      <c r="Y21" s="37"/>
      <c r="AA21" s="31"/>
      <c r="AB21" s="31"/>
      <c r="AC21" s="31"/>
      <c r="AD21" s="40"/>
      <c r="AM21" s="40"/>
      <c r="AN21" s="40"/>
      <c r="AO21" s="40"/>
      <c r="AP21" s="40"/>
      <c r="AQ21" s="40"/>
      <c r="AR21" s="40"/>
      <c r="AS21" s="40"/>
      <c r="AT21" s="40"/>
      <c r="AU21" s="40"/>
    </row>
    <row r="22" spans="1:47" x14ac:dyDescent="0.25">
      <c r="A22" s="27">
        <v>2035</v>
      </c>
      <c r="B22" s="32">
        <v>897.76166980000005</v>
      </c>
      <c r="C22" s="33">
        <v>974.96917340280015</v>
      </c>
      <c r="D22" s="33">
        <v>10.220000000000001</v>
      </c>
      <c r="E22" s="33">
        <v>476</v>
      </c>
      <c r="F22" s="34">
        <v>0.48406602999999998</v>
      </c>
      <c r="G22" s="35">
        <v>0.30896999000000003</v>
      </c>
      <c r="H22" s="36">
        <v>4.5990000000000002</v>
      </c>
      <c r="I22" s="33">
        <v>40.5</v>
      </c>
      <c r="J22" s="33">
        <v>0</v>
      </c>
      <c r="K22" s="33">
        <v>48</v>
      </c>
      <c r="L22" s="33">
        <v>400</v>
      </c>
      <c r="M22" s="33">
        <v>980.11203602000001</v>
      </c>
      <c r="N22" s="33">
        <v>-964.74917340280012</v>
      </c>
      <c r="O22" s="36">
        <v>-98.86161323836906</v>
      </c>
      <c r="P22" s="37">
        <v>5.142862617199853</v>
      </c>
      <c r="Q22" s="29">
        <v>9.1728538865271059</v>
      </c>
      <c r="R22" s="38">
        <v>150</v>
      </c>
      <c r="S22" s="27">
        <v>400</v>
      </c>
      <c r="T22" s="39"/>
      <c r="U22" s="79">
        <f t="shared" si="1"/>
        <v>-662.55713738280008</v>
      </c>
      <c r="V22" s="81"/>
      <c r="W22" s="80"/>
      <c r="X22" s="37"/>
      <c r="Y22" s="37"/>
      <c r="AA22" s="31"/>
      <c r="AB22" s="31"/>
      <c r="AC22" s="31"/>
      <c r="AD22" s="40"/>
      <c r="AM22" s="40"/>
      <c r="AN22" s="40"/>
      <c r="AO22" s="40"/>
      <c r="AP22" s="40"/>
      <c r="AQ22" s="40"/>
      <c r="AR22" s="40"/>
      <c r="AS22" s="40"/>
      <c r="AT22" s="40"/>
      <c r="AU22" s="40"/>
    </row>
    <row r="23" spans="1:47" x14ac:dyDescent="0.25">
      <c r="A23" s="27">
        <v>2036</v>
      </c>
      <c r="B23" s="32">
        <v>894.7816851</v>
      </c>
      <c r="C23" s="33">
        <v>971.73291001860002</v>
      </c>
      <c r="D23" s="33">
        <v>10.220000000000001</v>
      </c>
      <c r="E23" s="33">
        <v>476</v>
      </c>
      <c r="F23" s="34">
        <v>0.16471992999999999</v>
      </c>
      <c r="G23" s="35">
        <v>0.18957625</v>
      </c>
      <c r="H23" s="36">
        <v>5.1100000000000003</v>
      </c>
      <c r="I23" s="33">
        <v>81</v>
      </c>
      <c r="J23" s="33">
        <v>4.2698</v>
      </c>
      <c r="K23" s="33">
        <v>48</v>
      </c>
      <c r="L23" s="33">
        <v>350</v>
      </c>
      <c r="M23" s="33">
        <v>974.95409618000008</v>
      </c>
      <c r="N23" s="33">
        <v>-961.5129100186</v>
      </c>
      <c r="O23" s="36">
        <v>-98.857821950294181</v>
      </c>
      <c r="P23" s="37">
        <v>3.2211861614000554</v>
      </c>
      <c r="Q23" s="29">
        <v>8.9599968813666617</v>
      </c>
      <c r="R23" s="38">
        <v>300</v>
      </c>
      <c r="S23" s="27">
        <v>400</v>
      </c>
      <c r="T23" s="39"/>
      <c r="U23" s="79">
        <f t="shared" si="1"/>
        <v>-664.47881383859988</v>
      </c>
      <c r="V23" s="81"/>
      <c r="W23" s="80"/>
    </row>
    <row r="24" spans="1:47" x14ac:dyDescent="0.25">
      <c r="A24" s="27">
        <v>2037</v>
      </c>
      <c r="B24" s="32">
        <v>895.28432720000001</v>
      </c>
      <c r="C24" s="33">
        <v>972.27877933920013</v>
      </c>
      <c r="D24" s="33">
        <v>10.220000000000001</v>
      </c>
      <c r="E24" s="33">
        <v>476</v>
      </c>
      <c r="F24" s="34">
        <v>4.9478149999999999E-2</v>
      </c>
      <c r="G24" s="35">
        <v>9.8576240000000009E-2</v>
      </c>
      <c r="H24" s="36">
        <v>5.1100000000000003</v>
      </c>
      <c r="I24" s="33">
        <v>81</v>
      </c>
      <c r="J24" s="33">
        <v>7.5539000000000005</v>
      </c>
      <c r="K24" s="33">
        <v>48</v>
      </c>
      <c r="L24" s="33">
        <v>350</v>
      </c>
      <c r="M24" s="33">
        <v>978.03195439000012</v>
      </c>
      <c r="N24" s="33">
        <v>-962.0587793392001</v>
      </c>
      <c r="O24" s="36">
        <v>-98.85846320665938</v>
      </c>
      <c r="P24" s="37">
        <v>5.7531750507999959</v>
      </c>
      <c r="Q24" s="29">
        <v>9.2426087083187483</v>
      </c>
      <c r="R24" s="38">
        <v>300</v>
      </c>
      <c r="S24" s="27">
        <v>400</v>
      </c>
      <c r="T24" s="39"/>
      <c r="U24" s="79">
        <f t="shared" si="1"/>
        <v>-661.94682494919994</v>
      </c>
      <c r="V24" s="81"/>
      <c r="W24" s="80"/>
    </row>
    <row r="25" spans="1:47" x14ac:dyDescent="0.25">
      <c r="A25" s="27">
        <v>2038</v>
      </c>
      <c r="B25" s="32">
        <v>894.23519690000001</v>
      </c>
      <c r="C25" s="33">
        <v>971.13942383340009</v>
      </c>
      <c r="D25" s="33">
        <v>10.220000000000001</v>
      </c>
      <c r="E25" s="33">
        <v>476</v>
      </c>
      <c r="F25" s="34">
        <v>2.0478449999999999E-2</v>
      </c>
      <c r="G25" s="35">
        <v>4.0660700000000001E-2</v>
      </c>
      <c r="H25" s="36">
        <v>5.6210000000000004</v>
      </c>
      <c r="I25" s="33">
        <v>121.5</v>
      </c>
      <c r="J25" s="33">
        <v>10.3337</v>
      </c>
      <c r="K25" s="33">
        <v>48</v>
      </c>
      <c r="L25" s="33">
        <v>300</v>
      </c>
      <c r="M25" s="33">
        <v>971.73583915000006</v>
      </c>
      <c r="N25" s="33">
        <v>-960.91942383340006</v>
      </c>
      <c r="O25" s="36">
        <v>-98.857123938374471</v>
      </c>
      <c r="P25" s="37">
        <v>0.59641531659997327</v>
      </c>
      <c r="Q25" s="29">
        <v>8.6666955761378688</v>
      </c>
      <c r="R25" s="38">
        <v>449.99999999999994</v>
      </c>
      <c r="S25" s="27">
        <v>400</v>
      </c>
      <c r="T25" s="39"/>
      <c r="U25" s="79">
        <f t="shared" si="1"/>
        <v>-667.10358468339996</v>
      </c>
      <c r="V25" s="81"/>
      <c r="W25" s="80"/>
    </row>
    <row r="26" spans="1:47" x14ac:dyDescent="0.25">
      <c r="A26" s="27">
        <v>2039</v>
      </c>
      <c r="B26" s="32">
        <v>893.24561640000002</v>
      </c>
      <c r="C26" s="33">
        <v>970.06473941040008</v>
      </c>
      <c r="D26" s="33">
        <v>10.220000000000001</v>
      </c>
      <c r="E26" s="33">
        <v>476</v>
      </c>
      <c r="F26" s="34">
        <v>4.4529000000000001E-3</v>
      </c>
      <c r="G26" s="35">
        <v>8.5654800000000003E-3</v>
      </c>
      <c r="H26" s="36">
        <v>5.6210000000000004</v>
      </c>
      <c r="I26" s="33">
        <v>121.5</v>
      </c>
      <c r="J26" s="33">
        <v>10.3337</v>
      </c>
      <c r="K26" s="33">
        <v>48</v>
      </c>
      <c r="L26" s="33">
        <v>300</v>
      </c>
      <c r="M26" s="33">
        <v>971.68771838000009</v>
      </c>
      <c r="N26" s="33">
        <v>-959.84473941040005</v>
      </c>
      <c r="O26" s="36">
        <v>-98.855857805248561</v>
      </c>
      <c r="P26" s="37">
        <v>1.6229789696000125</v>
      </c>
      <c r="Q26" s="29">
        <v>8.7816945910287334</v>
      </c>
      <c r="R26" s="38">
        <v>449.99999999999994</v>
      </c>
      <c r="S26" s="27">
        <v>400</v>
      </c>
      <c r="T26" s="39"/>
      <c r="U26" s="79">
        <f t="shared" si="1"/>
        <v>-666.07702103039992</v>
      </c>
      <c r="V26" s="81"/>
      <c r="W26" s="80"/>
    </row>
    <row r="27" spans="1:47" x14ac:dyDescent="0.25">
      <c r="A27" s="27">
        <v>2040</v>
      </c>
      <c r="B27" s="32">
        <v>889.70942349999996</v>
      </c>
      <c r="C27" s="33">
        <v>966.22443392100001</v>
      </c>
      <c r="D27" s="33">
        <v>10.220000000000001</v>
      </c>
      <c r="E27" s="33">
        <v>476</v>
      </c>
      <c r="F27" s="34">
        <v>0</v>
      </c>
      <c r="G27" s="35">
        <v>0</v>
      </c>
      <c r="H27" s="36">
        <v>6.1319999999999997</v>
      </c>
      <c r="I27" s="33">
        <v>121.5</v>
      </c>
      <c r="J27" s="33">
        <v>10.3337</v>
      </c>
      <c r="K27" s="33">
        <v>48</v>
      </c>
      <c r="L27" s="33">
        <v>300</v>
      </c>
      <c r="M27" s="33">
        <v>972.18570000000011</v>
      </c>
      <c r="N27" s="33">
        <v>-956.00443392099999</v>
      </c>
      <c r="O27" s="36">
        <v>-98.85131035706064</v>
      </c>
      <c r="P27" s="37">
        <v>5.9612660790000973</v>
      </c>
      <c r="Q27" s="29">
        <v>9.2700239338310375</v>
      </c>
      <c r="R27" s="38">
        <v>449.99999999999994</v>
      </c>
      <c r="S27" s="27">
        <v>400</v>
      </c>
      <c r="T27" s="39"/>
      <c r="U27" s="79">
        <f t="shared" si="1"/>
        <v>-661.73873392099983</v>
      </c>
      <c r="V27" s="81"/>
      <c r="W27" s="80"/>
    </row>
    <row r="28" spans="1:47" x14ac:dyDescent="0.25">
      <c r="A28" s="27">
        <v>2041</v>
      </c>
      <c r="B28" s="32">
        <v>890.6071081</v>
      </c>
      <c r="C28" s="33">
        <v>967.19931939660012</v>
      </c>
      <c r="D28" s="33">
        <v>10.220000000000001</v>
      </c>
      <c r="E28" s="33">
        <v>476</v>
      </c>
      <c r="F28" s="34">
        <v>0</v>
      </c>
      <c r="G28" s="35">
        <v>0</v>
      </c>
      <c r="H28" s="36">
        <v>6.1319999999999997</v>
      </c>
      <c r="I28" s="33">
        <v>121.5</v>
      </c>
      <c r="J28" s="33">
        <v>10.3337</v>
      </c>
      <c r="K28" s="33">
        <v>48</v>
      </c>
      <c r="L28" s="33">
        <v>300</v>
      </c>
      <c r="M28" s="33">
        <v>972.18570000000011</v>
      </c>
      <c r="N28" s="33">
        <v>-956.97931939660009</v>
      </c>
      <c r="O28" s="36">
        <v>-98.852468175130198</v>
      </c>
      <c r="P28" s="37">
        <v>4.9863806033999936</v>
      </c>
      <c r="Q28" s="29">
        <v>9.1598855609897303</v>
      </c>
      <c r="R28" s="38">
        <v>449.99999999999994</v>
      </c>
      <c r="S28" s="27">
        <v>400</v>
      </c>
      <c r="T28" s="39"/>
      <c r="U28" s="79">
        <f t="shared" si="1"/>
        <v>-662.71361939659994</v>
      </c>
      <c r="V28" s="81"/>
      <c r="W28" s="80"/>
    </row>
    <row r="29" spans="1:47" x14ac:dyDescent="0.25">
      <c r="A29" s="27">
        <v>2042</v>
      </c>
      <c r="B29" s="32">
        <v>889.41720329999998</v>
      </c>
      <c r="C29" s="33">
        <v>965.90708278380009</v>
      </c>
      <c r="D29" s="33">
        <v>0</v>
      </c>
      <c r="E29" s="33">
        <v>476</v>
      </c>
      <c r="F29" s="34">
        <v>0</v>
      </c>
      <c r="G29" s="35">
        <v>0</v>
      </c>
      <c r="H29" s="36">
        <v>6.6429999999999998</v>
      </c>
      <c r="I29" s="33">
        <v>121.5</v>
      </c>
      <c r="J29" s="33">
        <v>10.3337</v>
      </c>
      <c r="K29" s="33">
        <v>48</v>
      </c>
      <c r="L29" s="33">
        <v>350</v>
      </c>
      <c r="M29" s="33">
        <v>1012.4767000000001</v>
      </c>
      <c r="N29" s="33">
        <v>-965.90708278380009</v>
      </c>
      <c r="O29" s="36">
        <v>-100</v>
      </c>
      <c r="P29" s="37">
        <v>46.569617216199958</v>
      </c>
      <c r="Q29" s="29">
        <v>13.835969918662814</v>
      </c>
      <c r="R29" s="38">
        <v>449.99999999999994</v>
      </c>
      <c r="S29" s="27">
        <v>400</v>
      </c>
      <c r="T29" s="39"/>
      <c r="U29" s="79">
        <f t="shared" si="1"/>
        <v>-621.13038278379997</v>
      </c>
      <c r="V29" s="81"/>
      <c r="W29" s="80"/>
    </row>
    <row r="30" spans="1:47" x14ac:dyDescent="0.25">
      <c r="A30" s="27">
        <v>2043</v>
      </c>
      <c r="B30" s="32">
        <v>888.48371669999995</v>
      </c>
      <c r="C30" s="33">
        <v>964.89331633619997</v>
      </c>
      <c r="D30" s="33">
        <v>0</v>
      </c>
      <c r="E30" s="33">
        <v>476</v>
      </c>
      <c r="F30" s="34">
        <v>0</v>
      </c>
      <c r="G30" s="35">
        <v>0</v>
      </c>
      <c r="H30" s="36">
        <v>7.1539999999999999</v>
      </c>
      <c r="I30" s="33">
        <v>121.5</v>
      </c>
      <c r="J30" s="33">
        <v>10.3337</v>
      </c>
      <c r="K30" s="33">
        <v>48</v>
      </c>
      <c r="L30" s="33">
        <v>350</v>
      </c>
      <c r="M30" s="33">
        <v>1012.9877</v>
      </c>
      <c r="N30" s="33">
        <v>-964.89331633619997</v>
      </c>
      <c r="O30" s="36">
        <v>-100</v>
      </c>
      <c r="P30" s="37">
        <v>48.094383663800045</v>
      </c>
      <c r="Q30" s="29">
        <v>14.013085547862589</v>
      </c>
      <c r="R30" s="38">
        <v>449.99999999999994</v>
      </c>
      <c r="S30" s="27">
        <v>400</v>
      </c>
      <c r="T30" s="39"/>
      <c r="U30" s="79">
        <f t="shared" si="1"/>
        <v>-619.60561633619989</v>
      </c>
      <c r="V30" s="81"/>
      <c r="W30" s="80"/>
    </row>
    <row r="31" spans="1:47" x14ac:dyDescent="0.25">
      <c r="A31" s="27">
        <v>2044</v>
      </c>
      <c r="B31" s="32">
        <v>885.33070280000004</v>
      </c>
      <c r="C31" s="33">
        <v>961.46914324080012</v>
      </c>
      <c r="D31" s="33">
        <v>0</v>
      </c>
      <c r="E31" s="33">
        <v>476</v>
      </c>
      <c r="F31" s="34">
        <v>0</v>
      </c>
      <c r="G31" s="35">
        <v>0</v>
      </c>
      <c r="H31" s="36">
        <v>7.1539999999999999</v>
      </c>
      <c r="I31" s="33">
        <v>121.5</v>
      </c>
      <c r="J31" s="33">
        <v>10.3337</v>
      </c>
      <c r="K31" s="33">
        <v>48</v>
      </c>
      <c r="L31" s="33">
        <v>300</v>
      </c>
      <c r="M31" s="33">
        <v>962.98770000000002</v>
      </c>
      <c r="N31" s="33">
        <v>-961.46914324080012</v>
      </c>
      <c r="O31" s="36">
        <v>-100</v>
      </c>
      <c r="P31" s="37">
        <v>1.5185567591998961</v>
      </c>
      <c r="Q31" s="29">
        <v>8.7715242399701374</v>
      </c>
      <c r="R31" s="38">
        <v>449.99999999999994</v>
      </c>
      <c r="S31" s="27">
        <v>400</v>
      </c>
      <c r="T31" s="39"/>
      <c r="U31" s="79">
        <f t="shared" si="1"/>
        <v>-666.18144324080004</v>
      </c>
      <c r="V31" s="81"/>
      <c r="W31" s="80"/>
    </row>
    <row r="32" spans="1:47" x14ac:dyDescent="0.25">
      <c r="A32" s="27">
        <v>2045</v>
      </c>
      <c r="B32" s="32">
        <v>886.22870030000001</v>
      </c>
      <c r="C32" s="33">
        <v>962.44436852580009</v>
      </c>
      <c r="D32" s="33">
        <v>0</v>
      </c>
      <c r="E32" s="33">
        <v>476</v>
      </c>
      <c r="F32" s="34">
        <v>0</v>
      </c>
      <c r="G32" s="35">
        <v>0</v>
      </c>
      <c r="H32" s="36">
        <v>7.665</v>
      </c>
      <c r="I32" s="33">
        <v>121.5</v>
      </c>
      <c r="J32" s="33">
        <v>10.3337</v>
      </c>
      <c r="K32" s="33">
        <v>48</v>
      </c>
      <c r="L32" s="33">
        <v>300</v>
      </c>
      <c r="M32" s="33">
        <v>963.49869999999999</v>
      </c>
      <c r="N32" s="33">
        <v>-962.44436852580009</v>
      </c>
      <c r="O32" s="36">
        <v>-100</v>
      </c>
      <c r="P32" s="37">
        <v>1.0543314741998984</v>
      </c>
      <c r="Q32" s="29">
        <v>8.7189683288120854</v>
      </c>
      <c r="R32" s="38">
        <v>449.99999999999994</v>
      </c>
      <c r="S32" s="27">
        <v>400</v>
      </c>
      <c r="T32" s="39"/>
      <c r="U32" s="79">
        <f t="shared" si="1"/>
        <v>-666.64566852580003</v>
      </c>
      <c r="V32" s="81"/>
      <c r="W32" s="80"/>
    </row>
    <row r="33" spans="1:23" s="41" customFormat="1" x14ac:dyDescent="0.25">
      <c r="A33" s="41">
        <v>2046</v>
      </c>
      <c r="B33" s="32">
        <v>885.29</v>
      </c>
      <c r="C33" s="33">
        <v>961.42493999999999</v>
      </c>
      <c r="D33" s="33">
        <v>0</v>
      </c>
      <c r="E33" s="33">
        <v>476</v>
      </c>
      <c r="F33" s="34">
        <v>0</v>
      </c>
      <c r="G33" s="35">
        <v>0</v>
      </c>
      <c r="H33" s="36">
        <v>8.1760000000000002</v>
      </c>
      <c r="I33" s="33">
        <v>121.5</v>
      </c>
      <c r="J33" s="33">
        <v>10.3337</v>
      </c>
      <c r="K33" s="33">
        <v>48</v>
      </c>
      <c r="L33" s="33">
        <v>300</v>
      </c>
      <c r="M33" s="33">
        <v>964.00969999999995</v>
      </c>
      <c r="N33" s="34">
        <v>-961.42493999999999</v>
      </c>
      <c r="O33" s="42">
        <v>-100</v>
      </c>
      <c r="P33" s="43">
        <v>2.5847599999999602</v>
      </c>
      <c r="Q33" s="44">
        <v>8.8919676038360311</v>
      </c>
      <c r="R33" s="38">
        <v>449.99999999999994</v>
      </c>
      <c r="S33" s="27">
        <v>400</v>
      </c>
      <c r="T33" s="39"/>
      <c r="U33" s="79">
        <f t="shared" si="1"/>
        <v>-665.11523999999997</v>
      </c>
      <c r="V33" s="81"/>
      <c r="W33" s="80"/>
    </row>
    <row r="34" spans="1:23" x14ac:dyDescent="0.25">
      <c r="A34" s="27">
        <v>2047</v>
      </c>
      <c r="B34" s="32">
        <v>883.98</v>
      </c>
      <c r="C34" s="33">
        <v>960.00228000000004</v>
      </c>
      <c r="D34" s="33">
        <v>0</v>
      </c>
      <c r="E34" s="33">
        <v>476</v>
      </c>
      <c r="F34" s="34">
        <v>0</v>
      </c>
      <c r="G34" s="35">
        <v>0</v>
      </c>
      <c r="H34" s="36">
        <v>8.6869999999999994</v>
      </c>
      <c r="I34" s="33">
        <v>121.5</v>
      </c>
      <c r="J34" s="33">
        <v>10.3337</v>
      </c>
      <c r="K34" s="33">
        <v>48</v>
      </c>
      <c r="L34" s="33">
        <v>300</v>
      </c>
      <c r="M34" s="33">
        <v>964.52070000000003</v>
      </c>
      <c r="N34" s="33">
        <v>-960.00228000000004</v>
      </c>
      <c r="O34" s="36">
        <v>-100</v>
      </c>
      <c r="P34" s="37">
        <v>4.5184199999999919</v>
      </c>
      <c r="Q34" s="29">
        <v>9.1111450485305117</v>
      </c>
      <c r="R34" s="38">
        <v>449.99999999999994</v>
      </c>
      <c r="S34" s="27">
        <v>400</v>
      </c>
      <c r="T34" s="39"/>
      <c r="U34" s="79">
        <f t="shared" si="1"/>
        <v>-663.18157999999994</v>
      </c>
      <c r="V34" s="81"/>
      <c r="W34" s="80"/>
    </row>
    <row r="35" spans="1:23" x14ac:dyDescent="0.25">
      <c r="A35" s="27">
        <v>2048</v>
      </c>
      <c r="B35" s="32">
        <v>880.53</v>
      </c>
      <c r="C35" s="33">
        <v>956.25558000000001</v>
      </c>
      <c r="D35" s="33">
        <v>0</v>
      </c>
      <c r="E35" s="33">
        <v>476</v>
      </c>
      <c r="F35" s="34">
        <v>0</v>
      </c>
      <c r="G35" s="35">
        <v>0</v>
      </c>
      <c r="H35" s="36">
        <v>9.1980000000000004</v>
      </c>
      <c r="I35" s="33">
        <v>121.5</v>
      </c>
      <c r="J35" s="33">
        <v>10.3337</v>
      </c>
      <c r="K35" s="33">
        <v>48</v>
      </c>
      <c r="L35" s="33">
        <v>300</v>
      </c>
      <c r="M35" s="33">
        <v>965.0317</v>
      </c>
      <c r="N35" s="33">
        <v>-956.25558000000001</v>
      </c>
      <c r="O35" s="36">
        <v>-100</v>
      </c>
      <c r="P35" s="37">
        <v>8.7761199999999917</v>
      </c>
      <c r="Q35" s="29">
        <v>9.5966860867886421</v>
      </c>
      <c r="R35" s="38">
        <v>449.99999999999994</v>
      </c>
      <c r="S35" s="27">
        <v>400</v>
      </c>
      <c r="T35" s="39"/>
      <c r="U35" s="79">
        <f t="shared" si="1"/>
        <v>-658.92387999999994</v>
      </c>
      <c r="V35" s="81"/>
      <c r="W35" s="80"/>
    </row>
    <row r="36" spans="1:23" x14ac:dyDescent="0.25">
      <c r="A36" s="41">
        <v>2049</v>
      </c>
      <c r="B36" s="32">
        <v>881.71</v>
      </c>
      <c r="C36" s="33">
        <v>957.53706000000011</v>
      </c>
      <c r="D36" s="33">
        <v>0</v>
      </c>
      <c r="E36" s="33">
        <v>476</v>
      </c>
      <c r="F36" s="34">
        <v>0</v>
      </c>
      <c r="G36" s="35">
        <v>0</v>
      </c>
      <c r="H36" s="36">
        <v>9.1980000000000004</v>
      </c>
      <c r="I36" s="33">
        <v>121.5</v>
      </c>
      <c r="J36" s="33">
        <v>10.3337</v>
      </c>
      <c r="K36" s="33">
        <v>48</v>
      </c>
      <c r="L36" s="33">
        <v>300</v>
      </c>
      <c r="M36" s="33">
        <v>965.0317</v>
      </c>
      <c r="N36" s="33">
        <v>-957.53706000000011</v>
      </c>
      <c r="O36" s="36">
        <v>-100</v>
      </c>
      <c r="P36" s="37">
        <v>7.4946399999998903</v>
      </c>
      <c r="Q36" s="29">
        <v>9.4500119086774532</v>
      </c>
      <c r="R36" s="38">
        <v>449.99999999999994</v>
      </c>
      <c r="S36" s="27">
        <v>400</v>
      </c>
      <c r="T36" s="39"/>
      <c r="U36" s="79">
        <f t="shared" si="1"/>
        <v>-660.20536000000004</v>
      </c>
      <c r="V36" s="81"/>
      <c r="W36" s="74"/>
    </row>
    <row r="37" spans="1:23" x14ac:dyDescent="0.25">
      <c r="A37" s="27">
        <v>2050</v>
      </c>
      <c r="B37" s="32">
        <v>880.59</v>
      </c>
      <c r="C37" s="33">
        <v>956.32074000000011</v>
      </c>
      <c r="D37" s="33">
        <v>0</v>
      </c>
      <c r="E37" s="33">
        <v>476</v>
      </c>
      <c r="F37" s="34">
        <v>0</v>
      </c>
      <c r="G37" s="35">
        <v>0</v>
      </c>
      <c r="H37" s="36">
        <v>9.1980000000000004</v>
      </c>
      <c r="I37" s="33">
        <v>121.5</v>
      </c>
      <c r="J37" s="33">
        <v>10.3337</v>
      </c>
      <c r="K37" s="33">
        <v>48</v>
      </c>
      <c r="L37" s="33">
        <v>300</v>
      </c>
      <c r="M37" s="33">
        <v>965.0317</v>
      </c>
      <c r="N37" s="33">
        <v>-956.32074000000011</v>
      </c>
      <c r="O37" s="36">
        <v>-100</v>
      </c>
      <c r="P37" s="37">
        <v>8.7109599999998863</v>
      </c>
      <c r="Q37" s="29">
        <v>9.5892185920803072</v>
      </c>
      <c r="R37" s="38">
        <v>449.99999999999994</v>
      </c>
      <c r="S37" s="27">
        <v>400</v>
      </c>
      <c r="T37" s="39"/>
      <c r="U37" s="79">
        <f t="shared" si="1"/>
        <v>-658.98904000000005</v>
      </c>
      <c r="V37" s="74"/>
      <c r="W37" s="74"/>
    </row>
    <row r="38" spans="1:23" ht="15.75" x14ac:dyDescent="0.25">
      <c r="A38" s="41"/>
      <c r="B38" s="45"/>
      <c r="C38" s="46"/>
      <c r="D38" s="46"/>
      <c r="L38" s="38"/>
      <c r="M38" s="38"/>
      <c r="U38" s="74"/>
      <c r="V38" s="74"/>
      <c r="W38" s="74"/>
    </row>
    <row r="39" spans="1:23" ht="15.75" x14ac:dyDescent="0.25">
      <c r="A39" s="41"/>
      <c r="B39" s="45"/>
      <c r="C39" s="46"/>
      <c r="D39" s="46"/>
      <c r="L39" s="38"/>
      <c r="M39" s="38"/>
      <c r="P39" s="39"/>
      <c r="Q39" s="47"/>
    </row>
    <row r="40" spans="1:23" ht="15.75" x14ac:dyDescent="0.25">
      <c r="A40" s="41"/>
      <c r="B40" s="45"/>
      <c r="C40" s="46"/>
      <c r="D40" s="46"/>
      <c r="L40" s="38"/>
      <c r="M40" s="38"/>
      <c r="P40" s="39"/>
      <c r="Q40" s="47"/>
    </row>
    <row r="41" spans="1:23" ht="15.75" x14ac:dyDescent="0.25">
      <c r="A41" s="41"/>
      <c r="B41" s="45"/>
      <c r="C41" s="46"/>
      <c r="D41" s="46"/>
      <c r="L41" s="38"/>
      <c r="M41" s="38"/>
      <c r="P41" s="39"/>
      <c r="Q41" s="47"/>
    </row>
    <row r="42" spans="1:23" ht="15.75" x14ac:dyDescent="0.25">
      <c r="A42" s="41"/>
      <c r="B42" s="45"/>
      <c r="C42" s="46"/>
      <c r="D42" s="46"/>
      <c r="L42" s="38"/>
      <c r="M42" s="38"/>
      <c r="P42" s="39"/>
      <c r="Q42" s="47"/>
    </row>
    <row r="43" spans="1:23" ht="15.75" x14ac:dyDescent="0.25">
      <c r="A43" s="41"/>
      <c r="B43" s="45"/>
      <c r="C43" s="46"/>
      <c r="D43" s="46"/>
      <c r="L43" s="38"/>
      <c r="M43" s="38"/>
      <c r="P43" s="39"/>
      <c r="Q43" s="47"/>
    </row>
    <row r="44" spans="1:23" ht="15.75" x14ac:dyDescent="0.25">
      <c r="A44" s="41"/>
      <c r="B44" s="45"/>
      <c r="C44" s="46"/>
      <c r="D44" s="46"/>
      <c r="L44" s="38"/>
      <c r="M44" s="38"/>
      <c r="P44" s="39"/>
      <c r="Q44" s="47"/>
    </row>
    <row r="45" spans="1:23" ht="15.75" x14ac:dyDescent="0.25">
      <c r="A45" s="41"/>
      <c r="B45" s="45"/>
      <c r="C45" s="46"/>
      <c r="D45" s="46"/>
      <c r="L45" s="38"/>
      <c r="M45" s="38"/>
      <c r="P45" s="39"/>
      <c r="Q45" s="47"/>
    </row>
    <row r="46" spans="1:23" ht="15.75" x14ac:dyDescent="0.25">
      <c r="A46" s="41"/>
      <c r="B46" s="45"/>
      <c r="C46" s="46"/>
      <c r="D46" s="46"/>
      <c r="L46" s="38"/>
      <c r="M46" s="38"/>
      <c r="P46" s="39"/>
      <c r="Q46" s="47"/>
    </row>
    <row r="47" spans="1:23" x14ac:dyDescent="0.25">
      <c r="A47" s="26"/>
      <c r="B47" s="26"/>
      <c r="L47" s="38"/>
      <c r="M47" s="38"/>
      <c r="P47" s="39"/>
      <c r="Q47" s="47"/>
    </row>
    <row r="48" spans="1:23" x14ac:dyDescent="0.25">
      <c r="A48" s="26"/>
      <c r="B48" s="26"/>
      <c r="L48" s="38"/>
      <c r="M48" s="38"/>
      <c r="P48" s="39"/>
      <c r="Q48" s="47"/>
    </row>
    <row r="49" spans="1:17" x14ac:dyDescent="0.25">
      <c r="A49" s="26"/>
      <c r="B49" s="26"/>
      <c r="L49" s="38"/>
      <c r="M49" s="38"/>
      <c r="P49" s="39"/>
      <c r="Q49" s="47"/>
    </row>
    <row r="50" spans="1:17" x14ac:dyDescent="0.25">
      <c r="L50" s="38"/>
      <c r="M50" s="38"/>
      <c r="P50" s="39"/>
      <c r="Q50" s="47"/>
    </row>
    <row r="51" spans="1:17" x14ac:dyDescent="0.25">
      <c r="L51" s="38"/>
      <c r="M51" s="38"/>
      <c r="P51" s="39"/>
      <c r="Q51" s="47"/>
    </row>
    <row r="52" spans="1:17" x14ac:dyDescent="0.25">
      <c r="L52" s="38"/>
      <c r="M52" s="38"/>
      <c r="P52" s="39"/>
      <c r="Q52" s="47"/>
    </row>
    <row r="53" spans="1:17" x14ac:dyDescent="0.25">
      <c r="L53" s="38"/>
      <c r="M53" s="38"/>
      <c r="P53" s="39"/>
      <c r="Q53" s="47"/>
    </row>
    <row r="54" spans="1:17" x14ac:dyDescent="0.25">
      <c r="L54" s="38"/>
      <c r="M54" s="38"/>
      <c r="P54" s="39"/>
      <c r="Q54" s="47"/>
    </row>
    <row r="55" spans="1:17" x14ac:dyDescent="0.25">
      <c r="L55" s="38"/>
      <c r="M55" s="38"/>
      <c r="P55" s="39"/>
      <c r="Q55" s="47"/>
    </row>
    <row r="56" spans="1:17" x14ac:dyDescent="0.25">
      <c r="L56" s="38"/>
      <c r="M56" s="38"/>
      <c r="P56" s="39"/>
      <c r="Q56" s="47"/>
    </row>
    <row r="57" spans="1:17" x14ac:dyDescent="0.25">
      <c r="L57" s="38"/>
      <c r="M57" s="38"/>
      <c r="P57" s="39"/>
      <c r="Q57" s="47"/>
    </row>
    <row r="58" spans="1:17" x14ac:dyDescent="0.25">
      <c r="L58" s="38"/>
      <c r="M58" s="38"/>
      <c r="P58" s="39"/>
      <c r="Q58" s="47"/>
    </row>
    <row r="59" spans="1:17" x14ac:dyDescent="0.25">
      <c r="L59" s="38"/>
      <c r="M59" s="38"/>
      <c r="P59" s="39"/>
      <c r="Q59" s="47"/>
    </row>
    <row r="60" spans="1:17" x14ac:dyDescent="0.25">
      <c r="L60" s="38"/>
      <c r="M60" s="38"/>
      <c r="P60" s="39"/>
      <c r="Q60" s="47"/>
    </row>
    <row r="61" spans="1:17" x14ac:dyDescent="0.25">
      <c r="L61" s="38"/>
      <c r="M61" s="38"/>
      <c r="P61" s="39"/>
      <c r="Q61" s="47"/>
    </row>
    <row r="62" spans="1:17" x14ac:dyDescent="0.25">
      <c r="L62" s="38"/>
      <c r="M62" s="38"/>
      <c r="P62" s="39"/>
      <c r="Q62" s="47"/>
    </row>
    <row r="63" spans="1:17" x14ac:dyDescent="0.25">
      <c r="L63" s="38"/>
      <c r="M63" s="38"/>
      <c r="P63" s="39"/>
      <c r="Q63" s="47"/>
    </row>
    <row r="64" spans="1:17" x14ac:dyDescent="0.25">
      <c r="L64" s="38"/>
      <c r="M64" s="38"/>
      <c r="P64" s="39"/>
      <c r="Q64" s="47"/>
    </row>
    <row r="65" spans="12:17" x14ac:dyDescent="0.25">
      <c r="L65" s="38"/>
      <c r="M65" s="38"/>
      <c r="P65" s="39"/>
      <c r="Q65" s="47"/>
    </row>
    <row r="66" spans="12:17" x14ac:dyDescent="0.25">
      <c r="L66" s="38"/>
      <c r="M66" s="38"/>
      <c r="P66" s="39"/>
      <c r="Q66" s="47"/>
    </row>
    <row r="67" spans="12:17" x14ac:dyDescent="0.25">
      <c r="P67" s="39"/>
      <c r="Q67" s="47"/>
    </row>
    <row r="68" spans="12:17" x14ac:dyDescent="0.25">
      <c r="P68" s="39"/>
      <c r="Q68" s="47"/>
    </row>
  </sheetData>
  <mergeCells count="6">
    <mergeCell ref="A6:S6"/>
    <mergeCell ref="A1:S1"/>
    <mergeCell ref="A2:S2"/>
    <mergeCell ref="A3:S3"/>
    <mergeCell ref="A4:S4"/>
    <mergeCell ref="A5:S5"/>
  </mergeCells>
  <printOptions horizontalCentered="1"/>
  <pageMargins left="0.2" right="0.7" top="0.75" bottom="0.75" header="0.3" footer="0.55000000000000004"/>
  <pageSetup paperSize="17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8"/>
  <sheetViews>
    <sheetView zoomScale="55" zoomScaleNormal="55" workbookViewId="0">
      <selection activeCell="L14" sqref="L14"/>
    </sheetView>
  </sheetViews>
  <sheetFormatPr defaultColWidth="9" defaultRowHeight="15.75" x14ac:dyDescent="0.25"/>
  <cols>
    <col min="1" max="1" width="9.5" style="3" customWidth="1"/>
    <col min="2" max="2" width="10.125" style="3" bestFit="1" customWidth="1"/>
    <col min="3" max="3" width="10.25" style="1" customWidth="1"/>
    <col min="4" max="4" width="11.25" style="1" customWidth="1"/>
    <col min="5" max="5" width="11.75" style="1" customWidth="1"/>
    <col min="6" max="6" width="9.875" style="1" customWidth="1"/>
    <col min="7" max="7" width="11.5" style="1" customWidth="1"/>
    <col min="8" max="8" width="11.125" style="1" customWidth="1"/>
    <col min="9" max="9" width="11.5" style="1" customWidth="1"/>
    <col min="10" max="10" width="10.25" style="1" customWidth="1"/>
    <col min="11" max="11" width="11.625" style="1" customWidth="1"/>
    <col min="12" max="12" width="12" style="1" bestFit="1" customWidth="1"/>
    <col min="13" max="13" width="12.75" style="1" bestFit="1" customWidth="1"/>
    <col min="14" max="14" width="10.375" style="1" customWidth="1"/>
    <col min="15" max="15" width="11.75" style="1" customWidth="1"/>
    <col min="16" max="16" width="12.375" style="1" customWidth="1"/>
    <col min="17" max="17" width="9.25" style="1" customWidth="1"/>
    <col min="18" max="18" width="10.5" style="1" customWidth="1"/>
    <col min="19" max="19" width="10.25" style="1" customWidth="1"/>
    <col min="20" max="21" width="9.875" style="1" customWidth="1"/>
    <col min="22" max="22" width="11.875" style="1" customWidth="1"/>
    <col min="23" max="26" width="8" style="1" customWidth="1"/>
    <col min="27" max="29" width="9" style="1"/>
    <col min="30" max="30" width="11.125" style="1" bestFit="1" customWidth="1"/>
    <col min="31" max="31" width="10.125" style="1" bestFit="1" customWidth="1"/>
    <col min="32" max="45" width="9" style="1"/>
    <col min="46" max="46" width="9.25" style="1" bestFit="1" customWidth="1"/>
    <col min="47" max="16384" width="9" style="1"/>
  </cols>
  <sheetData>
    <row r="1" spans="1:47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47" ht="18.75" x14ac:dyDescent="0.3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47" ht="26.25" x14ac:dyDescent="0.4">
      <c r="A3" s="85" t="s">
        <v>24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47" ht="26.25" x14ac:dyDescent="0.25">
      <c r="A4" s="89" t="s">
        <v>20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47" ht="26.25" x14ac:dyDescent="0.25">
      <c r="A5" s="86" t="s">
        <v>19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</row>
    <row r="6" spans="1:47" ht="26.25" x14ac:dyDescent="0.2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</row>
    <row r="7" spans="1:47" s="3" customFormat="1" ht="141.75" x14ac:dyDescent="0.25">
      <c r="A7" s="2"/>
      <c r="B7" s="3" t="s">
        <v>0</v>
      </c>
      <c r="C7" s="3" t="s">
        <v>1</v>
      </c>
      <c r="D7" s="3" t="s">
        <v>2</v>
      </c>
      <c r="E7" s="3" t="str">
        <f>'[1]Additions Data'!K1</f>
        <v>237 MW CT-Frame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14</v>
      </c>
      <c r="M7" s="3" t="s">
        <v>9</v>
      </c>
      <c r="N7" s="3" t="s">
        <v>10</v>
      </c>
      <c r="O7" s="3" t="s">
        <v>11</v>
      </c>
      <c r="P7" s="3" t="s">
        <v>12</v>
      </c>
      <c r="Q7" s="3" t="s">
        <v>13</v>
      </c>
      <c r="R7" s="10" t="s">
        <v>15</v>
      </c>
      <c r="S7" s="3" t="s">
        <v>16</v>
      </c>
      <c r="T7" s="11"/>
      <c r="U7" s="2"/>
      <c r="V7" s="2"/>
      <c r="W7" s="2"/>
      <c r="X7" s="2"/>
      <c r="AA7" s="4"/>
      <c r="AB7" s="4"/>
      <c r="AC7" s="4"/>
      <c r="AD7" s="4"/>
      <c r="AM7" s="4"/>
      <c r="AN7" s="4"/>
      <c r="AO7" s="4"/>
      <c r="AP7" s="4"/>
      <c r="AQ7" s="4"/>
      <c r="AR7" s="4"/>
      <c r="AS7" s="4"/>
      <c r="AT7" s="4"/>
      <c r="AU7" s="4"/>
    </row>
    <row r="8" spans="1:47" x14ac:dyDescent="0.25">
      <c r="A8" s="2">
        <v>2021</v>
      </c>
      <c r="B8" s="5">
        <v>955.49034989999996</v>
      </c>
      <c r="C8" s="5">
        <v>1037.6625199914001</v>
      </c>
      <c r="D8" s="5">
        <v>1333</v>
      </c>
      <c r="E8" s="5">
        <v>0</v>
      </c>
      <c r="F8" s="6">
        <v>0</v>
      </c>
      <c r="G8" s="7">
        <v>0</v>
      </c>
      <c r="H8" s="8">
        <v>0</v>
      </c>
      <c r="I8" s="5">
        <v>0</v>
      </c>
      <c r="J8" s="5">
        <v>0</v>
      </c>
      <c r="K8" s="5">
        <v>0</v>
      </c>
      <c r="L8" s="5">
        <v>0</v>
      </c>
      <c r="M8" s="5">
        <v>1333</v>
      </c>
      <c r="N8" s="5">
        <v>295.33748000859987</v>
      </c>
      <c r="O8" s="8">
        <v>39.509519917130461</v>
      </c>
      <c r="P8" s="9">
        <v>295.33748000859987</v>
      </c>
      <c r="Q8" s="10">
        <v>39.509519917130461</v>
      </c>
      <c r="R8" s="20">
        <v>0</v>
      </c>
      <c r="S8" s="2">
        <v>0</v>
      </c>
      <c r="T8" s="22"/>
      <c r="U8" s="25"/>
      <c r="V8" s="21"/>
      <c r="W8" s="6"/>
      <c r="X8" s="9"/>
      <c r="Y8" s="9"/>
      <c r="AA8" s="4"/>
      <c r="AB8" s="4"/>
      <c r="AC8" s="4"/>
      <c r="AD8" s="12"/>
      <c r="AM8" s="12"/>
      <c r="AN8" s="12"/>
      <c r="AO8" s="12"/>
      <c r="AP8" s="12"/>
      <c r="AQ8" s="12"/>
      <c r="AR8" s="12"/>
      <c r="AS8" s="12"/>
      <c r="AT8" s="12"/>
      <c r="AU8" s="12"/>
    </row>
    <row r="9" spans="1:47" x14ac:dyDescent="0.25">
      <c r="A9" s="2">
        <v>2022</v>
      </c>
      <c r="B9" s="5">
        <v>978.13077229999999</v>
      </c>
      <c r="C9" s="5">
        <v>1062.2500187178</v>
      </c>
      <c r="D9" s="5">
        <v>1343.52</v>
      </c>
      <c r="E9" s="5">
        <v>0</v>
      </c>
      <c r="F9" s="6">
        <v>4.7352392299999995</v>
      </c>
      <c r="G9" s="7">
        <v>2.19246476</v>
      </c>
      <c r="H9" s="8">
        <v>0</v>
      </c>
      <c r="I9" s="5">
        <v>0</v>
      </c>
      <c r="J9" s="5">
        <v>0</v>
      </c>
      <c r="K9" s="5">
        <v>0</v>
      </c>
      <c r="L9" s="5">
        <v>0</v>
      </c>
      <c r="M9" s="5">
        <v>1350.44770399</v>
      </c>
      <c r="N9" s="5">
        <v>281.26998128219998</v>
      </c>
      <c r="O9" s="8">
        <v>37.355866725347475</v>
      </c>
      <c r="P9" s="9">
        <v>288.19768527220003</v>
      </c>
      <c r="Q9" s="10">
        <v>38.06412621233919</v>
      </c>
      <c r="R9" s="20">
        <v>0</v>
      </c>
      <c r="S9" s="2">
        <v>0</v>
      </c>
      <c r="T9" s="22"/>
      <c r="U9" s="25"/>
      <c r="V9" s="21"/>
      <c r="W9" s="6"/>
      <c r="X9" s="9"/>
      <c r="Y9" s="9"/>
      <c r="AA9" s="4"/>
      <c r="AB9" s="4"/>
      <c r="AC9" s="4"/>
      <c r="AD9" s="12"/>
      <c r="AM9" s="12"/>
      <c r="AN9" s="12"/>
      <c r="AO9" s="12"/>
      <c r="AP9" s="12"/>
      <c r="AQ9" s="12"/>
      <c r="AR9" s="12"/>
      <c r="AS9" s="12"/>
      <c r="AT9" s="12"/>
      <c r="AU9" s="12"/>
    </row>
    <row r="10" spans="1:47" x14ac:dyDescent="0.25">
      <c r="A10" s="2">
        <v>2023</v>
      </c>
      <c r="B10" s="5">
        <v>992.62212690000001</v>
      </c>
      <c r="C10" s="5">
        <v>1077.9876298134002</v>
      </c>
      <c r="D10" s="5">
        <v>968.92</v>
      </c>
      <c r="E10" s="5">
        <v>0</v>
      </c>
      <c r="F10" s="6">
        <v>9.3840620999999995</v>
      </c>
      <c r="G10" s="7">
        <v>5.9428911600000003</v>
      </c>
      <c r="H10" s="8">
        <v>1.022</v>
      </c>
      <c r="I10" s="5">
        <v>0</v>
      </c>
      <c r="J10" s="5">
        <v>0</v>
      </c>
      <c r="K10" s="5">
        <v>0</v>
      </c>
      <c r="L10" s="5">
        <v>100</v>
      </c>
      <c r="M10" s="5">
        <v>1085.26895326</v>
      </c>
      <c r="N10" s="5">
        <v>-109.06762981340023</v>
      </c>
      <c r="O10" s="8">
        <v>-2.3878297952134897</v>
      </c>
      <c r="P10" s="9">
        <v>7.2813234465997994</v>
      </c>
      <c r="Q10" s="10">
        <v>9.3335443417264781</v>
      </c>
      <c r="R10" s="20">
        <v>0</v>
      </c>
      <c r="S10" s="2">
        <v>0</v>
      </c>
      <c r="T10" s="22"/>
      <c r="U10" s="25"/>
      <c r="V10" s="21"/>
      <c r="W10" s="6"/>
      <c r="X10" s="9"/>
      <c r="Y10" s="9"/>
      <c r="AA10" s="4"/>
      <c r="AB10" s="4"/>
      <c r="AC10" s="4"/>
      <c r="AD10" s="12"/>
      <c r="AM10" s="12"/>
      <c r="AN10" s="12"/>
      <c r="AO10" s="12"/>
      <c r="AP10" s="12"/>
      <c r="AQ10" s="12"/>
      <c r="AR10" s="12"/>
      <c r="AS10" s="12"/>
      <c r="AT10" s="12"/>
      <c r="AU10" s="12"/>
    </row>
    <row r="11" spans="1:47" x14ac:dyDescent="0.25">
      <c r="A11" s="2">
        <v>2024</v>
      </c>
      <c r="B11" s="5">
        <v>919.35417659999996</v>
      </c>
      <c r="C11" s="5">
        <v>998.41863578760001</v>
      </c>
      <c r="D11" s="5">
        <v>968.92</v>
      </c>
      <c r="E11" s="5">
        <v>0</v>
      </c>
      <c r="F11" s="6">
        <v>13.58551572</v>
      </c>
      <c r="G11" s="7">
        <v>10.157841889999998</v>
      </c>
      <c r="H11" s="8">
        <v>1.5329999999999999</v>
      </c>
      <c r="I11" s="5">
        <v>0</v>
      </c>
      <c r="J11" s="5">
        <v>4.2698</v>
      </c>
      <c r="K11" s="5">
        <v>0</v>
      </c>
      <c r="L11" s="5">
        <v>0</v>
      </c>
      <c r="M11" s="5">
        <v>998.46615760999998</v>
      </c>
      <c r="N11" s="5">
        <v>-29.498635787600051</v>
      </c>
      <c r="O11" s="8">
        <v>5.3913741473723134</v>
      </c>
      <c r="P11" s="9">
        <v>4.7521822399971825E-2</v>
      </c>
      <c r="Q11" s="10">
        <v>8.6051690440539215</v>
      </c>
      <c r="R11" s="20">
        <v>0</v>
      </c>
      <c r="S11" s="2">
        <v>0</v>
      </c>
      <c r="T11" s="22"/>
      <c r="U11" s="25"/>
      <c r="V11" s="21"/>
      <c r="W11" s="6"/>
      <c r="X11" s="9"/>
      <c r="Y11" s="9"/>
      <c r="AA11" s="4"/>
      <c r="AB11" s="4"/>
      <c r="AC11" s="4"/>
      <c r="AD11" s="12"/>
      <c r="AM11" s="12"/>
      <c r="AN11" s="12"/>
      <c r="AO11" s="12"/>
      <c r="AP11" s="12"/>
      <c r="AQ11" s="12"/>
      <c r="AR11" s="12"/>
      <c r="AS11" s="12"/>
      <c r="AT11" s="12"/>
      <c r="AU11" s="12"/>
    </row>
    <row r="12" spans="1:47" x14ac:dyDescent="0.25">
      <c r="A12" s="2">
        <v>2025</v>
      </c>
      <c r="B12" s="5">
        <v>917.29043769999998</v>
      </c>
      <c r="C12" s="5">
        <v>996.17741534220011</v>
      </c>
      <c r="D12" s="5">
        <v>968.92</v>
      </c>
      <c r="E12" s="5">
        <v>0</v>
      </c>
      <c r="F12" s="6">
        <v>12.30327789</v>
      </c>
      <c r="G12" s="7">
        <v>9.9244415299999993</v>
      </c>
      <c r="H12" s="8">
        <v>1.5329999999999999</v>
      </c>
      <c r="I12" s="5">
        <v>0</v>
      </c>
      <c r="J12" s="5">
        <v>4.2698</v>
      </c>
      <c r="K12" s="5">
        <v>0</v>
      </c>
      <c r="L12" s="5">
        <v>0</v>
      </c>
      <c r="M12" s="5">
        <v>996.95051941999998</v>
      </c>
      <c r="N12" s="5">
        <v>-27.257415342200147</v>
      </c>
      <c r="O12" s="8">
        <v>5.6284858293579463</v>
      </c>
      <c r="P12" s="9">
        <v>0.77310407779987145</v>
      </c>
      <c r="Q12" s="10">
        <v>8.6842812751584404</v>
      </c>
      <c r="R12" s="20">
        <v>0</v>
      </c>
      <c r="S12" s="2">
        <v>0</v>
      </c>
      <c r="T12" s="22"/>
      <c r="U12" s="25"/>
      <c r="V12" s="21"/>
      <c r="W12" s="6"/>
      <c r="X12" s="9"/>
      <c r="Y12" s="9"/>
      <c r="AA12" s="4"/>
      <c r="AB12" s="4"/>
      <c r="AC12" s="4"/>
      <c r="AD12" s="12"/>
      <c r="AM12" s="12"/>
      <c r="AN12" s="12"/>
      <c r="AO12" s="12"/>
      <c r="AP12" s="12"/>
      <c r="AQ12" s="12"/>
      <c r="AR12" s="12"/>
      <c r="AS12" s="12"/>
      <c r="AT12" s="12"/>
      <c r="AU12" s="12"/>
    </row>
    <row r="13" spans="1:47" x14ac:dyDescent="0.25">
      <c r="A13" s="2">
        <v>2026</v>
      </c>
      <c r="B13" s="5">
        <v>916.23188990000006</v>
      </c>
      <c r="C13" s="5">
        <v>995.02783243140016</v>
      </c>
      <c r="D13" s="5">
        <v>968.92</v>
      </c>
      <c r="E13" s="5">
        <v>0</v>
      </c>
      <c r="F13" s="6">
        <v>10.946845159999999</v>
      </c>
      <c r="G13" s="7">
        <v>9.4372203599999995</v>
      </c>
      <c r="H13" s="8">
        <v>1.5329999999999999</v>
      </c>
      <c r="I13" s="5">
        <v>0</v>
      </c>
      <c r="J13" s="5">
        <v>4.2698</v>
      </c>
      <c r="K13" s="5">
        <v>0</v>
      </c>
      <c r="L13" s="5">
        <v>0</v>
      </c>
      <c r="M13" s="5">
        <v>995.10686551999993</v>
      </c>
      <c r="N13" s="5">
        <v>-26.107832431400197</v>
      </c>
      <c r="O13" s="8">
        <v>5.7505213124322081</v>
      </c>
      <c r="P13" s="9">
        <v>7.9033088599771872E-2</v>
      </c>
      <c r="Q13" s="10">
        <v>8.6086258827564386</v>
      </c>
      <c r="R13" s="20">
        <v>0</v>
      </c>
      <c r="S13" s="2">
        <v>0</v>
      </c>
      <c r="T13" s="22"/>
      <c r="U13" s="25"/>
      <c r="V13" s="21"/>
      <c r="W13" s="6"/>
      <c r="X13" s="9"/>
      <c r="Y13" s="9"/>
      <c r="AA13" s="4"/>
      <c r="AB13" s="4"/>
      <c r="AC13" s="4"/>
      <c r="AD13" s="12"/>
      <c r="AM13" s="12"/>
      <c r="AN13" s="12"/>
      <c r="AO13" s="12"/>
      <c r="AP13" s="12"/>
      <c r="AQ13" s="12"/>
      <c r="AR13" s="12"/>
      <c r="AS13" s="12"/>
      <c r="AT13" s="12"/>
      <c r="AU13" s="12"/>
    </row>
    <row r="14" spans="1:47" x14ac:dyDescent="0.25">
      <c r="A14" s="2">
        <v>2027</v>
      </c>
      <c r="B14" s="5">
        <v>913.59978209999997</v>
      </c>
      <c r="C14" s="5">
        <v>992.16936336060007</v>
      </c>
      <c r="D14" s="5">
        <v>968.92</v>
      </c>
      <c r="E14" s="5">
        <v>0</v>
      </c>
      <c r="F14" s="6">
        <v>9.6430339000000007</v>
      </c>
      <c r="G14" s="7">
        <v>7.7361325400000007</v>
      </c>
      <c r="H14" s="8">
        <v>2.044</v>
      </c>
      <c r="I14" s="5">
        <v>0</v>
      </c>
      <c r="J14" s="5">
        <v>4.2698</v>
      </c>
      <c r="K14" s="5">
        <v>0</v>
      </c>
      <c r="L14" s="5">
        <v>0</v>
      </c>
      <c r="M14" s="5">
        <v>992.61296643999992</v>
      </c>
      <c r="N14" s="5">
        <v>-23.249363360600114</v>
      </c>
      <c r="O14" s="8">
        <v>6.0551916696872414</v>
      </c>
      <c r="P14" s="9">
        <v>0.44360307939984978</v>
      </c>
      <c r="Q14" s="10">
        <v>8.6485555150177778</v>
      </c>
      <c r="R14" s="20">
        <v>0</v>
      </c>
      <c r="S14" s="2">
        <v>0</v>
      </c>
      <c r="T14" s="22"/>
      <c r="U14" s="25"/>
      <c r="V14" s="21"/>
      <c r="W14" s="6"/>
      <c r="X14" s="9"/>
      <c r="Y14" s="9"/>
      <c r="AA14" s="4"/>
      <c r="AB14" s="4"/>
      <c r="AC14" s="4"/>
      <c r="AD14" s="12"/>
      <c r="AM14" s="12"/>
      <c r="AN14" s="12"/>
      <c r="AO14" s="12"/>
      <c r="AP14" s="12"/>
      <c r="AQ14" s="12"/>
      <c r="AR14" s="12"/>
      <c r="AS14" s="12"/>
      <c r="AT14" s="12"/>
      <c r="AU14" s="12"/>
    </row>
    <row r="15" spans="1:47" x14ac:dyDescent="0.25">
      <c r="A15" s="2">
        <v>2028</v>
      </c>
      <c r="B15" s="5">
        <v>909.01291300000003</v>
      </c>
      <c r="C15" s="5">
        <v>987.18802351800014</v>
      </c>
      <c r="D15" s="5">
        <v>968.92</v>
      </c>
      <c r="E15" s="5">
        <v>0</v>
      </c>
      <c r="F15" s="6">
        <v>8.2031316300000015</v>
      </c>
      <c r="G15" s="7">
        <v>6.2849426099999999</v>
      </c>
      <c r="H15" s="8">
        <v>2.044</v>
      </c>
      <c r="I15" s="5">
        <v>0</v>
      </c>
      <c r="J15" s="5">
        <v>4.2698</v>
      </c>
      <c r="K15" s="5">
        <v>0</v>
      </c>
      <c r="L15" s="5">
        <v>0</v>
      </c>
      <c r="M15" s="5">
        <v>989.72187423999992</v>
      </c>
      <c r="N15" s="5">
        <v>-18.268023518000177</v>
      </c>
      <c r="O15" s="8">
        <v>6.5903449932619305</v>
      </c>
      <c r="P15" s="9">
        <v>2.5338507219997837</v>
      </c>
      <c r="Q15" s="10">
        <v>8.8787474947564249</v>
      </c>
      <c r="R15" s="20">
        <v>0</v>
      </c>
      <c r="S15" s="2">
        <v>0</v>
      </c>
      <c r="T15" s="22"/>
      <c r="U15" s="25"/>
      <c r="V15" s="21"/>
      <c r="W15" s="6"/>
      <c r="X15" s="9"/>
      <c r="Y15" s="9"/>
      <c r="AA15" s="4"/>
      <c r="AB15" s="4"/>
      <c r="AC15" s="4"/>
      <c r="AD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1:47" x14ac:dyDescent="0.25">
      <c r="A16" s="2">
        <v>2029</v>
      </c>
      <c r="B16" s="5">
        <v>908.8553862</v>
      </c>
      <c r="C16" s="5">
        <v>987.01694941320011</v>
      </c>
      <c r="D16" s="5">
        <v>968.92</v>
      </c>
      <c r="E16" s="5">
        <v>0</v>
      </c>
      <c r="F16" s="6">
        <v>6.6472799799999995</v>
      </c>
      <c r="G16" s="7">
        <v>4.6869595100000003</v>
      </c>
      <c r="H16" s="8">
        <v>2.5550000000000002</v>
      </c>
      <c r="I16" s="5">
        <v>0</v>
      </c>
      <c r="J16" s="5">
        <v>4.2698</v>
      </c>
      <c r="K16" s="5">
        <v>0</v>
      </c>
      <c r="L16" s="5">
        <v>0</v>
      </c>
      <c r="M16" s="5">
        <v>987.07903949000001</v>
      </c>
      <c r="N16" s="5">
        <v>-18.09694941320015</v>
      </c>
      <c r="O16" s="8">
        <v>6.6088196991531412</v>
      </c>
      <c r="P16" s="9">
        <v>6.2090076799904637E-2</v>
      </c>
      <c r="Q16" s="10">
        <v>8.606831678366305</v>
      </c>
      <c r="R16" s="20">
        <v>0</v>
      </c>
      <c r="S16" s="2">
        <v>0</v>
      </c>
      <c r="T16" s="22"/>
      <c r="U16" s="25"/>
      <c r="V16" s="21"/>
      <c r="W16" s="6"/>
      <c r="X16" s="9"/>
      <c r="Y16" s="9"/>
      <c r="AA16" s="4"/>
      <c r="AB16" s="4"/>
      <c r="AC16" s="4"/>
      <c r="AD16" s="12"/>
      <c r="AM16" s="12"/>
      <c r="AN16" s="12"/>
      <c r="AO16" s="12"/>
      <c r="AP16" s="12"/>
      <c r="AQ16" s="12"/>
      <c r="AR16" s="12"/>
      <c r="AS16" s="12"/>
      <c r="AT16" s="12"/>
      <c r="AU16" s="12"/>
    </row>
    <row r="17" spans="1:47" x14ac:dyDescent="0.25">
      <c r="A17" s="2">
        <v>2030</v>
      </c>
      <c r="B17" s="5">
        <v>906.40464970000005</v>
      </c>
      <c r="C17" s="5">
        <v>984.35544957420018</v>
      </c>
      <c r="D17" s="5">
        <v>968.92</v>
      </c>
      <c r="E17" s="5">
        <v>0</v>
      </c>
      <c r="F17" s="6">
        <v>5.1758131000000001</v>
      </c>
      <c r="G17" s="7">
        <v>3.7584407800000004</v>
      </c>
      <c r="H17" s="8">
        <v>3.0659999999999998</v>
      </c>
      <c r="I17" s="5">
        <v>0</v>
      </c>
      <c r="J17" s="5">
        <v>4.2698</v>
      </c>
      <c r="K17" s="5">
        <v>0</v>
      </c>
      <c r="L17" s="5">
        <v>0</v>
      </c>
      <c r="M17" s="5">
        <v>985.19005387999994</v>
      </c>
      <c r="N17" s="5">
        <v>-15.43544957420022</v>
      </c>
      <c r="O17" s="8">
        <v>6.8970685797663451</v>
      </c>
      <c r="P17" s="9">
        <v>0.83460430579975764</v>
      </c>
      <c r="Q17" s="10">
        <v>8.6920785552099851</v>
      </c>
      <c r="R17" s="20">
        <v>0</v>
      </c>
      <c r="S17" s="2">
        <v>0</v>
      </c>
      <c r="T17" s="22"/>
      <c r="U17" s="25"/>
      <c r="V17" s="21"/>
      <c r="W17" s="6"/>
      <c r="X17" s="9"/>
      <c r="Y17" s="9"/>
      <c r="AA17" s="4"/>
      <c r="AB17" s="4"/>
      <c r="AC17" s="4"/>
      <c r="AD17" s="12"/>
      <c r="AM17" s="12"/>
      <c r="AN17" s="12"/>
      <c r="AO17" s="12"/>
      <c r="AP17" s="12"/>
      <c r="AQ17" s="12"/>
      <c r="AR17" s="12"/>
      <c r="AS17" s="12"/>
      <c r="AT17" s="12"/>
      <c r="AU17" s="12"/>
    </row>
    <row r="18" spans="1:47" x14ac:dyDescent="0.25">
      <c r="A18" s="2">
        <v>2031</v>
      </c>
      <c r="B18" s="5">
        <v>904.41605530000004</v>
      </c>
      <c r="C18" s="5">
        <v>982.1958360558001</v>
      </c>
      <c r="D18" s="5">
        <v>677.92</v>
      </c>
      <c r="E18" s="5">
        <v>0</v>
      </c>
      <c r="F18" s="6">
        <v>3.85799556</v>
      </c>
      <c r="G18" s="7">
        <v>2.7014639300000001</v>
      </c>
      <c r="H18" s="8">
        <v>3.577</v>
      </c>
      <c r="I18" s="5">
        <v>0</v>
      </c>
      <c r="J18" s="5">
        <v>4.2698</v>
      </c>
      <c r="K18" s="5">
        <v>0</v>
      </c>
      <c r="L18" s="5">
        <v>300</v>
      </c>
      <c r="M18" s="5">
        <v>992.32625948999998</v>
      </c>
      <c r="N18" s="5">
        <v>-304.27583605580014</v>
      </c>
      <c r="O18" s="8">
        <v>-25.043347469641063</v>
      </c>
      <c r="P18" s="9">
        <v>10.130423434199884</v>
      </c>
      <c r="Q18" s="10">
        <v>9.7201065455256241</v>
      </c>
      <c r="R18" s="20">
        <v>0</v>
      </c>
      <c r="S18" s="2">
        <v>0</v>
      </c>
      <c r="T18" s="22"/>
      <c r="U18" s="25"/>
      <c r="V18" s="21"/>
      <c r="W18" s="6"/>
      <c r="X18" s="9"/>
      <c r="Y18" s="9"/>
      <c r="AA18" s="4"/>
      <c r="AB18" s="4"/>
      <c r="AC18" s="4"/>
      <c r="AD18" s="12"/>
      <c r="AM18" s="12"/>
      <c r="AN18" s="12"/>
      <c r="AO18" s="12"/>
      <c r="AP18" s="12"/>
      <c r="AQ18" s="12"/>
      <c r="AR18" s="12"/>
      <c r="AS18" s="12"/>
      <c r="AT18" s="12"/>
      <c r="AU18" s="12"/>
    </row>
    <row r="19" spans="1:47" x14ac:dyDescent="0.25">
      <c r="A19" s="2">
        <v>2032</v>
      </c>
      <c r="B19" s="5">
        <v>900.35856420000005</v>
      </c>
      <c r="C19" s="5">
        <v>977.78940072120008</v>
      </c>
      <c r="D19" s="5">
        <v>677.92</v>
      </c>
      <c r="E19" s="5">
        <v>0</v>
      </c>
      <c r="F19" s="6">
        <v>2.7227872200000003</v>
      </c>
      <c r="G19" s="7">
        <v>1.7589358700000002</v>
      </c>
      <c r="H19" s="8">
        <v>3.577</v>
      </c>
      <c r="I19" s="5">
        <v>0</v>
      </c>
      <c r="J19" s="5">
        <v>4.2698</v>
      </c>
      <c r="K19" s="5">
        <v>0</v>
      </c>
      <c r="L19" s="5">
        <v>300</v>
      </c>
      <c r="M19" s="5">
        <v>990.24852308999994</v>
      </c>
      <c r="N19" s="5">
        <v>-299.86940072120012</v>
      </c>
      <c r="O19" s="8">
        <v>-24.70555321452898</v>
      </c>
      <c r="P19" s="9">
        <v>12.459122368799854</v>
      </c>
      <c r="Q19" s="10">
        <v>9.9837956192342379</v>
      </c>
      <c r="R19" s="20">
        <v>0</v>
      </c>
      <c r="S19" s="2">
        <v>0</v>
      </c>
      <c r="T19" s="22"/>
      <c r="U19" s="25"/>
      <c r="V19" s="21"/>
      <c r="W19" s="6"/>
      <c r="X19" s="9"/>
      <c r="Y19" s="9"/>
      <c r="AA19" s="4"/>
      <c r="AB19" s="4"/>
      <c r="AC19" s="4"/>
      <c r="AD19" s="12"/>
      <c r="AM19" s="12"/>
      <c r="AN19" s="12"/>
      <c r="AO19" s="12"/>
      <c r="AP19" s="12"/>
      <c r="AQ19" s="12"/>
      <c r="AR19" s="12"/>
      <c r="AS19" s="12"/>
      <c r="AT19" s="12"/>
      <c r="AU19" s="12"/>
    </row>
    <row r="20" spans="1:47" x14ac:dyDescent="0.25">
      <c r="A20" s="2">
        <v>2033</v>
      </c>
      <c r="B20" s="5">
        <v>900.89203259999999</v>
      </c>
      <c r="C20" s="5">
        <v>978.36874740360008</v>
      </c>
      <c r="D20" s="5">
        <v>677.92</v>
      </c>
      <c r="E20" s="5">
        <v>0</v>
      </c>
      <c r="F20" s="6">
        <v>1.7948384500000001</v>
      </c>
      <c r="G20" s="7">
        <v>1.0620712800000001</v>
      </c>
      <c r="H20" s="8">
        <v>4.0880000000000001</v>
      </c>
      <c r="I20" s="5">
        <v>0</v>
      </c>
      <c r="J20" s="5">
        <v>4.2698</v>
      </c>
      <c r="K20" s="5">
        <v>0</v>
      </c>
      <c r="L20" s="5">
        <v>300</v>
      </c>
      <c r="M20" s="5">
        <v>989.13470972999994</v>
      </c>
      <c r="N20" s="5">
        <v>-300.44874740360012</v>
      </c>
      <c r="O20" s="8">
        <v>-24.750139254367298</v>
      </c>
      <c r="P20" s="9">
        <v>10.765962326399858</v>
      </c>
      <c r="Q20" s="10">
        <v>9.7950335819186982</v>
      </c>
      <c r="R20" s="20">
        <v>0</v>
      </c>
      <c r="S20" s="2">
        <v>0</v>
      </c>
      <c r="T20" s="22"/>
      <c r="U20" s="25"/>
      <c r="V20" s="21"/>
      <c r="W20" s="6"/>
      <c r="X20" s="9"/>
      <c r="Y20" s="9"/>
      <c r="AA20" s="4"/>
      <c r="AB20" s="4"/>
      <c r="AC20" s="4"/>
      <c r="AD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1:47" x14ac:dyDescent="0.25">
      <c r="A21" s="2">
        <v>2034</v>
      </c>
      <c r="B21" s="5">
        <v>898.93321619999995</v>
      </c>
      <c r="C21" s="5">
        <v>976.24147279320005</v>
      </c>
      <c r="D21" s="5">
        <v>677.92</v>
      </c>
      <c r="E21" s="5">
        <v>0</v>
      </c>
      <c r="F21" s="6">
        <v>1.0208228400000001</v>
      </c>
      <c r="G21" s="7">
        <v>0.59826439999999992</v>
      </c>
      <c r="H21" s="8">
        <v>4.5990000000000002</v>
      </c>
      <c r="I21" s="5">
        <v>0</v>
      </c>
      <c r="J21" s="5">
        <v>4.2698</v>
      </c>
      <c r="K21" s="5">
        <v>0</v>
      </c>
      <c r="L21" s="5">
        <v>300</v>
      </c>
      <c r="M21" s="5">
        <v>988.40788724000004</v>
      </c>
      <c r="N21" s="5">
        <v>-298.32147279320009</v>
      </c>
      <c r="O21" s="8">
        <v>-24.586166382222956</v>
      </c>
      <c r="P21" s="9">
        <v>12.16641444679999</v>
      </c>
      <c r="Q21" s="10">
        <v>9.9534280664619743</v>
      </c>
      <c r="R21" s="20">
        <v>0</v>
      </c>
      <c r="S21" s="2">
        <v>0</v>
      </c>
      <c r="T21" s="22"/>
      <c r="U21" s="25"/>
      <c r="V21" s="21"/>
      <c r="W21" s="6"/>
      <c r="X21" s="9"/>
      <c r="Y21" s="9"/>
      <c r="AA21" s="4"/>
      <c r="AB21" s="4"/>
      <c r="AC21" s="4"/>
      <c r="AD21" s="12"/>
      <c r="AM21" s="12"/>
      <c r="AN21" s="12"/>
      <c r="AO21" s="12"/>
      <c r="AP21" s="12"/>
      <c r="AQ21" s="12"/>
      <c r="AR21" s="12"/>
      <c r="AS21" s="12"/>
      <c r="AT21" s="12"/>
      <c r="AU21" s="12"/>
    </row>
    <row r="22" spans="1:47" x14ac:dyDescent="0.25">
      <c r="A22" s="2">
        <v>2035</v>
      </c>
      <c r="B22" s="5">
        <v>897.76166980000005</v>
      </c>
      <c r="C22" s="5">
        <v>974.96917340280015</v>
      </c>
      <c r="D22" s="5">
        <v>677.92</v>
      </c>
      <c r="E22" s="5">
        <v>0</v>
      </c>
      <c r="F22" s="6">
        <v>0.48406602999999998</v>
      </c>
      <c r="G22" s="7">
        <v>0.3153184</v>
      </c>
      <c r="H22" s="8">
        <v>4.5990000000000002</v>
      </c>
      <c r="I22" s="5">
        <v>0</v>
      </c>
      <c r="J22" s="5">
        <v>4.2698</v>
      </c>
      <c r="K22" s="5">
        <v>0</v>
      </c>
      <c r="L22" s="5">
        <v>300</v>
      </c>
      <c r="M22" s="5">
        <v>987.58818442999996</v>
      </c>
      <c r="N22" s="5">
        <v>-297.04917340280019</v>
      </c>
      <c r="O22" s="8">
        <v>-24.487754066062497</v>
      </c>
      <c r="P22" s="9">
        <v>12.619011027199804</v>
      </c>
      <c r="Q22" s="10">
        <v>10.005608130943163</v>
      </c>
      <c r="R22" s="20">
        <v>0</v>
      </c>
      <c r="S22" s="2">
        <v>0</v>
      </c>
      <c r="T22" s="22"/>
      <c r="U22" s="25"/>
      <c r="V22" s="21"/>
      <c r="W22" s="6"/>
      <c r="X22" s="9"/>
      <c r="Y22" s="9"/>
      <c r="AA22" s="4"/>
      <c r="AB22" s="4"/>
      <c r="AC22" s="4"/>
      <c r="AD22" s="12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x14ac:dyDescent="0.25">
      <c r="A23" s="2">
        <v>2036</v>
      </c>
      <c r="B23" s="5">
        <v>894.7816851</v>
      </c>
      <c r="C23" s="5">
        <v>971.73291001860002</v>
      </c>
      <c r="D23" s="5">
        <v>677.92</v>
      </c>
      <c r="E23" s="5">
        <v>0</v>
      </c>
      <c r="F23" s="6">
        <v>0.16471992999999999</v>
      </c>
      <c r="G23" s="7">
        <v>0.14241151999999999</v>
      </c>
      <c r="H23" s="8">
        <v>5.1100000000000003</v>
      </c>
      <c r="I23" s="5">
        <v>0</v>
      </c>
      <c r="J23" s="5">
        <v>4.2698</v>
      </c>
      <c r="K23" s="5">
        <v>0</v>
      </c>
      <c r="L23" s="5">
        <v>300</v>
      </c>
      <c r="M23" s="5">
        <v>987.60693144999993</v>
      </c>
      <c r="N23" s="5">
        <v>-293.81291001860006</v>
      </c>
      <c r="O23" s="8">
        <v>-24.236267763545449</v>
      </c>
      <c r="P23" s="9">
        <v>15.87402143139991</v>
      </c>
      <c r="Q23" s="10">
        <v>10.37406642265212</v>
      </c>
      <c r="R23" s="20">
        <v>0</v>
      </c>
      <c r="S23" s="2">
        <v>0</v>
      </c>
      <c r="T23" s="22"/>
      <c r="U23" s="25"/>
      <c r="V23" s="21"/>
      <c r="W23" s="6"/>
    </row>
    <row r="24" spans="1:47" x14ac:dyDescent="0.25">
      <c r="A24" s="2">
        <v>2037</v>
      </c>
      <c r="B24" s="5">
        <v>895.28432720000001</v>
      </c>
      <c r="C24" s="5">
        <v>972.27877933920013</v>
      </c>
      <c r="D24" s="5">
        <v>677.92</v>
      </c>
      <c r="E24" s="5">
        <v>0</v>
      </c>
      <c r="F24" s="6">
        <v>4.9478149999999999E-2</v>
      </c>
      <c r="G24" s="7">
        <v>5.894402E-2</v>
      </c>
      <c r="H24" s="8">
        <v>5.1100000000000003</v>
      </c>
      <c r="I24" s="5">
        <v>0</v>
      </c>
      <c r="J24" s="5">
        <v>4.2698</v>
      </c>
      <c r="K24" s="5">
        <v>0</v>
      </c>
      <c r="L24" s="5">
        <v>300</v>
      </c>
      <c r="M24" s="5">
        <v>987.40822216999993</v>
      </c>
      <c r="N24" s="5">
        <v>-294.35877933920017</v>
      </c>
      <c r="O24" s="8">
        <v>-24.27880401746857</v>
      </c>
      <c r="P24" s="9">
        <v>15.129442830799803</v>
      </c>
      <c r="Q24" s="10">
        <v>10.289903684354359</v>
      </c>
      <c r="R24" s="20">
        <v>0</v>
      </c>
      <c r="S24" s="2">
        <v>0</v>
      </c>
      <c r="T24" s="22"/>
      <c r="U24" s="25"/>
      <c r="V24" s="21"/>
      <c r="W24" s="6"/>
    </row>
    <row r="25" spans="1:47" x14ac:dyDescent="0.25">
      <c r="A25" s="2">
        <v>2038</v>
      </c>
      <c r="B25" s="5">
        <v>894.23519690000001</v>
      </c>
      <c r="C25" s="5">
        <v>971.13942383340009</v>
      </c>
      <c r="D25" s="5">
        <v>677.92</v>
      </c>
      <c r="E25" s="5">
        <v>0</v>
      </c>
      <c r="F25" s="6">
        <v>2.0478449999999999E-2</v>
      </c>
      <c r="G25" s="7">
        <v>2.3781649999999998E-2</v>
      </c>
      <c r="H25" s="8">
        <v>5.6210000000000004</v>
      </c>
      <c r="I25" s="5">
        <v>0</v>
      </c>
      <c r="J25" s="5">
        <v>4.2698</v>
      </c>
      <c r="K25" s="5">
        <v>0</v>
      </c>
      <c r="L25" s="5">
        <v>300</v>
      </c>
      <c r="M25" s="5">
        <v>987.85506009999995</v>
      </c>
      <c r="N25" s="5">
        <v>-293.21942383340013</v>
      </c>
      <c r="O25" s="8">
        <v>-24.189966761528623</v>
      </c>
      <c r="P25" s="9">
        <v>16.715636266599859</v>
      </c>
      <c r="Q25" s="10">
        <v>10.469266198036847</v>
      </c>
      <c r="R25" s="20">
        <v>0</v>
      </c>
      <c r="S25" s="2">
        <v>0</v>
      </c>
      <c r="T25" s="22"/>
      <c r="U25" s="25"/>
      <c r="V25" s="21"/>
      <c r="W25" s="6"/>
    </row>
    <row r="26" spans="1:47" x14ac:dyDescent="0.25">
      <c r="A26" s="2">
        <v>2039</v>
      </c>
      <c r="B26" s="5">
        <v>893.24561640000002</v>
      </c>
      <c r="C26" s="5">
        <v>970.06473941040008</v>
      </c>
      <c r="D26" s="5">
        <v>677.92</v>
      </c>
      <c r="E26" s="5">
        <v>0</v>
      </c>
      <c r="F26" s="6">
        <v>4.4529000000000001E-3</v>
      </c>
      <c r="G26" s="7">
        <v>4.8945600000000001E-3</v>
      </c>
      <c r="H26" s="8">
        <v>5.6210000000000004</v>
      </c>
      <c r="I26" s="5">
        <v>40.5</v>
      </c>
      <c r="J26" s="5">
        <v>4.2698</v>
      </c>
      <c r="K26" s="5">
        <v>0</v>
      </c>
      <c r="L26" s="5">
        <v>250</v>
      </c>
      <c r="M26" s="5">
        <v>978.32014745999993</v>
      </c>
      <c r="N26" s="5">
        <v>-292.14473941040012</v>
      </c>
      <c r="O26" s="8">
        <v>-24.105980756761547</v>
      </c>
      <c r="P26" s="9">
        <v>8.2554080495998505</v>
      </c>
      <c r="Q26" s="10">
        <v>9.5242035894753378</v>
      </c>
      <c r="R26" s="20">
        <v>150</v>
      </c>
      <c r="S26" s="2">
        <v>0</v>
      </c>
      <c r="T26" s="22"/>
      <c r="U26" s="25"/>
      <c r="V26" s="21"/>
      <c r="W26" s="6"/>
    </row>
    <row r="27" spans="1:47" x14ac:dyDescent="0.25">
      <c r="A27" s="2">
        <v>2040</v>
      </c>
      <c r="B27" s="5">
        <v>889.70942349999996</v>
      </c>
      <c r="C27" s="5">
        <v>966.22443392100001</v>
      </c>
      <c r="D27" s="5">
        <v>10.220000000000001</v>
      </c>
      <c r="E27" s="5">
        <v>476</v>
      </c>
      <c r="F27" s="6">
        <v>0</v>
      </c>
      <c r="G27" s="7">
        <v>0</v>
      </c>
      <c r="H27" s="8">
        <v>6.1319999999999997</v>
      </c>
      <c r="I27" s="5">
        <v>81</v>
      </c>
      <c r="J27" s="5">
        <v>4.2698</v>
      </c>
      <c r="K27" s="5">
        <v>0</v>
      </c>
      <c r="L27" s="5">
        <v>400</v>
      </c>
      <c r="M27" s="5">
        <v>977.62180000000012</v>
      </c>
      <c r="N27" s="5">
        <v>-956.00443392099999</v>
      </c>
      <c r="O27" s="8">
        <v>-98.85131035706064</v>
      </c>
      <c r="P27" s="9">
        <v>11.397366079000108</v>
      </c>
      <c r="Q27" s="10">
        <v>9.881021171402729</v>
      </c>
      <c r="R27" s="20">
        <v>300</v>
      </c>
      <c r="S27" s="2">
        <v>0</v>
      </c>
      <c r="T27" s="22"/>
      <c r="U27" s="25"/>
      <c r="V27" s="21"/>
      <c r="W27" s="6"/>
    </row>
    <row r="28" spans="1:47" x14ac:dyDescent="0.25">
      <c r="A28" s="2">
        <v>2041</v>
      </c>
      <c r="B28" s="5">
        <v>890.6071081</v>
      </c>
      <c r="C28" s="5">
        <v>967.19931939660012</v>
      </c>
      <c r="D28" s="5">
        <v>10.220000000000001</v>
      </c>
      <c r="E28" s="5">
        <v>476</v>
      </c>
      <c r="F28" s="6">
        <v>0</v>
      </c>
      <c r="G28" s="7">
        <v>0</v>
      </c>
      <c r="H28" s="8">
        <v>6.1319999999999997</v>
      </c>
      <c r="I28" s="5">
        <v>81</v>
      </c>
      <c r="J28" s="5">
        <v>4.2698</v>
      </c>
      <c r="K28" s="5">
        <v>0</v>
      </c>
      <c r="L28" s="5">
        <v>400</v>
      </c>
      <c r="M28" s="5">
        <v>977.62180000000012</v>
      </c>
      <c r="N28" s="5">
        <v>-956.97931939660009</v>
      </c>
      <c r="O28" s="8">
        <v>-98.852468175130198</v>
      </c>
      <c r="P28" s="9">
        <v>10.422480603400004</v>
      </c>
      <c r="Q28" s="10">
        <v>9.7702669458404827</v>
      </c>
      <c r="R28" s="20">
        <v>300</v>
      </c>
      <c r="S28" s="2">
        <v>0</v>
      </c>
      <c r="T28" s="22"/>
      <c r="U28" s="25"/>
      <c r="V28" s="21"/>
      <c r="W28" s="6"/>
    </row>
    <row r="29" spans="1:47" x14ac:dyDescent="0.25">
      <c r="A29" s="2">
        <v>2042</v>
      </c>
      <c r="B29" s="5">
        <v>889.41720329999998</v>
      </c>
      <c r="C29" s="5">
        <v>965.90708278380009</v>
      </c>
      <c r="D29" s="5">
        <v>0</v>
      </c>
      <c r="E29" s="5">
        <v>476</v>
      </c>
      <c r="F29" s="6">
        <v>0</v>
      </c>
      <c r="G29" s="7">
        <v>0</v>
      </c>
      <c r="H29" s="8">
        <v>6.6429999999999998</v>
      </c>
      <c r="I29" s="5">
        <v>81</v>
      </c>
      <c r="J29" s="5">
        <v>4.2698</v>
      </c>
      <c r="K29" s="5">
        <v>0</v>
      </c>
      <c r="L29" s="5">
        <v>400</v>
      </c>
      <c r="M29" s="5">
        <v>967.91280000000006</v>
      </c>
      <c r="N29" s="5">
        <v>-965.90708278380009</v>
      </c>
      <c r="O29" s="8">
        <v>-100</v>
      </c>
      <c r="P29" s="9">
        <v>2.0057172161999688</v>
      </c>
      <c r="Q29" s="10">
        <v>8.8255091546192581</v>
      </c>
      <c r="R29" s="20">
        <v>300</v>
      </c>
      <c r="S29" s="2">
        <v>0</v>
      </c>
      <c r="T29" s="22"/>
      <c r="U29" s="25"/>
      <c r="V29" s="21"/>
      <c r="W29" s="6"/>
    </row>
    <row r="30" spans="1:47" x14ac:dyDescent="0.25">
      <c r="A30" s="2">
        <v>2043</v>
      </c>
      <c r="B30" s="5">
        <v>888.48371669999995</v>
      </c>
      <c r="C30" s="5">
        <v>964.89331633619997</v>
      </c>
      <c r="D30" s="5">
        <v>0</v>
      </c>
      <c r="E30" s="5">
        <v>476</v>
      </c>
      <c r="F30" s="6">
        <v>0</v>
      </c>
      <c r="G30" s="7">
        <v>0</v>
      </c>
      <c r="H30" s="8">
        <v>7.1539999999999999</v>
      </c>
      <c r="I30" s="5">
        <v>81</v>
      </c>
      <c r="J30" s="5">
        <v>4.2698</v>
      </c>
      <c r="K30" s="5">
        <v>0</v>
      </c>
      <c r="L30" s="5">
        <v>400</v>
      </c>
      <c r="M30" s="5">
        <v>968.42380000000003</v>
      </c>
      <c r="N30" s="5">
        <v>-964.89331633619997</v>
      </c>
      <c r="O30" s="8">
        <v>-100</v>
      </c>
      <c r="P30" s="9">
        <v>3.5304836638000552</v>
      </c>
      <c r="Q30" s="10">
        <v>8.9973605365456759</v>
      </c>
      <c r="R30" s="20">
        <v>300</v>
      </c>
      <c r="S30" s="2">
        <v>0</v>
      </c>
      <c r="T30" s="22"/>
      <c r="U30" s="25"/>
      <c r="V30" s="21"/>
      <c r="W30" s="6"/>
    </row>
    <row r="31" spans="1:47" x14ac:dyDescent="0.25">
      <c r="A31" s="2">
        <v>2044</v>
      </c>
      <c r="B31" s="5">
        <v>885.33070280000004</v>
      </c>
      <c r="C31" s="5">
        <v>961.46914324080012</v>
      </c>
      <c r="D31" s="5">
        <v>0</v>
      </c>
      <c r="E31" s="5">
        <v>476</v>
      </c>
      <c r="F31" s="6">
        <v>0</v>
      </c>
      <c r="G31" s="7">
        <v>0</v>
      </c>
      <c r="H31" s="8">
        <v>7.1539999999999999</v>
      </c>
      <c r="I31" s="5">
        <v>81</v>
      </c>
      <c r="J31" s="5">
        <v>4.2698</v>
      </c>
      <c r="K31" s="5">
        <v>0</v>
      </c>
      <c r="L31" s="5">
        <v>400</v>
      </c>
      <c r="M31" s="5">
        <v>968.42380000000003</v>
      </c>
      <c r="N31" s="5">
        <v>-961.46914324080012</v>
      </c>
      <c r="O31" s="8">
        <v>-100</v>
      </c>
      <c r="P31" s="9">
        <v>6.9546567591999064</v>
      </c>
      <c r="Q31" s="10">
        <v>9.3855433836423803</v>
      </c>
      <c r="R31" s="20">
        <v>300</v>
      </c>
      <c r="S31" s="2">
        <v>0</v>
      </c>
      <c r="T31" s="22"/>
      <c r="U31" s="25"/>
      <c r="V31" s="21"/>
      <c r="W31" s="6"/>
    </row>
    <row r="32" spans="1:47" x14ac:dyDescent="0.25">
      <c r="A32" s="2">
        <v>2045</v>
      </c>
      <c r="B32" s="5">
        <v>886.22870030000001</v>
      </c>
      <c r="C32" s="5">
        <v>962.44436852580009</v>
      </c>
      <c r="D32" s="5">
        <v>0</v>
      </c>
      <c r="E32" s="5">
        <v>476</v>
      </c>
      <c r="F32" s="6">
        <v>0</v>
      </c>
      <c r="G32" s="7">
        <v>0</v>
      </c>
      <c r="H32" s="8">
        <v>7.665</v>
      </c>
      <c r="I32" s="5">
        <v>81</v>
      </c>
      <c r="J32" s="5">
        <v>4.2698</v>
      </c>
      <c r="K32" s="5">
        <v>0</v>
      </c>
      <c r="L32" s="5">
        <v>400</v>
      </c>
      <c r="M32" s="5">
        <v>968.9348</v>
      </c>
      <c r="N32" s="5">
        <v>-962.44436852580009</v>
      </c>
      <c r="O32" s="8">
        <v>-100</v>
      </c>
      <c r="P32" s="9">
        <v>6.4904314741999087</v>
      </c>
      <c r="Q32" s="10">
        <v>9.3323652993863639</v>
      </c>
      <c r="R32" s="20">
        <v>300</v>
      </c>
      <c r="S32" s="2">
        <v>0</v>
      </c>
      <c r="T32" s="22"/>
      <c r="U32" s="25"/>
      <c r="V32" s="21"/>
      <c r="W32" s="6"/>
    </row>
    <row r="33" spans="1:23" s="13" customFormat="1" x14ac:dyDescent="0.25">
      <c r="A33" s="13">
        <v>2046</v>
      </c>
      <c r="B33" s="5">
        <v>885.29</v>
      </c>
      <c r="C33" s="5">
        <v>961.42493999999999</v>
      </c>
      <c r="D33" s="5">
        <v>0</v>
      </c>
      <c r="E33" s="5">
        <v>476</v>
      </c>
      <c r="F33" s="6">
        <v>0</v>
      </c>
      <c r="G33" s="7">
        <v>0</v>
      </c>
      <c r="H33" s="8">
        <v>8.1760000000000002</v>
      </c>
      <c r="I33" s="5">
        <v>81</v>
      </c>
      <c r="J33" s="5">
        <v>4.2698</v>
      </c>
      <c r="K33" s="5">
        <v>0</v>
      </c>
      <c r="L33" s="5">
        <v>400</v>
      </c>
      <c r="M33" s="5">
        <v>969.44579999999996</v>
      </c>
      <c r="N33" s="6">
        <v>-961.42493999999999</v>
      </c>
      <c r="O33" s="14">
        <v>-100</v>
      </c>
      <c r="P33" s="15">
        <v>8.0208599999999706</v>
      </c>
      <c r="Q33" s="16">
        <v>9.5060149781427565</v>
      </c>
      <c r="R33" s="20">
        <v>300</v>
      </c>
      <c r="S33" s="2">
        <v>0</v>
      </c>
      <c r="T33" s="22"/>
      <c r="U33" s="25"/>
      <c r="V33" s="21"/>
      <c r="W33" s="6"/>
    </row>
    <row r="34" spans="1:23" x14ac:dyDescent="0.25">
      <c r="A34" s="2">
        <v>2047</v>
      </c>
      <c r="B34" s="5">
        <v>883.98</v>
      </c>
      <c r="C34" s="5">
        <v>960.00228000000004</v>
      </c>
      <c r="D34" s="5">
        <v>0</v>
      </c>
      <c r="E34" s="5">
        <v>476</v>
      </c>
      <c r="F34" s="6">
        <v>0</v>
      </c>
      <c r="G34" s="7">
        <v>0</v>
      </c>
      <c r="H34" s="8">
        <v>8.6869999999999994</v>
      </c>
      <c r="I34" s="5">
        <v>121.5</v>
      </c>
      <c r="J34" s="5">
        <v>4.2698</v>
      </c>
      <c r="K34" s="5">
        <v>0</v>
      </c>
      <c r="L34" s="5">
        <v>350</v>
      </c>
      <c r="M34" s="5">
        <v>960.45680000000004</v>
      </c>
      <c r="N34" s="5">
        <v>-960.00228000000004</v>
      </c>
      <c r="O34" s="8">
        <v>-100</v>
      </c>
      <c r="P34" s="9">
        <v>0.45452000000000226</v>
      </c>
      <c r="Q34" s="10">
        <v>8.6514174528835515</v>
      </c>
      <c r="R34" s="20">
        <v>449.99999999999994</v>
      </c>
      <c r="S34" s="2">
        <v>0</v>
      </c>
      <c r="T34" s="22"/>
      <c r="U34" s="25"/>
      <c r="V34" s="21"/>
      <c r="W34" s="6"/>
    </row>
    <row r="35" spans="1:23" x14ac:dyDescent="0.25">
      <c r="A35" s="2">
        <v>2048</v>
      </c>
      <c r="B35" s="5">
        <v>880.53</v>
      </c>
      <c r="C35" s="5">
        <v>956.25558000000001</v>
      </c>
      <c r="D35" s="5">
        <v>0</v>
      </c>
      <c r="E35" s="5">
        <v>476</v>
      </c>
      <c r="F35" s="6">
        <v>0</v>
      </c>
      <c r="G35" s="7">
        <v>0</v>
      </c>
      <c r="H35" s="8">
        <v>9.1980000000000004</v>
      </c>
      <c r="I35" s="5">
        <v>121.5</v>
      </c>
      <c r="J35" s="5">
        <v>4.2698</v>
      </c>
      <c r="K35" s="5">
        <v>0</v>
      </c>
      <c r="L35" s="5">
        <v>350</v>
      </c>
      <c r="M35" s="5">
        <v>960.96780000000001</v>
      </c>
      <c r="N35" s="5">
        <v>-956.25558000000001</v>
      </c>
      <c r="O35" s="8">
        <v>-100</v>
      </c>
      <c r="P35" s="9">
        <v>4.7122200000000021</v>
      </c>
      <c r="Q35" s="10">
        <v>9.135157234847199</v>
      </c>
      <c r="R35" s="20">
        <v>449.99999999999994</v>
      </c>
      <c r="S35" s="2">
        <v>0</v>
      </c>
      <c r="T35" s="22"/>
      <c r="U35" s="25"/>
      <c r="V35" s="21"/>
      <c r="W35" s="6"/>
    </row>
    <row r="36" spans="1:23" x14ac:dyDescent="0.25">
      <c r="A36" s="13">
        <v>2049</v>
      </c>
      <c r="B36" s="5">
        <v>881.71</v>
      </c>
      <c r="C36" s="5">
        <v>957.53706000000011</v>
      </c>
      <c r="D36" s="5">
        <v>0</v>
      </c>
      <c r="E36" s="5">
        <v>476</v>
      </c>
      <c r="F36" s="6">
        <v>0</v>
      </c>
      <c r="G36" s="7">
        <v>0</v>
      </c>
      <c r="H36" s="8">
        <v>9.1980000000000004</v>
      </c>
      <c r="I36" s="5">
        <v>121.5</v>
      </c>
      <c r="J36" s="5">
        <v>4.2698</v>
      </c>
      <c r="K36" s="5">
        <v>0</v>
      </c>
      <c r="L36" s="5">
        <v>350</v>
      </c>
      <c r="M36" s="5">
        <v>960.96780000000001</v>
      </c>
      <c r="N36" s="5">
        <v>-957.53706000000011</v>
      </c>
      <c r="O36" s="8">
        <v>-100</v>
      </c>
      <c r="P36" s="9">
        <v>3.4307399999999006</v>
      </c>
      <c r="Q36" s="10">
        <v>8.9891007247280807</v>
      </c>
      <c r="R36" s="20">
        <v>449.99999999999994</v>
      </c>
      <c r="S36" s="2">
        <v>0</v>
      </c>
      <c r="T36" s="22"/>
      <c r="U36" s="25"/>
      <c r="V36" s="21"/>
    </row>
    <row r="37" spans="1:23" x14ac:dyDescent="0.25">
      <c r="A37" s="2">
        <v>2050</v>
      </c>
      <c r="B37" s="5">
        <v>880.59</v>
      </c>
      <c r="C37" s="5">
        <v>956.32074000000011</v>
      </c>
      <c r="D37" s="5">
        <v>0</v>
      </c>
      <c r="E37" s="5">
        <v>476</v>
      </c>
      <c r="F37" s="6">
        <v>0</v>
      </c>
      <c r="G37" s="7">
        <v>0</v>
      </c>
      <c r="H37" s="8">
        <v>9.1980000000000004</v>
      </c>
      <c r="I37" s="5">
        <v>121.5</v>
      </c>
      <c r="J37" s="5">
        <v>4.2698</v>
      </c>
      <c r="K37" s="5">
        <v>0</v>
      </c>
      <c r="L37" s="5">
        <v>350</v>
      </c>
      <c r="M37" s="5">
        <v>960.96780000000001</v>
      </c>
      <c r="N37" s="5">
        <v>-956.32074000000011</v>
      </c>
      <c r="O37" s="8">
        <v>-100</v>
      </c>
      <c r="P37" s="9">
        <v>4.6470599999998967</v>
      </c>
      <c r="Q37" s="10">
        <v>9.1277211869314865</v>
      </c>
      <c r="R37" s="20">
        <v>449.99999999999994</v>
      </c>
      <c r="S37" s="2">
        <v>0</v>
      </c>
      <c r="T37" s="22"/>
      <c r="U37" s="25"/>
    </row>
    <row r="38" spans="1:23" x14ac:dyDescent="0.25">
      <c r="A38" s="13"/>
      <c r="B38" s="17"/>
      <c r="C38" s="18"/>
      <c r="D38" s="18"/>
      <c r="L38" s="20"/>
      <c r="M38" s="20"/>
    </row>
    <row r="39" spans="1:23" x14ac:dyDescent="0.25">
      <c r="A39" s="13"/>
      <c r="B39" s="17"/>
      <c r="C39" s="18"/>
      <c r="D39" s="18"/>
      <c r="L39" s="20"/>
      <c r="M39" s="20"/>
      <c r="Q39" s="22"/>
      <c r="R39" s="24"/>
    </row>
    <row r="40" spans="1:23" x14ac:dyDescent="0.25">
      <c r="A40" s="13"/>
      <c r="B40" s="17"/>
      <c r="C40" s="18"/>
      <c r="D40" s="18"/>
      <c r="L40" s="20"/>
      <c r="M40" s="20"/>
      <c r="Q40" s="22"/>
      <c r="R40" s="24"/>
    </row>
    <row r="41" spans="1:23" x14ac:dyDescent="0.25">
      <c r="A41" s="13"/>
      <c r="B41" s="17"/>
      <c r="C41" s="18"/>
      <c r="D41" s="18"/>
      <c r="L41" s="20"/>
      <c r="M41" s="20"/>
      <c r="Q41" s="22"/>
      <c r="R41" s="24"/>
    </row>
    <row r="42" spans="1:23" x14ac:dyDescent="0.25">
      <c r="A42" s="13"/>
      <c r="B42" s="17"/>
      <c r="C42" s="18"/>
      <c r="D42" s="18"/>
      <c r="L42" s="20"/>
      <c r="M42" s="20"/>
      <c r="Q42" s="22"/>
      <c r="R42" s="24"/>
    </row>
    <row r="43" spans="1:23" x14ac:dyDescent="0.25">
      <c r="A43" s="13"/>
      <c r="B43" s="17"/>
      <c r="C43" s="18"/>
      <c r="D43" s="18"/>
      <c r="L43" s="20"/>
      <c r="M43" s="20"/>
      <c r="Q43" s="22"/>
      <c r="R43" s="24"/>
    </row>
    <row r="44" spans="1:23" x14ac:dyDescent="0.25">
      <c r="A44" s="13"/>
      <c r="B44" s="17"/>
      <c r="C44" s="18"/>
      <c r="D44" s="18"/>
      <c r="L44" s="20"/>
      <c r="M44" s="20"/>
      <c r="Q44" s="22"/>
      <c r="R44" s="24"/>
    </row>
    <row r="45" spans="1:23" x14ac:dyDescent="0.25">
      <c r="A45" s="13"/>
      <c r="B45" s="17"/>
      <c r="C45" s="18"/>
      <c r="D45" s="18"/>
      <c r="L45" s="20"/>
      <c r="M45" s="20"/>
      <c r="Q45" s="22"/>
      <c r="R45" s="24"/>
    </row>
    <row r="46" spans="1:23" x14ac:dyDescent="0.25">
      <c r="A46" s="13"/>
      <c r="B46" s="17"/>
      <c r="C46" s="18"/>
      <c r="D46" s="18"/>
      <c r="L46" s="20"/>
      <c r="M46" s="20"/>
      <c r="Q46" s="22"/>
      <c r="R46" s="24"/>
    </row>
    <row r="47" spans="1:23" x14ac:dyDescent="0.25">
      <c r="A47" s="1"/>
      <c r="B47" s="1"/>
      <c r="L47" s="20"/>
      <c r="M47" s="20"/>
      <c r="Q47" s="22"/>
      <c r="R47" s="24"/>
    </row>
    <row r="48" spans="1:23" x14ac:dyDescent="0.25">
      <c r="A48" s="1"/>
      <c r="B48" s="1"/>
      <c r="L48" s="20"/>
      <c r="M48" s="20"/>
      <c r="Q48" s="22"/>
      <c r="R48" s="24"/>
    </row>
    <row r="49" spans="1:18" x14ac:dyDescent="0.25">
      <c r="A49" s="1"/>
      <c r="B49" s="1"/>
      <c r="L49" s="20"/>
      <c r="M49" s="20"/>
      <c r="Q49" s="22"/>
      <c r="R49" s="24"/>
    </row>
    <row r="50" spans="1:18" x14ac:dyDescent="0.25">
      <c r="L50" s="20"/>
      <c r="M50" s="20"/>
      <c r="Q50" s="22"/>
      <c r="R50" s="24"/>
    </row>
    <row r="51" spans="1:18" x14ac:dyDescent="0.25">
      <c r="L51" s="20"/>
      <c r="M51" s="20"/>
      <c r="Q51" s="22"/>
      <c r="R51" s="24"/>
    </row>
    <row r="52" spans="1:18" x14ac:dyDescent="0.25">
      <c r="L52" s="20"/>
      <c r="M52" s="20"/>
      <c r="Q52" s="22"/>
      <c r="R52" s="24"/>
    </row>
    <row r="53" spans="1:18" x14ac:dyDescent="0.25">
      <c r="L53" s="20"/>
      <c r="M53" s="20"/>
      <c r="Q53" s="22"/>
      <c r="R53" s="24"/>
    </row>
    <row r="54" spans="1:18" x14ac:dyDescent="0.25">
      <c r="L54" s="20"/>
      <c r="M54" s="20"/>
      <c r="Q54" s="22"/>
      <c r="R54" s="24"/>
    </row>
    <row r="55" spans="1:18" x14ac:dyDescent="0.25">
      <c r="L55" s="20"/>
      <c r="M55" s="20"/>
      <c r="Q55" s="22"/>
      <c r="R55" s="24"/>
    </row>
    <row r="56" spans="1:18" x14ac:dyDescent="0.25">
      <c r="L56" s="20"/>
      <c r="M56" s="20"/>
      <c r="Q56" s="22"/>
      <c r="R56" s="24"/>
    </row>
    <row r="57" spans="1:18" x14ac:dyDescent="0.25">
      <c r="L57" s="20"/>
      <c r="M57" s="20"/>
      <c r="Q57" s="22"/>
      <c r="R57" s="24"/>
    </row>
    <row r="58" spans="1:18" x14ac:dyDescent="0.25">
      <c r="L58" s="20"/>
      <c r="M58" s="20"/>
      <c r="Q58" s="22"/>
      <c r="R58" s="24"/>
    </row>
    <row r="59" spans="1:18" x14ac:dyDescent="0.25">
      <c r="L59" s="20"/>
      <c r="M59" s="20"/>
      <c r="Q59" s="22"/>
      <c r="R59" s="24"/>
    </row>
    <row r="60" spans="1:18" x14ac:dyDescent="0.25">
      <c r="L60" s="20"/>
      <c r="M60" s="20"/>
      <c r="Q60" s="22"/>
      <c r="R60" s="24"/>
    </row>
    <row r="61" spans="1:18" x14ac:dyDescent="0.25">
      <c r="L61" s="20"/>
      <c r="M61" s="20"/>
      <c r="Q61" s="22"/>
      <c r="R61" s="24"/>
    </row>
    <row r="62" spans="1:18" x14ac:dyDescent="0.25">
      <c r="L62" s="20"/>
      <c r="M62" s="20"/>
      <c r="Q62" s="22"/>
      <c r="R62" s="24"/>
    </row>
    <row r="63" spans="1:18" x14ac:dyDescent="0.25">
      <c r="L63" s="20"/>
      <c r="M63" s="20"/>
      <c r="Q63" s="22"/>
      <c r="R63" s="24"/>
    </row>
    <row r="64" spans="1:18" x14ac:dyDescent="0.25">
      <c r="L64" s="20"/>
      <c r="M64" s="20"/>
      <c r="Q64" s="22"/>
      <c r="R64" s="24"/>
    </row>
    <row r="65" spans="12:18" x14ac:dyDescent="0.25">
      <c r="L65" s="20"/>
      <c r="M65" s="20"/>
      <c r="Q65" s="22"/>
      <c r="R65" s="24"/>
    </row>
    <row r="66" spans="12:18" x14ac:dyDescent="0.25">
      <c r="L66" s="20"/>
      <c r="M66" s="20"/>
      <c r="Q66" s="22"/>
      <c r="R66" s="24"/>
    </row>
    <row r="67" spans="12:18" x14ac:dyDescent="0.25">
      <c r="Q67" s="22"/>
      <c r="R67" s="24"/>
    </row>
    <row r="68" spans="12:18" x14ac:dyDescent="0.25">
      <c r="Q68" s="22"/>
      <c r="R68" s="24"/>
    </row>
  </sheetData>
  <mergeCells count="6">
    <mergeCell ref="A6:S6"/>
    <mergeCell ref="A1:S1"/>
    <mergeCell ref="A2:S2"/>
    <mergeCell ref="A3:S3"/>
    <mergeCell ref="A4:S4"/>
    <mergeCell ref="A5:S5"/>
  </mergeCells>
  <printOptions horizontalCentered="1"/>
  <pageMargins left="0.2" right="0.7" top="0.75" bottom="0.75" header="0.3" footer="0.55000000000000004"/>
  <pageSetup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8"/>
  <sheetViews>
    <sheetView zoomScale="70" zoomScaleNormal="70" workbookViewId="0">
      <selection activeCell="L14" sqref="L14"/>
    </sheetView>
  </sheetViews>
  <sheetFormatPr defaultColWidth="9" defaultRowHeight="15.75" x14ac:dyDescent="0.25"/>
  <cols>
    <col min="1" max="1" width="9.5" style="3" customWidth="1"/>
    <col min="2" max="2" width="10.125" style="3" bestFit="1" customWidth="1"/>
    <col min="3" max="3" width="10.25" style="1" customWidth="1"/>
    <col min="4" max="4" width="11.25" style="1" customWidth="1"/>
    <col min="5" max="5" width="11.75" style="1" customWidth="1"/>
    <col min="6" max="6" width="9.875" style="1" customWidth="1"/>
    <col min="7" max="7" width="11.5" style="1" customWidth="1"/>
    <col min="8" max="8" width="11.125" style="1" customWidth="1"/>
    <col min="9" max="9" width="11.5" style="1" customWidth="1"/>
    <col min="10" max="10" width="10.25" style="1" customWidth="1"/>
    <col min="11" max="11" width="11.625" style="1" customWidth="1"/>
    <col min="12" max="12" width="12" style="1" bestFit="1" customWidth="1"/>
    <col min="13" max="13" width="12.75" style="1" bestFit="1" customWidth="1"/>
    <col min="14" max="14" width="10.375" style="1" customWidth="1"/>
    <col min="15" max="15" width="11.75" style="1" customWidth="1"/>
    <col min="16" max="16" width="9.875" style="1" customWidth="1"/>
    <col min="17" max="17" width="9.25" style="1" customWidth="1"/>
    <col min="18" max="18" width="9.875" style="1" customWidth="1"/>
    <col min="19" max="19" width="10.25" style="1" customWidth="1"/>
    <col min="20" max="21" width="9.875" style="1" customWidth="1"/>
    <col min="22" max="22" width="11.875" style="1" customWidth="1"/>
    <col min="23" max="26" width="8" style="1" customWidth="1"/>
    <col min="27" max="29" width="9" style="1"/>
    <col min="30" max="30" width="11.125" style="1" bestFit="1" customWidth="1"/>
    <col min="31" max="31" width="10.125" style="1" bestFit="1" customWidth="1"/>
    <col min="32" max="45" width="9" style="1"/>
    <col min="46" max="46" width="9.25" style="1" bestFit="1" customWidth="1"/>
    <col min="47" max="16384" width="9" style="1"/>
  </cols>
  <sheetData>
    <row r="1" spans="1:47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47" ht="18.75" x14ac:dyDescent="0.3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47" ht="26.25" x14ac:dyDescent="0.4">
      <c r="A3" s="85" t="s">
        <v>22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47" ht="26.25" x14ac:dyDescent="0.25">
      <c r="A4" s="89" t="s">
        <v>20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47" ht="26.25" x14ac:dyDescent="0.25">
      <c r="A5" s="86" t="s">
        <v>18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</row>
    <row r="6" spans="1:47" ht="26.25" x14ac:dyDescent="0.2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</row>
    <row r="7" spans="1:47" s="3" customFormat="1" ht="141.75" x14ac:dyDescent="0.25">
      <c r="A7" s="2"/>
      <c r="B7" s="3" t="s">
        <v>0</v>
      </c>
      <c r="C7" s="3" t="s">
        <v>1</v>
      </c>
      <c r="D7" s="3" t="s">
        <v>2</v>
      </c>
      <c r="E7" s="3" t="str">
        <f>'[2]Additions Data'!K1</f>
        <v>237 MW CT-Frame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14</v>
      </c>
      <c r="M7" s="3" t="s">
        <v>9</v>
      </c>
      <c r="N7" s="3" t="s">
        <v>10</v>
      </c>
      <c r="O7" s="3" t="s">
        <v>11</v>
      </c>
      <c r="P7" s="3" t="s">
        <v>12</v>
      </c>
      <c r="Q7" s="3" t="s">
        <v>13</v>
      </c>
      <c r="R7" s="10" t="s">
        <v>15</v>
      </c>
      <c r="S7" s="3" t="s">
        <v>16</v>
      </c>
      <c r="T7" s="11"/>
      <c r="U7" s="2"/>
      <c r="V7" s="2"/>
      <c r="W7" s="2"/>
      <c r="X7" s="2"/>
      <c r="AA7" s="4"/>
      <c r="AB7" s="4"/>
      <c r="AC7" s="4"/>
      <c r="AD7" s="4"/>
      <c r="AM7" s="4"/>
      <c r="AN7" s="4"/>
      <c r="AO7" s="4"/>
      <c r="AP7" s="4"/>
      <c r="AQ7" s="4"/>
      <c r="AR7" s="4"/>
      <c r="AS7" s="4"/>
      <c r="AT7" s="4"/>
      <c r="AU7" s="4"/>
    </row>
    <row r="8" spans="1:47" x14ac:dyDescent="0.25">
      <c r="A8" s="2">
        <v>2021</v>
      </c>
      <c r="B8" s="19">
        <v>955.49034989999996</v>
      </c>
      <c r="C8" s="5">
        <v>1037.6625199914001</v>
      </c>
      <c r="D8" s="5">
        <v>1333.3</v>
      </c>
      <c r="E8" s="5">
        <v>0</v>
      </c>
      <c r="F8" s="6">
        <v>0</v>
      </c>
      <c r="G8" s="7">
        <v>0</v>
      </c>
      <c r="H8" s="8">
        <v>0</v>
      </c>
      <c r="I8" s="5">
        <v>0</v>
      </c>
      <c r="J8" s="5">
        <v>0</v>
      </c>
      <c r="K8" s="5">
        <v>0</v>
      </c>
      <c r="L8" s="5">
        <v>0</v>
      </c>
      <c r="M8" s="5">
        <v>1333.3</v>
      </c>
      <c r="N8" s="5">
        <v>295.63748000859982</v>
      </c>
      <c r="O8" s="8">
        <v>39.540917408484653</v>
      </c>
      <c r="P8" s="9">
        <v>295.63748000859982</v>
      </c>
      <c r="Q8" s="10">
        <v>39.540917408484653</v>
      </c>
      <c r="R8" s="20">
        <v>0</v>
      </c>
      <c r="S8" s="2">
        <v>0</v>
      </c>
      <c r="T8" s="22"/>
      <c r="U8" s="25"/>
      <c r="V8" s="21"/>
      <c r="W8" s="6"/>
      <c r="X8" s="9"/>
      <c r="Y8" s="9"/>
      <c r="AA8" s="4"/>
      <c r="AB8" s="4"/>
      <c r="AC8" s="4"/>
      <c r="AD8" s="12"/>
      <c r="AM8" s="12"/>
      <c r="AN8" s="12"/>
      <c r="AO8" s="12"/>
      <c r="AP8" s="12"/>
      <c r="AQ8" s="12"/>
      <c r="AR8" s="12"/>
      <c r="AS8" s="12"/>
      <c r="AT8" s="12"/>
      <c r="AU8" s="12"/>
    </row>
    <row r="9" spans="1:47" x14ac:dyDescent="0.25">
      <c r="A9" s="2">
        <v>2022</v>
      </c>
      <c r="B9" s="19">
        <v>978.13077229999999</v>
      </c>
      <c r="C9" s="5">
        <v>1062.2500187178</v>
      </c>
      <c r="D9" s="5">
        <v>1343.52</v>
      </c>
      <c r="E9" s="5">
        <v>0</v>
      </c>
      <c r="F9" s="6">
        <v>4.7352392299999995</v>
      </c>
      <c r="G9" s="7">
        <v>2.4432007600000003</v>
      </c>
      <c r="H9" s="8">
        <v>0</v>
      </c>
      <c r="I9" s="5">
        <v>0</v>
      </c>
      <c r="J9" s="5">
        <v>0</v>
      </c>
      <c r="K9" s="5">
        <v>0</v>
      </c>
      <c r="L9" s="5">
        <v>0</v>
      </c>
      <c r="M9" s="5">
        <v>1350.69843999</v>
      </c>
      <c r="N9" s="5">
        <v>281.26998128219998</v>
      </c>
      <c r="O9" s="8">
        <v>37.355866725347475</v>
      </c>
      <c r="P9" s="9">
        <v>288.44842127219999</v>
      </c>
      <c r="Q9" s="10">
        <v>38.089760412499395</v>
      </c>
      <c r="R9" s="20">
        <v>0</v>
      </c>
      <c r="S9" s="2">
        <v>0</v>
      </c>
      <c r="T9" s="22"/>
      <c r="U9" s="25"/>
      <c r="V9" s="21"/>
      <c r="W9" s="6"/>
      <c r="X9" s="9"/>
      <c r="Y9" s="9"/>
      <c r="AA9" s="4"/>
      <c r="AB9" s="4"/>
      <c r="AC9" s="4"/>
      <c r="AD9" s="12"/>
      <c r="AM9" s="12"/>
      <c r="AN9" s="12"/>
      <c r="AO9" s="12"/>
      <c r="AP9" s="12"/>
      <c r="AQ9" s="12"/>
      <c r="AR9" s="12"/>
      <c r="AS9" s="12"/>
      <c r="AT9" s="12"/>
      <c r="AU9" s="12"/>
    </row>
    <row r="10" spans="1:47" x14ac:dyDescent="0.25">
      <c r="A10" s="2">
        <v>2023</v>
      </c>
      <c r="B10" s="19">
        <v>992.62212690000001</v>
      </c>
      <c r="C10" s="5">
        <v>1077.9876298134002</v>
      </c>
      <c r="D10" s="5">
        <v>968.92</v>
      </c>
      <c r="E10" s="5">
        <v>0</v>
      </c>
      <c r="F10" s="6">
        <v>9.3840620999999995</v>
      </c>
      <c r="G10" s="7">
        <v>5.9299640100000008</v>
      </c>
      <c r="H10" s="8">
        <v>1.022</v>
      </c>
      <c r="I10" s="5">
        <v>0</v>
      </c>
      <c r="J10" s="5">
        <v>0</v>
      </c>
      <c r="K10" s="5">
        <v>0</v>
      </c>
      <c r="L10" s="5">
        <v>100</v>
      </c>
      <c r="M10" s="5">
        <v>1085.25602611</v>
      </c>
      <c r="N10" s="5">
        <v>-109.06762981340023</v>
      </c>
      <c r="O10" s="8">
        <v>-2.3878297952134897</v>
      </c>
      <c r="P10" s="9">
        <v>7.2683962965998035</v>
      </c>
      <c r="Q10" s="10">
        <v>9.3322420183498718</v>
      </c>
      <c r="R10" s="20">
        <v>0</v>
      </c>
      <c r="S10" s="2">
        <v>0</v>
      </c>
      <c r="T10" s="22"/>
      <c r="U10" s="25"/>
      <c r="V10" s="21"/>
      <c r="W10" s="6"/>
      <c r="X10" s="9"/>
      <c r="Y10" s="9"/>
      <c r="AA10" s="4"/>
      <c r="AB10" s="4"/>
      <c r="AC10" s="4"/>
      <c r="AD10" s="12"/>
      <c r="AM10" s="12"/>
      <c r="AN10" s="12"/>
      <c r="AO10" s="12"/>
      <c r="AP10" s="12"/>
      <c r="AQ10" s="12"/>
      <c r="AR10" s="12"/>
      <c r="AS10" s="12"/>
      <c r="AT10" s="12"/>
      <c r="AU10" s="12"/>
    </row>
    <row r="11" spans="1:47" x14ac:dyDescent="0.25">
      <c r="A11" s="2">
        <v>2024</v>
      </c>
      <c r="B11" s="19">
        <v>919.35417659999996</v>
      </c>
      <c r="C11" s="5">
        <v>998.41863578760001</v>
      </c>
      <c r="D11" s="5">
        <v>968.92</v>
      </c>
      <c r="E11" s="5">
        <v>0</v>
      </c>
      <c r="F11" s="6">
        <v>13.58551572</v>
      </c>
      <c r="G11" s="7">
        <v>10.164841149999999</v>
      </c>
      <c r="H11" s="8">
        <v>1.5329999999999999</v>
      </c>
      <c r="I11" s="5">
        <v>0</v>
      </c>
      <c r="J11" s="5">
        <v>4.2698</v>
      </c>
      <c r="K11" s="5">
        <v>0</v>
      </c>
      <c r="L11" s="5">
        <v>0</v>
      </c>
      <c r="M11" s="5">
        <v>998.47315686999991</v>
      </c>
      <c r="N11" s="5">
        <v>-29.498635787600051</v>
      </c>
      <c r="O11" s="8">
        <v>5.3913741473723134</v>
      </c>
      <c r="P11" s="9">
        <v>5.4521082399901388E-2</v>
      </c>
      <c r="Q11" s="10">
        <v>8.6059303676197558</v>
      </c>
      <c r="R11" s="20">
        <v>0</v>
      </c>
      <c r="S11" s="2">
        <v>0</v>
      </c>
      <c r="T11" s="22"/>
      <c r="U11" s="25"/>
      <c r="V11" s="21"/>
      <c r="W11" s="6"/>
      <c r="X11" s="9"/>
      <c r="Y11" s="9"/>
      <c r="AA11" s="4"/>
      <c r="AB11" s="4"/>
      <c r="AC11" s="4"/>
      <c r="AD11" s="12"/>
      <c r="AM11" s="12"/>
      <c r="AN11" s="12"/>
      <c r="AO11" s="12"/>
      <c r="AP11" s="12"/>
      <c r="AQ11" s="12"/>
      <c r="AR11" s="12"/>
      <c r="AS11" s="12"/>
      <c r="AT11" s="12"/>
      <c r="AU11" s="12"/>
    </row>
    <row r="12" spans="1:47" x14ac:dyDescent="0.25">
      <c r="A12" s="2">
        <v>2025</v>
      </c>
      <c r="B12" s="19">
        <v>917.29043769999998</v>
      </c>
      <c r="C12" s="5">
        <v>996.17741534220011</v>
      </c>
      <c r="D12" s="5">
        <v>968.92</v>
      </c>
      <c r="E12" s="5">
        <v>0</v>
      </c>
      <c r="F12" s="6">
        <v>12.30327789</v>
      </c>
      <c r="G12" s="7">
        <v>9.9307285399999987</v>
      </c>
      <c r="H12" s="8">
        <v>1.5329999999999999</v>
      </c>
      <c r="I12" s="5">
        <v>0</v>
      </c>
      <c r="J12" s="5">
        <v>4.2698</v>
      </c>
      <c r="K12" s="5">
        <v>0</v>
      </c>
      <c r="L12" s="5">
        <v>0</v>
      </c>
      <c r="M12" s="5">
        <v>996.95680642999992</v>
      </c>
      <c r="N12" s="5">
        <v>-27.257415342200147</v>
      </c>
      <c r="O12" s="8">
        <v>5.6284858293579463</v>
      </c>
      <c r="P12" s="9">
        <v>0.7793910877998087</v>
      </c>
      <c r="Q12" s="10">
        <v>8.6849666644028432</v>
      </c>
      <c r="R12" s="20">
        <v>0</v>
      </c>
      <c r="S12" s="2">
        <v>0</v>
      </c>
      <c r="T12" s="22"/>
      <c r="U12" s="25"/>
      <c r="V12" s="21"/>
      <c r="W12" s="6"/>
      <c r="X12" s="9"/>
      <c r="Y12" s="9"/>
      <c r="AA12" s="4"/>
      <c r="AB12" s="4"/>
      <c r="AC12" s="4"/>
      <c r="AD12" s="12"/>
      <c r="AM12" s="12"/>
      <c r="AN12" s="12"/>
      <c r="AO12" s="12"/>
      <c r="AP12" s="12"/>
      <c r="AQ12" s="12"/>
      <c r="AR12" s="12"/>
      <c r="AS12" s="12"/>
      <c r="AT12" s="12"/>
      <c r="AU12" s="12"/>
    </row>
    <row r="13" spans="1:47" x14ac:dyDescent="0.25">
      <c r="A13" s="2">
        <v>2026</v>
      </c>
      <c r="B13" s="19">
        <v>916.23188990000006</v>
      </c>
      <c r="C13" s="5">
        <v>995.02783243140016</v>
      </c>
      <c r="D13" s="5">
        <v>968.92</v>
      </c>
      <c r="E13" s="5">
        <v>0</v>
      </c>
      <c r="F13" s="6">
        <v>10.946845159999999</v>
      </c>
      <c r="G13" s="7">
        <v>9.4427224699999996</v>
      </c>
      <c r="H13" s="8">
        <v>1.5329999999999999</v>
      </c>
      <c r="I13" s="5">
        <v>0</v>
      </c>
      <c r="J13" s="5">
        <v>4.2698</v>
      </c>
      <c r="K13" s="5">
        <v>0</v>
      </c>
      <c r="L13" s="5">
        <v>0</v>
      </c>
      <c r="M13" s="5">
        <v>995.11236762999999</v>
      </c>
      <c r="N13" s="5">
        <v>-26.107832431400197</v>
      </c>
      <c r="O13" s="8">
        <v>5.7505213124322081</v>
      </c>
      <c r="P13" s="9">
        <v>8.4535198599837713E-2</v>
      </c>
      <c r="Q13" s="10">
        <v>8.6092263977636883</v>
      </c>
      <c r="R13" s="20">
        <v>0</v>
      </c>
      <c r="S13" s="2">
        <v>0</v>
      </c>
      <c r="T13" s="22"/>
      <c r="U13" s="25"/>
      <c r="V13" s="21"/>
      <c r="W13" s="6"/>
      <c r="X13" s="9"/>
      <c r="Y13" s="9"/>
      <c r="AA13" s="4"/>
      <c r="AB13" s="4"/>
      <c r="AC13" s="4"/>
      <c r="AD13" s="12"/>
      <c r="AM13" s="12"/>
      <c r="AN13" s="12"/>
      <c r="AO13" s="12"/>
      <c r="AP13" s="12"/>
      <c r="AQ13" s="12"/>
      <c r="AR13" s="12"/>
      <c r="AS13" s="12"/>
      <c r="AT13" s="12"/>
      <c r="AU13" s="12"/>
    </row>
    <row r="14" spans="1:47" x14ac:dyDescent="0.25">
      <c r="A14" s="2">
        <v>2027</v>
      </c>
      <c r="B14" s="19">
        <v>913.59978209999997</v>
      </c>
      <c r="C14" s="5">
        <v>992.16936336060007</v>
      </c>
      <c r="D14" s="5">
        <v>968.92</v>
      </c>
      <c r="E14" s="5">
        <v>0</v>
      </c>
      <c r="F14" s="6">
        <v>9.6430339000000007</v>
      </c>
      <c r="G14" s="7">
        <v>7.7326746000000002</v>
      </c>
      <c r="H14" s="8">
        <v>2.044</v>
      </c>
      <c r="I14" s="5">
        <v>0</v>
      </c>
      <c r="J14" s="5">
        <v>4.2698</v>
      </c>
      <c r="K14" s="5">
        <v>0</v>
      </c>
      <c r="L14" s="5">
        <v>0</v>
      </c>
      <c r="M14" s="5">
        <v>992.60950849999995</v>
      </c>
      <c r="N14" s="5">
        <v>-23.249363360600114</v>
      </c>
      <c r="O14" s="8">
        <v>6.0551916696872414</v>
      </c>
      <c r="P14" s="9">
        <v>0.4401451393998741</v>
      </c>
      <c r="Q14" s="10">
        <v>8.6481770188679619</v>
      </c>
      <c r="R14" s="20">
        <v>0</v>
      </c>
      <c r="S14" s="2">
        <v>0</v>
      </c>
      <c r="T14" s="22"/>
      <c r="U14" s="25"/>
      <c r="V14" s="21"/>
      <c r="W14" s="6"/>
      <c r="X14" s="9"/>
      <c r="Y14" s="9"/>
      <c r="AA14" s="4"/>
      <c r="AB14" s="4"/>
      <c r="AC14" s="4"/>
      <c r="AD14" s="12"/>
      <c r="AM14" s="12"/>
      <c r="AN14" s="12"/>
      <c r="AO14" s="12"/>
      <c r="AP14" s="12"/>
      <c r="AQ14" s="12"/>
      <c r="AR14" s="12"/>
      <c r="AS14" s="12"/>
      <c r="AT14" s="12"/>
      <c r="AU14" s="12"/>
    </row>
    <row r="15" spans="1:47" x14ac:dyDescent="0.25">
      <c r="A15" s="2">
        <v>2028</v>
      </c>
      <c r="B15" s="19">
        <v>909.01291300000003</v>
      </c>
      <c r="C15" s="5">
        <v>987.18802351800014</v>
      </c>
      <c r="D15" s="5">
        <v>301.22000000000003</v>
      </c>
      <c r="E15" s="5">
        <v>476</v>
      </c>
      <c r="F15" s="6">
        <v>8.2031316300000015</v>
      </c>
      <c r="G15" s="7">
        <v>6.4342122899999996</v>
      </c>
      <c r="H15" s="8">
        <v>2.044</v>
      </c>
      <c r="I15" s="5">
        <v>0</v>
      </c>
      <c r="J15" s="5">
        <v>4.2698</v>
      </c>
      <c r="K15" s="5">
        <v>0</v>
      </c>
      <c r="L15" s="5">
        <v>200</v>
      </c>
      <c r="M15" s="5">
        <v>998.17114392000008</v>
      </c>
      <c r="N15" s="5">
        <v>-685.96802351800011</v>
      </c>
      <c r="O15" s="8">
        <v>-66.862956984198533</v>
      </c>
      <c r="P15" s="9">
        <v>10.98312040199994</v>
      </c>
      <c r="Q15" s="10">
        <v>9.8082469066091313</v>
      </c>
      <c r="R15" s="20">
        <v>0</v>
      </c>
      <c r="S15" s="2">
        <v>0</v>
      </c>
      <c r="T15" s="22"/>
      <c r="U15" s="25"/>
      <c r="V15" s="21"/>
      <c r="W15" s="6"/>
      <c r="X15" s="9"/>
      <c r="Y15" s="9"/>
      <c r="AA15" s="4"/>
      <c r="AB15" s="4"/>
      <c r="AC15" s="4"/>
      <c r="AD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1:47" x14ac:dyDescent="0.25">
      <c r="A16" s="2">
        <v>2029</v>
      </c>
      <c r="B16" s="19">
        <v>908.8553862</v>
      </c>
      <c r="C16" s="5">
        <v>987.01694941320011</v>
      </c>
      <c r="D16" s="5">
        <v>301.22000000000003</v>
      </c>
      <c r="E16" s="5">
        <v>476</v>
      </c>
      <c r="F16" s="6">
        <v>6.6472799799999995</v>
      </c>
      <c r="G16" s="7">
        <v>4.8551242599999993</v>
      </c>
      <c r="H16" s="8">
        <v>2.5550000000000002</v>
      </c>
      <c r="I16" s="5">
        <v>0</v>
      </c>
      <c r="J16" s="5">
        <v>4.2698</v>
      </c>
      <c r="K16" s="5">
        <v>0</v>
      </c>
      <c r="L16" s="5">
        <v>200</v>
      </c>
      <c r="M16" s="5">
        <v>995.54720424000004</v>
      </c>
      <c r="N16" s="5">
        <v>-685.79694941320008</v>
      </c>
      <c r="O16" s="8">
        <v>-66.857213526628712</v>
      </c>
      <c r="P16" s="9">
        <v>8.5302548267999327</v>
      </c>
      <c r="Q16" s="10">
        <v>9.5385711914483728</v>
      </c>
      <c r="R16" s="20">
        <v>0</v>
      </c>
      <c r="S16" s="2">
        <v>0</v>
      </c>
      <c r="T16" s="22"/>
      <c r="U16" s="25"/>
      <c r="V16" s="21"/>
      <c r="W16" s="6"/>
      <c r="X16" s="9"/>
      <c r="Y16" s="9"/>
      <c r="AA16" s="4"/>
      <c r="AB16" s="4"/>
      <c r="AC16" s="4"/>
      <c r="AD16" s="12"/>
      <c r="AM16" s="12"/>
      <c r="AN16" s="12"/>
      <c r="AO16" s="12"/>
      <c r="AP16" s="12"/>
      <c r="AQ16" s="12"/>
      <c r="AR16" s="12"/>
      <c r="AS16" s="12"/>
      <c r="AT16" s="12"/>
      <c r="AU16" s="12"/>
    </row>
    <row r="17" spans="1:47" x14ac:dyDescent="0.25">
      <c r="A17" s="2">
        <v>2030</v>
      </c>
      <c r="B17" s="19">
        <v>906.40464970000005</v>
      </c>
      <c r="C17" s="5">
        <v>984.35544957420018</v>
      </c>
      <c r="D17" s="5">
        <v>301.22000000000003</v>
      </c>
      <c r="E17" s="5">
        <v>476</v>
      </c>
      <c r="F17" s="6">
        <v>5.1758131000000001</v>
      </c>
      <c r="G17" s="7">
        <v>4.1944086900000004</v>
      </c>
      <c r="H17" s="8">
        <v>3.0659999999999998</v>
      </c>
      <c r="I17" s="5">
        <v>40.5</v>
      </c>
      <c r="J17" s="5">
        <v>4.2698</v>
      </c>
      <c r="K17" s="5">
        <v>0</v>
      </c>
      <c r="L17" s="5">
        <v>150</v>
      </c>
      <c r="M17" s="5">
        <v>984.42602179000005</v>
      </c>
      <c r="N17" s="5">
        <v>-683.13544957420015</v>
      </c>
      <c r="O17" s="8">
        <v>-66.767602074890377</v>
      </c>
      <c r="P17" s="9">
        <v>7.0572215799870719E-2</v>
      </c>
      <c r="Q17" s="10">
        <v>8.6077859503284042</v>
      </c>
      <c r="R17" s="20">
        <v>150</v>
      </c>
      <c r="S17" s="2">
        <v>0</v>
      </c>
      <c r="T17" s="22"/>
      <c r="U17" s="25"/>
      <c r="V17" s="21"/>
      <c r="W17" s="6"/>
      <c r="X17" s="9"/>
      <c r="Y17" s="9"/>
      <c r="AA17" s="4"/>
      <c r="AB17" s="4"/>
      <c r="AC17" s="4"/>
      <c r="AD17" s="12"/>
      <c r="AM17" s="12"/>
      <c r="AN17" s="12"/>
      <c r="AO17" s="12"/>
      <c r="AP17" s="12"/>
      <c r="AQ17" s="12"/>
      <c r="AR17" s="12"/>
      <c r="AS17" s="12"/>
      <c r="AT17" s="12"/>
      <c r="AU17" s="12"/>
    </row>
    <row r="18" spans="1:47" x14ac:dyDescent="0.25">
      <c r="A18" s="2">
        <v>2031</v>
      </c>
      <c r="B18" s="19">
        <v>904.41605530000004</v>
      </c>
      <c r="C18" s="5">
        <v>982.1958360558001</v>
      </c>
      <c r="D18" s="5">
        <v>10.220000000000001</v>
      </c>
      <c r="E18" s="5">
        <v>476</v>
      </c>
      <c r="F18" s="6">
        <v>3.85799556</v>
      </c>
      <c r="G18" s="7">
        <v>3.2849981599999998</v>
      </c>
      <c r="H18" s="8">
        <v>3.577</v>
      </c>
      <c r="I18" s="5">
        <v>81</v>
      </c>
      <c r="J18" s="5">
        <v>4.2698</v>
      </c>
      <c r="K18" s="5">
        <v>0</v>
      </c>
      <c r="L18" s="5">
        <v>400</v>
      </c>
      <c r="M18" s="5">
        <v>982.20979372000011</v>
      </c>
      <c r="N18" s="5">
        <v>-971.97583605580007</v>
      </c>
      <c r="O18" s="8">
        <v>-98.869989100689949</v>
      </c>
      <c r="P18" s="9">
        <v>1.3957664200006548E-2</v>
      </c>
      <c r="Q18" s="10">
        <v>8.6015432791267106</v>
      </c>
      <c r="R18" s="20">
        <v>300</v>
      </c>
      <c r="S18" s="2">
        <v>0</v>
      </c>
      <c r="T18" s="22"/>
      <c r="U18" s="25"/>
      <c r="V18" s="21"/>
      <c r="W18" s="6"/>
      <c r="X18" s="9"/>
      <c r="Y18" s="9"/>
      <c r="AA18" s="4"/>
      <c r="AB18" s="4"/>
      <c r="AC18" s="4"/>
      <c r="AD18" s="12"/>
      <c r="AM18" s="12"/>
      <c r="AN18" s="12"/>
      <c r="AO18" s="12"/>
      <c r="AP18" s="12"/>
      <c r="AQ18" s="12"/>
      <c r="AR18" s="12"/>
      <c r="AS18" s="12"/>
      <c r="AT18" s="12"/>
      <c r="AU18" s="12"/>
    </row>
    <row r="19" spans="1:47" x14ac:dyDescent="0.25">
      <c r="A19" s="2">
        <v>2032</v>
      </c>
      <c r="B19" s="19">
        <v>900.35856420000005</v>
      </c>
      <c r="C19" s="5">
        <v>977.78940072120008</v>
      </c>
      <c r="D19" s="5">
        <v>10.220000000000001</v>
      </c>
      <c r="E19" s="5">
        <v>476</v>
      </c>
      <c r="F19" s="6">
        <v>2.7227872200000003</v>
      </c>
      <c r="G19" s="7">
        <v>2.2301573700000001</v>
      </c>
      <c r="H19" s="8">
        <v>3.577</v>
      </c>
      <c r="I19" s="5">
        <v>81</v>
      </c>
      <c r="J19" s="5">
        <v>4.2698</v>
      </c>
      <c r="K19" s="5">
        <v>0</v>
      </c>
      <c r="L19" s="5">
        <v>400</v>
      </c>
      <c r="M19" s="5">
        <v>980.01974459000007</v>
      </c>
      <c r="N19" s="5">
        <v>-967.56940072120005</v>
      </c>
      <c r="O19" s="8">
        <v>-98.864896674906305</v>
      </c>
      <c r="P19" s="9">
        <v>2.2303438687999915</v>
      </c>
      <c r="Q19" s="10">
        <v>8.8477172936964035</v>
      </c>
      <c r="R19" s="20">
        <v>300</v>
      </c>
      <c r="S19" s="2">
        <v>0</v>
      </c>
      <c r="T19" s="22"/>
      <c r="U19" s="25"/>
      <c r="V19" s="21"/>
      <c r="W19" s="6"/>
      <c r="X19" s="9"/>
      <c r="Y19" s="9"/>
      <c r="AA19" s="4"/>
      <c r="AB19" s="4"/>
      <c r="AC19" s="4"/>
      <c r="AD19" s="12"/>
      <c r="AM19" s="12"/>
      <c r="AN19" s="12"/>
      <c r="AO19" s="12"/>
      <c r="AP19" s="12"/>
      <c r="AQ19" s="12"/>
      <c r="AR19" s="12"/>
      <c r="AS19" s="12"/>
      <c r="AT19" s="12"/>
      <c r="AU19" s="12"/>
    </row>
    <row r="20" spans="1:47" x14ac:dyDescent="0.25">
      <c r="A20" s="2">
        <v>2033</v>
      </c>
      <c r="B20" s="19">
        <v>900.89203259999999</v>
      </c>
      <c r="C20" s="5">
        <v>978.36874740360008</v>
      </c>
      <c r="D20" s="5">
        <v>10.220000000000001</v>
      </c>
      <c r="E20" s="5">
        <v>476</v>
      </c>
      <c r="F20" s="6">
        <v>1.7948384500000001</v>
      </c>
      <c r="G20" s="7">
        <v>1.3904547400000005</v>
      </c>
      <c r="H20" s="8">
        <v>4.0880000000000001</v>
      </c>
      <c r="I20" s="5">
        <v>81</v>
      </c>
      <c r="J20" s="5">
        <v>4.2698</v>
      </c>
      <c r="K20" s="5">
        <v>0</v>
      </c>
      <c r="L20" s="5">
        <v>400</v>
      </c>
      <c r="M20" s="5">
        <v>978.76309319000006</v>
      </c>
      <c r="N20" s="5">
        <v>-968.14874740360005</v>
      </c>
      <c r="O20" s="8">
        <v>-98.865568832870593</v>
      </c>
      <c r="P20" s="9">
        <v>0.39434578639998108</v>
      </c>
      <c r="Q20" s="10">
        <v>8.6437728131818403</v>
      </c>
      <c r="R20" s="20">
        <v>300</v>
      </c>
      <c r="S20" s="2">
        <v>0</v>
      </c>
      <c r="T20" s="22"/>
      <c r="U20" s="25"/>
      <c r="V20" s="21"/>
      <c r="W20" s="6"/>
      <c r="X20" s="9"/>
      <c r="Y20" s="9"/>
      <c r="AA20" s="4"/>
      <c r="AB20" s="4"/>
      <c r="AC20" s="4"/>
      <c r="AD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1:47" x14ac:dyDescent="0.25">
      <c r="A21" s="2">
        <v>2034</v>
      </c>
      <c r="B21" s="19">
        <v>898.93321619999995</v>
      </c>
      <c r="C21" s="5">
        <v>976.24147279320005</v>
      </c>
      <c r="D21" s="5">
        <v>10.220000000000001</v>
      </c>
      <c r="E21" s="5">
        <v>476</v>
      </c>
      <c r="F21" s="6">
        <v>1.0208228400000001</v>
      </c>
      <c r="G21" s="7">
        <v>0.86784391999999999</v>
      </c>
      <c r="H21" s="8">
        <v>4.5990000000000002</v>
      </c>
      <c r="I21" s="5">
        <v>81</v>
      </c>
      <c r="J21" s="5">
        <v>4.2698</v>
      </c>
      <c r="K21" s="5">
        <v>0</v>
      </c>
      <c r="L21" s="5">
        <v>400</v>
      </c>
      <c r="M21" s="5">
        <v>977.97746675999997</v>
      </c>
      <c r="N21" s="5">
        <v>-966.02147279320002</v>
      </c>
      <c r="O21" s="8">
        <v>-98.863096855715</v>
      </c>
      <c r="P21" s="9">
        <v>1.7359939667999242</v>
      </c>
      <c r="Q21" s="10">
        <v>8.7931171232206182</v>
      </c>
      <c r="R21" s="20">
        <v>300</v>
      </c>
      <c r="S21" s="2">
        <v>0</v>
      </c>
      <c r="T21" s="22"/>
      <c r="U21" s="25"/>
      <c r="V21" s="21"/>
      <c r="W21" s="6"/>
      <c r="X21" s="9"/>
      <c r="Y21" s="9"/>
      <c r="AA21" s="4"/>
      <c r="AB21" s="4"/>
      <c r="AC21" s="4"/>
      <c r="AD21" s="12"/>
      <c r="AM21" s="12"/>
      <c r="AN21" s="12"/>
      <c r="AO21" s="12"/>
      <c r="AP21" s="12"/>
      <c r="AQ21" s="12"/>
      <c r="AR21" s="12"/>
      <c r="AS21" s="12"/>
      <c r="AT21" s="12"/>
      <c r="AU21" s="12"/>
    </row>
    <row r="22" spans="1:47" x14ac:dyDescent="0.25">
      <c r="A22" s="2">
        <v>2035</v>
      </c>
      <c r="B22" s="19">
        <v>897.76166980000005</v>
      </c>
      <c r="C22" s="5">
        <v>974.96917340280015</v>
      </c>
      <c r="D22" s="5">
        <v>10.220000000000001</v>
      </c>
      <c r="E22" s="5">
        <v>476</v>
      </c>
      <c r="F22" s="6">
        <v>0.48406602999999998</v>
      </c>
      <c r="G22" s="7">
        <v>0.50717913999999997</v>
      </c>
      <c r="H22" s="8">
        <v>4.5990000000000002</v>
      </c>
      <c r="I22" s="5">
        <v>81</v>
      </c>
      <c r="J22" s="5">
        <v>4.2698</v>
      </c>
      <c r="K22" s="5">
        <v>0</v>
      </c>
      <c r="L22" s="5">
        <v>400</v>
      </c>
      <c r="M22" s="5">
        <v>977.08004517000006</v>
      </c>
      <c r="N22" s="5">
        <v>-964.74917340280012</v>
      </c>
      <c r="O22" s="8">
        <v>-98.86161323836906</v>
      </c>
      <c r="P22" s="9">
        <v>2.1108717671999102</v>
      </c>
      <c r="Q22" s="10">
        <v>8.8351260739022486</v>
      </c>
      <c r="R22" s="20">
        <v>300</v>
      </c>
      <c r="S22" s="2">
        <v>0</v>
      </c>
      <c r="T22" s="22"/>
      <c r="U22" s="25"/>
      <c r="V22" s="21"/>
      <c r="W22" s="6"/>
      <c r="X22" s="9"/>
      <c r="Y22" s="9"/>
      <c r="AA22" s="4"/>
      <c r="AB22" s="4"/>
      <c r="AC22" s="4"/>
      <c r="AD22" s="12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x14ac:dyDescent="0.25">
      <c r="A23" s="2">
        <v>2036</v>
      </c>
      <c r="B23" s="19">
        <v>894.7816851</v>
      </c>
      <c r="C23" s="5">
        <v>971.73291001860002</v>
      </c>
      <c r="D23" s="5">
        <v>10.220000000000001</v>
      </c>
      <c r="E23" s="5">
        <v>476</v>
      </c>
      <c r="F23" s="6">
        <v>0.16471992999999999</v>
      </c>
      <c r="G23" s="7">
        <v>0.26880622000000004</v>
      </c>
      <c r="H23" s="8">
        <v>5.1100000000000003</v>
      </c>
      <c r="I23" s="5">
        <v>81</v>
      </c>
      <c r="J23" s="5">
        <v>4.2698</v>
      </c>
      <c r="K23" s="5">
        <v>0</v>
      </c>
      <c r="L23" s="5">
        <v>400</v>
      </c>
      <c r="M23" s="5">
        <v>977.03332614999999</v>
      </c>
      <c r="N23" s="5">
        <v>-961.5129100186</v>
      </c>
      <c r="O23" s="8">
        <v>-98.857821950294181</v>
      </c>
      <c r="P23" s="9">
        <v>5.3004161313999703</v>
      </c>
      <c r="Q23" s="10">
        <v>9.1923697612124933</v>
      </c>
      <c r="R23" s="20">
        <v>300</v>
      </c>
      <c r="S23" s="2">
        <v>0</v>
      </c>
      <c r="T23" s="22"/>
      <c r="U23" s="25"/>
      <c r="V23" s="21"/>
      <c r="W23" s="6"/>
    </row>
    <row r="24" spans="1:47" x14ac:dyDescent="0.25">
      <c r="A24" s="2">
        <v>2037</v>
      </c>
      <c r="B24" s="19">
        <v>895.28432720000001</v>
      </c>
      <c r="C24" s="5">
        <v>972.27877933920013</v>
      </c>
      <c r="D24" s="5">
        <v>10.220000000000001</v>
      </c>
      <c r="E24" s="5">
        <v>476</v>
      </c>
      <c r="F24" s="6">
        <v>4.9478149999999999E-2</v>
      </c>
      <c r="G24" s="7">
        <v>0.12242326000000002</v>
      </c>
      <c r="H24" s="8">
        <v>5.1100000000000003</v>
      </c>
      <c r="I24" s="5">
        <v>81</v>
      </c>
      <c r="J24" s="5">
        <v>4.2698</v>
      </c>
      <c r="K24" s="5">
        <v>0</v>
      </c>
      <c r="L24" s="5">
        <v>400</v>
      </c>
      <c r="M24" s="5">
        <v>976.77170141000011</v>
      </c>
      <c r="N24" s="5">
        <v>-962.0587793392001</v>
      </c>
      <c r="O24" s="8">
        <v>-98.85846320665938</v>
      </c>
      <c r="P24" s="9">
        <v>4.4929220707999775</v>
      </c>
      <c r="Q24" s="10">
        <v>9.1018430384961277</v>
      </c>
      <c r="R24" s="20">
        <v>300</v>
      </c>
      <c r="S24" s="2">
        <v>0</v>
      </c>
      <c r="T24" s="22"/>
      <c r="U24" s="25"/>
      <c r="V24" s="21"/>
      <c r="W24" s="6"/>
    </row>
    <row r="25" spans="1:47" x14ac:dyDescent="0.25">
      <c r="A25" s="2">
        <v>2038</v>
      </c>
      <c r="B25" s="19">
        <v>894.23519690000001</v>
      </c>
      <c r="C25" s="5">
        <v>971.13942383340009</v>
      </c>
      <c r="D25" s="5">
        <v>10.220000000000001</v>
      </c>
      <c r="E25" s="5">
        <v>476</v>
      </c>
      <c r="F25" s="6">
        <v>2.0478449999999999E-2</v>
      </c>
      <c r="G25" s="7">
        <v>5.4172270000000002E-2</v>
      </c>
      <c r="H25" s="8">
        <v>5.6210000000000004</v>
      </c>
      <c r="I25" s="5">
        <v>81</v>
      </c>
      <c r="J25" s="5">
        <v>4.2698</v>
      </c>
      <c r="K25" s="5">
        <v>0</v>
      </c>
      <c r="L25" s="5">
        <v>400</v>
      </c>
      <c r="M25" s="5">
        <v>977.18545072000006</v>
      </c>
      <c r="N25" s="5">
        <v>-960.91942383340006</v>
      </c>
      <c r="O25" s="8">
        <v>-98.857123938374471</v>
      </c>
      <c r="P25" s="9">
        <v>6.0460268865999751</v>
      </c>
      <c r="Q25" s="10">
        <v>9.2761114869510291</v>
      </c>
      <c r="R25" s="20">
        <v>300</v>
      </c>
      <c r="S25" s="2">
        <v>0</v>
      </c>
      <c r="T25" s="22"/>
      <c r="U25" s="25"/>
      <c r="V25" s="21"/>
      <c r="W25" s="6"/>
    </row>
    <row r="26" spans="1:47" x14ac:dyDescent="0.25">
      <c r="A26" s="2">
        <v>2039</v>
      </c>
      <c r="B26" s="19">
        <v>893.24561640000002</v>
      </c>
      <c r="C26" s="5">
        <v>970.06473941040008</v>
      </c>
      <c r="D26" s="5">
        <v>10.220000000000001</v>
      </c>
      <c r="E26" s="5">
        <v>476</v>
      </c>
      <c r="F26" s="6">
        <v>4.4529000000000001E-3</v>
      </c>
      <c r="G26" s="7">
        <v>1.2116740000000001E-2</v>
      </c>
      <c r="H26" s="8">
        <v>5.6210000000000004</v>
      </c>
      <c r="I26" s="5">
        <v>81</v>
      </c>
      <c r="J26" s="5">
        <v>4.2698</v>
      </c>
      <c r="K26" s="5">
        <v>0</v>
      </c>
      <c r="L26" s="5">
        <v>400</v>
      </c>
      <c r="M26" s="5">
        <v>977.1273696400001</v>
      </c>
      <c r="N26" s="5">
        <v>-959.84473941040005</v>
      </c>
      <c r="O26" s="8">
        <v>-98.855857805248561</v>
      </c>
      <c r="P26" s="9">
        <v>7.0626302296000176</v>
      </c>
      <c r="Q26" s="10">
        <v>9.3906705725648241</v>
      </c>
      <c r="R26" s="20">
        <v>300</v>
      </c>
      <c r="S26" s="2">
        <v>0</v>
      </c>
      <c r="T26" s="22"/>
      <c r="U26" s="25"/>
      <c r="V26" s="21"/>
      <c r="W26" s="6"/>
    </row>
    <row r="27" spans="1:47" x14ac:dyDescent="0.25">
      <c r="A27" s="2">
        <v>2040</v>
      </c>
      <c r="B27" s="19">
        <v>889.70942349999996</v>
      </c>
      <c r="C27" s="5">
        <v>966.22443392100001</v>
      </c>
      <c r="D27" s="5">
        <v>10.220000000000001</v>
      </c>
      <c r="E27" s="5">
        <v>476</v>
      </c>
      <c r="F27" s="6">
        <v>0</v>
      </c>
      <c r="G27" s="7">
        <v>0</v>
      </c>
      <c r="H27" s="8">
        <v>6.1319999999999997</v>
      </c>
      <c r="I27" s="5">
        <v>81</v>
      </c>
      <c r="J27" s="5">
        <v>4.2698</v>
      </c>
      <c r="K27" s="5">
        <v>0</v>
      </c>
      <c r="L27" s="5">
        <v>400</v>
      </c>
      <c r="M27" s="5">
        <v>977.62180000000012</v>
      </c>
      <c r="N27" s="5">
        <v>-956.00443392099999</v>
      </c>
      <c r="O27" s="8">
        <v>-98.85131035706064</v>
      </c>
      <c r="P27" s="9">
        <v>11.397366079000108</v>
      </c>
      <c r="Q27" s="10">
        <v>9.881021171402729</v>
      </c>
      <c r="R27" s="20">
        <v>300</v>
      </c>
      <c r="S27" s="2">
        <v>0</v>
      </c>
      <c r="T27" s="22"/>
      <c r="U27" s="25"/>
      <c r="V27" s="21"/>
      <c r="W27" s="6"/>
    </row>
    <row r="28" spans="1:47" x14ac:dyDescent="0.25">
      <c r="A28" s="2">
        <v>2041</v>
      </c>
      <c r="B28" s="19">
        <v>890.6071081</v>
      </c>
      <c r="C28" s="5">
        <v>967.19931939660012</v>
      </c>
      <c r="D28" s="5">
        <v>10.220000000000001</v>
      </c>
      <c r="E28" s="5">
        <v>476</v>
      </c>
      <c r="F28" s="6">
        <v>0</v>
      </c>
      <c r="G28" s="7">
        <v>0</v>
      </c>
      <c r="H28" s="8">
        <v>6.1319999999999997</v>
      </c>
      <c r="I28" s="5">
        <v>81</v>
      </c>
      <c r="J28" s="5">
        <v>4.2698</v>
      </c>
      <c r="K28" s="5">
        <v>0</v>
      </c>
      <c r="L28" s="5">
        <v>400</v>
      </c>
      <c r="M28" s="5">
        <v>977.62180000000012</v>
      </c>
      <c r="N28" s="5">
        <v>-956.97931939660009</v>
      </c>
      <c r="O28" s="8">
        <v>-98.852468175130198</v>
      </c>
      <c r="P28" s="9">
        <v>10.422480603400004</v>
      </c>
      <c r="Q28" s="10">
        <v>9.7702669458404827</v>
      </c>
      <c r="R28" s="20">
        <v>300</v>
      </c>
      <c r="S28" s="2">
        <v>0</v>
      </c>
      <c r="T28" s="22"/>
      <c r="U28" s="25"/>
      <c r="V28" s="21"/>
      <c r="W28" s="6"/>
    </row>
    <row r="29" spans="1:47" x14ac:dyDescent="0.25">
      <c r="A29" s="2">
        <v>2042</v>
      </c>
      <c r="B29" s="19">
        <v>889.41720329999998</v>
      </c>
      <c r="C29" s="5">
        <v>965.90708278380009</v>
      </c>
      <c r="D29" s="5">
        <v>0</v>
      </c>
      <c r="E29" s="5">
        <v>476</v>
      </c>
      <c r="F29" s="6">
        <v>0</v>
      </c>
      <c r="G29" s="7">
        <v>0</v>
      </c>
      <c r="H29" s="8">
        <v>6.6429999999999998</v>
      </c>
      <c r="I29" s="5">
        <v>81</v>
      </c>
      <c r="J29" s="5">
        <v>4.2698</v>
      </c>
      <c r="K29" s="5">
        <v>0</v>
      </c>
      <c r="L29" s="5">
        <v>400</v>
      </c>
      <c r="M29" s="5">
        <v>967.91280000000006</v>
      </c>
      <c r="N29" s="5">
        <v>-965.90708278380009</v>
      </c>
      <c r="O29" s="8">
        <v>-100</v>
      </c>
      <c r="P29" s="9">
        <v>2.0057172161999688</v>
      </c>
      <c r="Q29" s="10">
        <v>8.8255091546192581</v>
      </c>
      <c r="R29" s="20">
        <v>300</v>
      </c>
      <c r="S29" s="2">
        <v>0</v>
      </c>
      <c r="T29" s="22"/>
      <c r="U29" s="25"/>
      <c r="V29" s="21"/>
      <c r="W29" s="6"/>
    </row>
    <row r="30" spans="1:47" x14ac:dyDescent="0.25">
      <c r="A30" s="2">
        <v>2043</v>
      </c>
      <c r="B30" s="19">
        <v>888.48371669999995</v>
      </c>
      <c r="C30" s="5">
        <v>964.89331633619997</v>
      </c>
      <c r="D30" s="5">
        <v>0</v>
      </c>
      <c r="E30" s="5">
        <v>476</v>
      </c>
      <c r="F30" s="6">
        <v>0</v>
      </c>
      <c r="G30" s="7">
        <v>0</v>
      </c>
      <c r="H30" s="8">
        <v>7.1539999999999999</v>
      </c>
      <c r="I30" s="5">
        <v>81</v>
      </c>
      <c r="J30" s="5">
        <v>4.2698</v>
      </c>
      <c r="K30" s="5">
        <v>0</v>
      </c>
      <c r="L30" s="5">
        <v>400</v>
      </c>
      <c r="M30" s="5">
        <v>968.42380000000003</v>
      </c>
      <c r="N30" s="5">
        <v>-964.89331633619997</v>
      </c>
      <c r="O30" s="8">
        <v>-100</v>
      </c>
      <c r="P30" s="9">
        <v>3.5304836638000552</v>
      </c>
      <c r="Q30" s="10">
        <v>8.9973605365456759</v>
      </c>
      <c r="R30" s="20">
        <v>300</v>
      </c>
      <c r="S30" s="2">
        <v>0</v>
      </c>
      <c r="T30" s="22"/>
      <c r="U30" s="25"/>
      <c r="V30" s="21"/>
      <c r="W30" s="6"/>
    </row>
    <row r="31" spans="1:47" x14ac:dyDescent="0.25">
      <c r="A31" s="2">
        <v>2044</v>
      </c>
      <c r="B31" s="19">
        <v>885.33070280000004</v>
      </c>
      <c r="C31" s="5">
        <v>961.46914324080012</v>
      </c>
      <c r="D31" s="5">
        <v>0</v>
      </c>
      <c r="E31" s="5">
        <v>476</v>
      </c>
      <c r="F31" s="6">
        <v>0</v>
      </c>
      <c r="G31" s="7">
        <v>0</v>
      </c>
      <c r="H31" s="8">
        <v>7.1539999999999999</v>
      </c>
      <c r="I31" s="5">
        <v>81</v>
      </c>
      <c r="J31" s="5">
        <v>4.2698</v>
      </c>
      <c r="K31" s="5">
        <v>0</v>
      </c>
      <c r="L31" s="5">
        <v>400</v>
      </c>
      <c r="M31" s="5">
        <v>968.42380000000003</v>
      </c>
      <c r="N31" s="5">
        <v>-961.46914324080012</v>
      </c>
      <c r="O31" s="8">
        <v>-100</v>
      </c>
      <c r="P31" s="9">
        <v>6.9546567591999064</v>
      </c>
      <c r="Q31" s="10">
        <v>9.3855433836423803</v>
      </c>
      <c r="R31" s="20">
        <v>300</v>
      </c>
      <c r="S31" s="2">
        <v>0</v>
      </c>
      <c r="T31" s="22"/>
      <c r="U31" s="25"/>
      <c r="V31" s="21"/>
      <c r="W31" s="6"/>
    </row>
    <row r="32" spans="1:47" x14ac:dyDescent="0.25">
      <c r="A32" s="2">
        <v>2045</v>
      </c>
      <c r="B32" s="19">
        <v>886.22870030000001</v>
      </c>
      <c r="C32" s="5">
        <v>962.44436852580009</v>
      </c>
      <c r="D32" s="5">
        <v>0</v>
      </c>
      <c r="E32" s="5">
        <v>476</v>
      </c>
      <c r="F32" s="6">
        <v>0</v>
      </c>
      <c r="G32" s="7">
        <v>0</v>
      </c>
      <c r="H32" s="8">
        <v>7.665</v>
      </c>
      <c r="I32" s="5">
        <v>81</v>
      </c>
      <c r="J32" s="5">
        <v>4.2698</v>
      </c>
      <c r="K32" s="5">
        <v>0</v>
      </c>
      <c r="L32" s="5">
        <v>400</v>
      </c>
      <c r="M32" s="5">
        <v>968.9348</v>
      </c>
      <c r="N32" s="5">
        <v>-962.44436852580009</v>
      </c>
      <c r="O32" s="8">
        <v>-100</v>
      </c>
      <c r="P32" s="9">
        <v>6.4904314741999087</v>
      </c>
      <c r="Q32" s="10">
        <v>9.3323652993863639</v>
      </c>
      <c r="R32" s="20">
        <v>300</v>
      </c>
      <c r="S32" s="2">
        <v>0</v>
      </c>
      <c r="T32" s="22"/>
      <c r="U32" s="25"/>
      <c r="V32" s="21"/>
      <c r="W32" s="6"/>
    </row>
    <row r="33" spans="1:23" s="13" customFormat="1" x14ac:dyDescent="0.25">
      <c r="A33" s="13">
        <v>2046</v>
      </c>
      <c r="B33" s="19">
        <v>885.29</v>
      </c>
      <c r="C33" s="5">
        <v>961.42493999999999</v>
      </c>
      <c r="D33" s="5">
        <v>0</v>
      </c>
      <c r="E33" s="5">
        <v>476</v>
      </c>
      <c r="F33" s="6">
        <v>0</v>
      </c>
      <c r="G33" s="7">
        <v>0</v>
      </c>
      <c r="H33" s="8">
        <v>8.1760000000000002</v>
      </c>
      <c r="I33" s="5">
        <v>81</v>
      </c>
      <c r="J33" s="5">
        <v>4.2698</v>
      </c>
      <c r="K33" s="5">
        <v>0</v>
      </c>
      <c r="L33" s="5">
        <v>400</v>
      </c>
      <c r="M33" s="5">
        <v>969.44579999999996</v>
      </c>
      <c r="N33" s="6">
        <v>-961.42493999999999</v>
      </c>
      <c r="O33" s="14">
        <v>-100</v>
      </c>
      <c r="P33" s="15">
        <v>8.0208599999999706</v>
      </c>
      <c r="Q33" s="16">
        <v>9.5060149781427565</v>
      </c>
      <c r="R33" s="20">
        <v>300</v>
      </c>
      <c r="S33" s="2">
        <v>0</v>
      </c>
      <c r="T33" s="22"/>
      <c r="U33" s="25"/>
      <c r="V33" s="21"/>
      <c r="W33" s="6"/>
    </row>
    <row r="34" spans="1:23" x14ac:dyDescent="0.25">
      <c r="A34" s="2">
        <v>2047</v>
      </c>
      <c r="B34" s="19">
        <v>883.98</v>
      </c>
      <c r="C34" s="5">
        <v>960.00228000000004</v>
      </c>
      <c r="D34" s="5">
        <v>0</v>
      </c>
      <c r="E34" s="5">
        <v>476</v>
      </c>
      <c r="F34" s="6">
        <v>0</v>
      </c>
      <c r="G34" s="7">
        <v>0</v>
      </c>
      <c r="H34" s="8">
        <v>8.6869999999999994</v>
      </c>
      <c r="I34" s="5">
        <v>121.5</v>
      </c>
      <c r="J34" s="5">
        <v>4.2698</v>
      </c>
      <c r="K34" s="5">
        <v>0</v>
      </c>
      <c r="L34" s="5">
        <v>350</v>
      </c>
      <c r="M34" s="5">
        <v>960.45680000000004</v>
      </c>
      <c r="N34" s="5">
        <v>-960.00228000000004</v>
      </c>
      <c r="O34" s="8">
        <v>-100</v>
      </c>
      <c r="P34" s="9">
        <v>0.45452000000000226</v>
      </c>
      <c r="Q34" s="10">
        <v>8.6514174528835515</v>
      </c>
      <c r="R34" s="20">
        <v>449.99999999999994</v>
      </c>
      <c r="S34" s="2">
        <v>0</v>
      </c>
      <c r="T34" s="22"/>
      <c r="U34" s="25"/>
      <c r="V34" s="21"/>
      <c r="W34" s="6"/>
    </row>
    <row r="35" spans="1:23" x14ac:dyDescent="0.25">
      <c r="A35" s="2">
        <v>2048</v>
      </c>
      <c r="B35" s="19">
        <v>880.53</v>
      </c>
      <c r="C35" s="5">
        <v>956.25558000000001</v>
      </c>
      <c r="D35" s="5">
        <v>0</v>
      </c>
      <c r="E35" s="5">
        <v>476</v>
      </c>
      <c r="F35" s="6">
        <v>0</v>
      </c>
      <c r="G35" s="7">
        <v>0</v>
      </c>
      <c r="H35" s="8">
        <v>9.1980000000000004</v>
      </c>
      <c r="I35" s="5">
        <v>121.5</v>
      </c>
      <c r="J35" s="5">
        <v>4.2698</v>
      </c>
      <c r="K35" s="5">
        <v>0</v>
      </c>
      <c r="L35" s="5">
        <v>350</v>
      </c>
      <c r="M35" s="5">
        <v>960.96780000000001</v>
      </c>
      <c r="N35" s="5">
        <v>-956.25558000000001</v>
      </c>
      <c r="O35" s="8">
        <v>-100</v>
      </c>
      <c r="P35" s="9">
        <v>4.7122200000000021</v>
      </c>
      <c r="Q35" s="10">
        <v>9.135157234847199</v>
      </c>
      <c r="R35" s="20">
        <v>449.99999999999994</v>
      </c>
      <c r="S35" s="2">
        <v>0</v>
      </c>
      <c r="T35" s="22"/>
      <c r="U35" s="25"/>
      <c r="V35" s="21"/>
      <c r="W35" s="6"/>
    </row>
    <row r="36" spans="1:23" x14ac:dyDescent="0.25">
      <c r="A36" s="13">
        <v>2049</v>
      </c>
      <c r="B36" s="19">
        <v>881.71</v>
      </c>
      <c r="C36" s="5">
        <v>957.53706000000011</v>
      </c>
      <c r="D36" s="5">
        <v>0</v>
      </c>
      <c r="E36" s="5">
        <v>476</v>
      </c>
      <c r="F36" s="6">
        <v>0</v>
      </c>
      <c r="G36" s="7">
        <v>0</v>
      </c>
      <c r="H36" s="8">
        <v>9.1980000000000004</v>
      </c>
      <c r="I36" s="5">
        <v>121.5</v>
      </c>
      <c r="J36" s="5">
        <v>4.2698</v>
      </c>
      <c r="K36" s="5">
        <v>0</v>
      </c>
      <c r="L36" s="5">
        <v>350</v>
      </c>
      <c r="M36" s="5">
        <v>960.96780000000001</v>
      </c>
      <c r="N36" s="5">
        <v>-957.53706000000011</v>
      </c>
      <c r="O36" s="8">
        <v>-100</v>
      </c>
      <c r="P36" s="9">
        <v>3.4307399999999006</v>
      </c>
      <c r="Q36" s="10">
        <v>8.9891007247280807</v>
      </c>
      <c r="R36" s="20">
        <v>449.99999999999994</v>
      </c>
      <c r="S36" s="2">
        <v>0</v>
      </c>
      <c r="T36" s="22"/>
      <c r="U36" s="25"/>
      <c r="V36" s="21"/>
    </row>
    <row r="37" spans="1:23" x14ac:dyDescent="0.25">
      <c r="A37" s="2">
        <v>2050</v>
      </c>
      <c r="B37" s="19">
        <v>880.59</v>
      </c>
      <c r="C37" s="5">
        <v>956.32074000000011</v>
      </c>
      <c r="D37" s="5">
        <v>0</v>
      </c>
      <c r="E37" s="5">
        <v>476</v>
      </c>
      <c r="F37" s="6">
        <v>0</v>
      </c>
      <c r="G37" s="7">
        <v>0</v>
      </c>
      <c r="H37" s="8">
        <v>9.1980000000000004</v>
      </c>
      <c r="I37" s="5">
        <v>121.5</v>
      </c>
      <c r="J37" s="5">
        <v>4.2698</v>
      </c>
      <c r="K37" s="5">
        <v>0</v>
      </c>
      <c r="L37" s="5">
        <v>350</v>
      </c>
      <c r="M37" s="5">
        <v>960.96780000000001</v>
      </c>
      <c r="N37" s="5">
        <v>-956.32074000000011</v>
      </c>
      <c r="O37" s="8">
        <v>-100</v>
      </c>
      <c r="P37" s="9">
        <v>4.6470599999998967</v>
      </c>
      <c r="Q37" s="10">
        <v>9.1277211869314865</v>
      </c>
      <c r="R37" s="20">
        <v>449.99999999999994</v>
      </c>
      <c r="S37" s="2">
        <v>0</v>
      </c>
      <c r="T37" s="22"/>
      <c r="U37" s="25"/>
    </row>
    <row r="38" spans="1:23" x14ac:dyDescent="0.25">
      <c r="A38" s="13"/>
      <c r="B38" s="17"/>
      <c r="C38" s="18"/>
      <c r="D38" s="18"/>
      <c r="L38" s="20"/>
      <c r="M38" s="20"/>
    </row>
    <row r="39" spans="1:23" x14ac:dyDescent="0.25">
      <c r="A39" s="13"/>
      <c r="B39" s="17"/>
      <c r="C39" s="18"/>
      <c r="D39" s="18"/>
      <c r="L39" s="20"/>
      <c r="M39" s="20"/>
      <c r="P39" s="22"/>
      <c r="Q39" s="23"/>
    </row>
    <row r="40" spans="1:23" x14ac:dyDescent="0.25">
      <c r="A40" s="13"/>
      <c r="B40" s="17"/>
      <c r="C40" s="18"/>
      <c r="D40" s="18"/>
      <c r="L40" s="20"/>
      <c r="M40" s="20"/>
      <c r="P40" s="22"/>
      <c r="Q40" s="23"/>
    </row>
    <row r="41" spans="1:23" x14ac:dyDescent="0.25">
      <c r="A41" s="13"/>
      <c r="B41" s="17"/>
      <c r="C41" s="18"/>
      <c r="D41" s="18"/>
      <c r="L41" s="20"/>
      <c r="M41" s="20"/>
      <c r="P41" s="22"/>
      <c r="Q41" s="23"/>
    </row>
    <row r="42" spans="1:23" x14ac:dyDescent="0.25">
      <c r="A42" s="13"/>
      <c r="B42" s="17"/>
      <c r="C42" s="18"/>
      <c r="D42" s="18"/>
      <c r="L42" s="20"/>
      <c r="M42" s="20"/>
      <c r="P42" s="22"/>
      <c r="Q42" s="23"/>
    </row>
    <row r="43" spans="1:23" x14ac:dyDescent="0.25">
      <c r="A43" s="13"/>
      <c r="B43" s="17"/>
      <c r="C43" s="18"/>
      <c r="D43" s="18"/>
      <c r="L43" s="20"/>
      <c r="M43" s="20"/>
      <c r="P43" s="22"/>
      <c r="Q43" s="23"/>
    </row>
    <row r="44" spans="1:23" x14ac:dyDescent="0.25">
      <c r="A44" s="13"/>
      <c r="B44" s="17"/>
      <c r="C44" s="18"/>
      <c r="D44" s="18"/>
      <c r="L44" s="20"/>
      <c r="M44" s="20"/>
      <c r="P44" s="22"/>
      <c r="Q44" s="23"/>
    </row>
    <row r="45" spans="1:23" x14ac:dyDescent="0.25">
      <c r="A45" s="13"/>
      <c r="B45" s="17"/>
      <c r="C45" s="18"/>
      <c r="D45" s="18"/>
      <c r="L45" s="20"/>
      <c r="M45" s="20"/>
      <c r="P45" s="22"/>
      <c r="Q45" s="23"/>
    </row>
    <row r="46" spans="1:23" x14ac:dyDescent="0.25">
      <c r="A46" s="13"/>
      <c r="B46" s="17"/>
      <c r="C46" s="18"/>
      <c r="D46" s="18"/>
      <c r="L46" s="20"/>
      <c r="M46" s="20"/>
      <c r="P46" s="22"/>
      <c r="Q46" s="23"/>
    </row>
    <row r="47" spans="1:23" x14ac:dyDescent="0.25">
      <c r="A47" s="1"/>
      <c r="B47" s="1"/>
      <c r="L47" s="20"/>
      <c r="M47" s="20"/>
      <c r="P47" s="22"/>
      <c r="Q47" s="23"/>
    </row>
    <row r="48" spans="1:23" x14ac:dyDescent="0.25">
      <c r="A48" s="1"/>
      <c r="B48" s="1"/>
      <c r="L48" s="20"/>
      <c r="M48" s="20"/>
      <c r="P48" s="22"/>
      <c r="Q48" s="23"/>
    </row>
    <row r="49" spans="1:17" x14ac:dyDescent="0.25">
      <c r="A49" s="1"/>
      <c r="B49" s="1"/>
      <c r="L49" s="20"/>
      <c r="M49" s="20"/>
      <c r="P49" s="22"/>
      <c r="Q49" s="23"/>
    </row>
    <row r="50" spans="1:17" x14ac:dyDescent="0.25">
      <c r="L50" s="20"/>
      <c r="M50" s="20"/>
      <c r="P50" s="22"/>
      <c r="Q50" s="23"/>
    </row>
    <row r="51" spans="1:17" x14ac:dyDescent="0.25">
      <c r="L51" s="20"/>
      <c r="M51" s="20"/>
      <c r="P51" s="22"/>
      <c r="Q51" s="23"/>
    </row>
    <row r="52" spans="1:17" x14ac:dyDescent="0.25">
      <c r="L52" s="20"/>
      <c r="M52" s="20"/>
      <c r="P52" s="22"/>
      <c r="Q52" s="23"/>
    </row>
    <row r="53" spans="1:17" x14ac:dyDescent="0.25">
      <c r="L53" s="20"/>
      <c r="M53" s="20"/>
      <c r="P53" s="22"/>
      <c r="Q53" s="23"/>
    </row>
    <row r="54" spans="1:17" x14ac:dyDescent="0.25">
      <c r="L54" s="20"/>
      <c r="M54" s="20"/>
      <c r="P54" s="22"/>
      <c r="Q54" s="23"/>
    </row>
    <row r="55" spans="1:17" x14ac:dyDescent="0.25">
      <c r="L55" s="20"/>
      <c r="M55" s="20"/>
      <c r="P55" s="22"/>
      <c r="Q55" s="23"/>
    </row>
    <row r="56" spans="1:17" x14ac:dyDescent="0.25">
      <c r="L56" s="20"/>
      <c r="M56" s="20"/>
      <c r="P56" s="22"/>
      <c r="Q56" s="23"/>
    </row>
    <row r="57" spans="1:17" x14ac:dyDescent="0.25">
      <c r="L57" s="20"/>
      <c r="M57" s="20"/>
      <c r="P57" s="22"/>
      <c r="Q57" s="23"/>
    </row>
    <row r="58" spans="1:17" x14ac:dyDescent="0.25">
      <c r="L58" s="20"/>
      <c r="M58" s="20"/>
      <c r="P58" s="22"/>
      <c r="Q58" s="23"/>
    </row>
    <row r="59" spans="1:17" x14ac:dyDescent="0.25">
      <c r="L59" s="20"/>
      <c r="M59" s="20"/>
      <c r="P59" s="22"/>
      <c r="Q59" s="23"/>
    </row>
    <row r="60" spans="1:17" x14ac:dyDescent="0.25">
      <c r="L60" s="20"/>
      <c r="M60" s="20"/>
      <c r="P60" s="22"/>
      <c r="Q60" s="23"/>
    </row>
    <row r="61" spans="1:17" x14ac:dyDescent="0.25">
      <c r="L61" s="20"/>
      <c r="M61" s="20"/>
      <c r="P61" s="22"/>
      <c r="Q61" s="23"/>
    </row>
    <row r="62" spans="1:17" x14ac:dyDescent="0.25">
      <c r="L62" s="20"/>
      <c r="M62" s="20"/>
      <c r="P62" s="22"/>
      <c r="Q62" s="23"/>
    </row>
    <row r="63" spans="1:17" x14ac:dyDescent="0.25">
      <c r="L63" s="20"/>
      <c r="M63" s="20"/>
      <c r="P63" s="22"/>
      <c r="Q63" s="23"/>
    </row>
    <row r="64" spans="1:17" x14ac:dyDescent="0.25">
      <c r="L64" s="20"/>
      <c r="M64" s="20"/>
      <c r="P64" s="22"/>
      <c r="Q64" s="23"/>
    </row>
    <row r="65" spans="12:17" x14ac:dyDescent="0.25">
      <c r="L65" s="20"/>
      <c r="M65" s="20"/>
      <c r="P65" s="22"/>
      <c r="Q65" s="23"/>
    </row>
    <row r="66" spans="12:17" x14ac:dyDescent="0.25">
      <c r="L66" s="20"/>
      <c r="M66" s="20"/>
      <c r="P66" s="22"/>
      <c r="Q66" s="23"/>
    </row>
    <row r="67" spans="12:17" x14ac:dyDescent="0.25">
      <c r="P67" s="22"/>
      <c r="Q67" s="23"/>
    </row>
    <row r="68" spans="12:17" x14ac:dyDescent="0.25">
      <c r="P68" s="22"/>
      <c r="Q68" s="23"/>
    </row>
  </sheetData>
  <mergeCells count="6">
    <mergeCell ref="A6:S6"/>
    <mergeCell ref="A1:S1"/>
    <mergeCell ref="A2:S2"/>
    <mergeCell ref="A3:S3"/>
    <mergeCell ref="A4:S4"/>
    <mergeCell ref="A5:S5"/>
  </mergeCells>
  <printOptions horizontalCentered="1"/>
  <pageMargins left="0.2" right="0.7" top="0.75" bottom="0.75" header="0.3" footer="0.55000000000000004"/>
  <pageSetup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8"/>
  <sheetViews>
    <sheetView zoomScale="70" zoomScaleNormal="70" workbookViewId="0">
      <selection activeCell="L14" sqref="L14"/>
    </sheetView>
  </sheetViews>
  <sheetFormatPr defaultColWidth="8" defaultRowHeight="15" x14ac:dyDescent="0.25"/>
  <cols>
    <col min="1" max="1" width="9.5" style="51" customWidth="1"/>
    <col min="2" max="2" width="10.125" style="51" bestFit="1" customWidth="1"/>
    <col min="3" max="3" width="10.25" style="49" customWidth="1"/>
    <col min="4" max="4" width="11.25" style="49" customWidth="1"/>
    <col min="5" max="5" width="11.75" style="49" customWidth="1"/>
    <col min="6" max="6" width="9.875" style="49" customWidth="1"/>
    <col min="7" max="7" width="11.5" style="49" customWidth="1"/>
    <col min="8" max="8" width="11.125" style="49" customWidth="1"/>
    <col min="9" max="9" width="11.5" style="49" customWidth="1"/>
    <col min="10" max="10" width="10.25" style="49" customWidth="1"/>
    <col min="11" max="11" width="11.625" style="49" customWidth="1"/>
    <col min="12" max="12" width="12" style="49" bestFit="1" customWidth="1"/>
    <col min="13" max="13" width="12.75" style="49" bestFit="1" customWidth="1"/>
    <col min="14" max="14" width="10.375" style="49" customWidth="1"/>
    <col min="15" max="15" width="11.75" style="49" customWidth="1"/>
    <col min="16" max="16" width="9.875" style="49" customWidth="1"/>
    <col min="17" max="17" width="9.25" style="49" customWidth="1"/>
    <col min="18" max="18" width="9.875" style="49" customWidth="1"/>
    <col min="19" max="19" width="10.25" style="49" customWidth="1"/>
    <col min="20" max="21" width="9.875" style="49" customWidth="1"/>
    <col min="22" max="22" width="11.875" style="49" customWidth="1"/>
    <col min="23" max="26" width="8" style="49" customWidth="1"/>
    <col min="27" max="29" width="8" style="49"/>
    <col min="30" max="30" width="11.125" style="49" bestFit="1" customWidth="1"/>
    <col min="31" max="31" width="10.125" style="49" bestFit="1" customWidth="1"/>
    <col min="32" max="45" width="8" style="49"/>
    <col min="46" max="46" width="9.25" style="49" bestFit="1" customWidth="1"/>
    <col min="47" max="16384" width="8" style="49"/>
  </cols>
  <sheetData>
    <row r="1" spans="1:47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47" ht="18.75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47" ht="26.25" x14ac:dyDescent="0.4">
      <c r="A3" s="85" t="s">
        <v>24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47" ht="26.25" x14ac:dyDescent="0.25">
      <c r="A4" s="90" t="s">
        <v>23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47" ht="26.25" x14ac:dyDescent="0.25">
      <c r="A5" s="90" t="s">
        <v>19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</row>
    <row r="6" spans="1:47" ht="26.25" x14ac:dyDescent="0.2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spans="1:47" s="51" customFormat="1" ht="135" x14ac:dyDescent="0.25">
      <c r="A7" s="50"/>
      <c r="B7" s="51" t="s">
        <v>0</v>
      </c>
      <c r="C7" s="51" t="s">
        <v>1</v>
      </c>
      <c r="D7" s="51" t="s">
        <v>2</v>
      </c>
      <c r="E7" s="51" t="str">
        <f>'[3]Additions Data'!K1</f>
        <v>237 MW CT-Frame</v>
      </c>
      <c r="F7" s="51" t="s">
        <v>3</v>
      </c>
      <c r="G7" s="51" t="s">
        <v>4</v>
      </c>
      <c r="H7" s="51" t="s">
        <v>5</v>
      </c>
      <c r="I7" s="51" t="s">
        <v>6</v>
      </c>
      <c r="J7" s="51" t="s">
        <v>7</v>
      </c>
      <c r="K7" s="51" t="s">
        <v>8</v>
      </c>
      <c r="L7" s="51" t="s">
        <v>14</v>
      </c>
      <c r="M7" s="51" t="s">
        <v>9</v>
      </c>
      <c r="N7" s="51" t="s">
        <v>10</v>
      </c>
      <c r="O7" s="51" t="s">
        <v>11</v>
      </c>
      <c r="P7" s="51" t="s">
        <v>12</v>
      </c>
      <c r="Q7" s="51" t="s">
        <v>13</v>
      </c>
      <c r="R7" s="52" t="s">
        <v>15</v>
      </c>
      <c r="S7" s="51" t="s">
        <v>16</v>
      </c>
      <c r="T7" s="53"/>
      <c r="U7" s="50"/>
      <c r="V7" s="50"/>
      <c r="W7" s="50"/>
      <c r="X7" s="50"/>
      <c r="AA7" s="54"/>
      <c r="AB7" s="54"/>
      <c r="AC7" s="54"/>
      <c r="AD7" s="54"/>
      <c r="AM7" s="54"/>
      <c r="AN7" s="54"/>
      <c r="AO7" s="54"/>
      <c r="AP7" s="54"/>
      <c r="AQ7" s="54"/>
      <c r="AR7" s="54"/>
      <c r="AS7" s="54"/>
      <c r="AT7" s="54"/>
      <c r="AU7" s="54"/>
    </row>
    <row r="8" spans="1:47" x14ac:dyDescent="0.25">
      <c r="A8" s="50">
        <v>2021</v>
      </c>
      <c r="B8" s="56">
        <v>955.49034989999996</v>
      </c>
      <c r="C8" s="56">
        <f>B8*1.086</f>
        <v>1037.6625199914001</v>
      </c>
      <c r="D8" s="56">
        <f>'[3]Additions Data'!G2</f>
        <v>1333</v>
      </c>
      <c r="E8" s="56">
        <f>'[3]Additions Data'!K2</f>
        <v>0</v>
      </c>
      <c r="F8" s="57">
        <f>SUM('[3]Additions Data'!AX2:BI2)</f>
        <v>0</v>
      </c>
      <c r="G8" s="58">
        <f>SUM('[3]Additions Data'!AA2:AW2)</f>
        <v>0</v>
      </c>
      <c r="H8" s="59">
        <f>'[3]Additions Data'!N2</f>
        <v>0</v>
      </c>
      <c r="I8" s="56">
        <f>'[3]Additions Data'!Q2</f>
        <v>0</v>
      </c>
      <c r="J8" s="56">
        <f>SUM('[3]Additions Data'!R2:Y2)</f>
        <v>0</v>
      </c>
      <c r="K8" s="56">
        <f>'[3]Additions Data'!Z2</f>
        <v>0</v>
      </c>
      <c r="L8" s="56">
        <f>'[3]Additions Data'!M2</f>
        <v>0</v>
      </c>
      <c r="M8" s="56">
        <f t="shared" ref="M8:M37" si="0">D8+SUM(E8:L8)</f>
        <v>1333</v>
      </c>
      <c r="N8" s="56">
        <f t="shared" ref="N8:N37" si="1">D8-C8</f>
        <v>295.33748000859987</v>
      </c>
      <c r="O8" s="59">
        <f t="shared" ref="O8:O37" si="2">(D8-B8)/B8*100</f>
        <v>39.509519917130461</v>
      </c>
      <c r="P8" s="60">
        <f t="shared" ref="P8:P37" si="3">M8-C8</f>
        <v>295.33748000859987</v>
      </c>
      <c r="Q8" s="52">
        <f t="shared" ref="Q8:Q37" si="4">(M8-B8)/B8*100</f>
        <v>39.509519917130461</v>
      </c>
      <c r="R8" s="61">
        <f>0</f>
        <v>0</v>
      </c>
      <c r="S8" s="50">
        <f>K8/0.12</f>
        <v>0</v>
      </c>
      <c r="T8" s="70"/>
      <c r="U8" s="62"/>
      <c r="V8" s="72"/>
      <c r="W8" s="57"/>
      <c r="X8" s="60"/>
      <c r="Y8" s="60"/>
      <c r="AA8" s="54"/>
      <c r="AB8" s="54"/>
      <c r="AC8" s="54"/>
      <c r="AD8" s="63"/>
      <c r="AM8" s="63"/>
      <c r="AN8" s="63"/>
      <c r="AO8" s="63"/>
      <c r="AP8" s="63"/>
      <c r="AQ8" s="63"/>
      <c r="AR8" s="63"/>
      <c r="AS8" s="63"/>
      <c r="AT8" s="63"/>
      <c r="AU8" s="63"/>
    </row>
    <row r="9" spans="1:47" x14ac:dyDescent="0.25">
      <c r="A9" s="50">
        <v>2022</v>
      </c>
      <c r="B9" s="56">
        <v>978.13077229999999</v>
      </c>
      <c r="C9" s="56">
        <f t="shared" ref="C9:C36" si="5">B9*1.086</f>
        <v>1062.2500187178</v>
      </c>
      <c r="D9" s="56">
        <f>'[3]Additions Data'!G3</f>
        <v>1343.52</v>
      </c>
      <c r="E9" s="56">
        <f>'[3]Additions Data'!K3</f>
        <v>0</v>
      </c>
      <c r="F9" s="57">
        <f>SUM('[3]Additions Data'!AX3:BI3)</f>
        <v>4.7352392299999995</v>
      </c>
      <c r="G9" s="58">
        <f>SUM('[3]Additions Data'!AA3:AW3)</f>
        <v>2.4432007600000003</v>
      </c>
      <c r="H9" s="59">
        <f>'[3]Additions Data'!N3</f>
        <v>0</v>
      </c>
      <c r="I9" s="56">
        <f>'[3]Additions Data'!Q3</f>
        <v>0</v>
      </c>
      <c r="J9" s="56">
        <f>SUM('[3]Additions Data'!R3:Y3)</f>
        <v>0</v>
      </c>
      <c r="K9" s="56">
        <f>'[3]Additions Data'!Z3</f>
        <v>0</v>
      </c>
      <c r="L9" s="56">
        <f>'[3]Additions Data'!M3</f>
        <v>0</v>
      </c>
      <c r="M9" s="56">
        <f t="shared" si="0"/>
        <v>1350.69843999</v>
      </c>
      <c r="N9" s="56">
        <f t="shared" si="1"/>
        <v>281.26998128219998</v>
      </c>
      <c r="O9" s="59">
        <f t="shared" si="2"/>
        <v>37.355866725347475</v>
      </c>
      <c r="P9" s="60">
        <f t="shared" si="3"/>
        <v>288.44842127219999</v>
      </c>
      <c r="Q9" s="52">
        <f t="shared" si="4"/>
        <v>38.089760412499395</v>
      </c>
      <c r="R9" s="61">
        <v>0</v>
      </c>
      <c r="S9" s="50">
        <f t="shared" ref="S9:S37" si="6">K9/0.12</f>
        <v>0</v>
      </c>
      <c r="T9" s="70"/>
      <c r="U9" s="62"/>
      <c r="V9" s="72"/>
      <c r="W9" s="57"/>
      <c r="X9" s="60"/>
      <c r="Y9" s="60"/>
      <c r="AA9" s="54"/>
      <c r="AB9" s="54"/>
      <c r="AC9" s="54"/>
      <c r="AD9" s="63"/>
      <c r="AM9" s="63"/>
      <c r="AN9" s="63"/>
      <c r="AO9" s="63"/>
      <c r="AP9" s="63"/>
      <c r="AQ9" s="63"/>
      <c r="AR9" s="63"/>
      <c r="AS9" s="63"/>
      <c r="AT9" s="63"/>
      <c r="AU9" s="63"/>
    </row>
    <row r="10" spans="1:47" x14ac:dyDescent="0.25">
      <c r="A10" s="50">
        <v>2023</v>
      </c>
      <c r="B10" s="56">
        <v>992.62212690000001</v>
      </c>
      <c r="C10" s="56">
        <f t="shared" si="5"/>
        <v>1077.9876298134002</v>
      </c>
      <c r="D10" s="56">
        <f>'[3]Additions Data'!G4</f>
        <v>968.92</v>
      </c>
      <c r="E10" s="56">
        <f>'[3]Additions Data'!K4</f>
        <v>0</v>
      </c>
      <c r="F10" s="57">
        <f>SUM('[3]Additions Data'!AX4:BI4)</f>
        <v>9.3840620999999995</v>
      </c>
      <c r="G10" s="58">
        <f>SUM('[3]Additions Data'!AA4:AW4)</f>
        <v>5.9428911600000003</v>
      </c>
      <c r="H10" s="59">
        <f>'[3]Additions Data'!N4</f>
        <v>1.022</v>
      </c>
      <c r="I10" s="56">
        <f>'[3]Additions Data'!Q4</f>
        <v>0</v>
      </c>
      <c r="J10" s="56">
        <f>SUM('[3]Additions Data'!R4:Y4)</f>
        <v>0</v>
      </c>
      <c r="K10" s="56">
        <f>'[3]Additions Data'!Z4</f>
        <v>0</v>
      </c>
      <c r="L10" s="56">
        <f>'[3]Additions Data'!M4</f>
        <v>100</v>
      </c>
      <c r="M10" s="56">
        <f t="shared" si="0"/>
        <v>1085.26895326</v>
      </c>
      <c r="N10" s="56">
        <f t="shared" si="1"/>
        <v>-109.06762981340023</v>
      </c>
      <c r="O10" s="59">
        <f t="shared" si="2"/>
        <v>-2.3878297952134897</v>
      </c>
      <c r="P10" s="60">
        <f t="shared" si="3"/>
        <v>7.2813234465997994</v>
      </c>
      <c r="Q10" s="52">
        <f t="shared" si="4"/>
        <v>9.3335443417264781</v>
      </c>
      <c r="R10" s="61">
        <v>0</v>
      </c>
      <c r="S10" s="50">
        <f t="shared" si="6"/>
        <v>0</v>
      </c>
      <c r="T10" s="70"/>
      <c r="U10" s="62"/>
      <c r="V10" s="72"/>
      <c r="W10" s="57"/>
      <c r="X10" s="60"/>
      <c r="Y10" s="60"/>
      <c r="AA10" s="54"/>
      <c r="AB10" s="54"/>
      <c r="AC10" s="54"/>
      <c r="AD10" s="63"/>
      <c r="AM10" s="63"/>
      <c r="AN10" s="63"/>
      <c r="AO10" s="63"/>
      <c r="AP10" s="63"/>
      <c r="AQ10" s="63"/>
      <c r="AR10" s="63"/>
      <c r="AS10" s="63"/>
      <c r="AT10" s="63"/>
      <c r="AU10" s="63"/>
    </row>
    <row r="11" spans="1:47" x14ac:dyDescent="0.25">
      <c r="A11" s="50">
        <v>2024</v>
      </c>
      <c r="B11" s="56">
        <v>919.35417659999996</v>
      </c>
      <c r="C11" s="56">
        <f t="shared" si="5"/>
        <v>998.41863578760001</v>
      </c>
      <c r="D11" s="56">
        <f>'[3]Additions Data'!G5</f>
        <v>968.92</v>
      </c>
      <c r="E11" s="56">
        <f>'[3]Additions Data'!K5</f>
        <v>0</v>
      </c>
      <c r="F11" s="57">
        <f>SUM('[3]Additions Data'!AX5:BI5)</f>
        <v>13.58551572</v>
      </c>
      <c r="G11" s="58">
        <f>SUM('[3]Additions Data'!AA5:AW5)</f>
        <v>10.157841889999998</v>
      </c>
      <c r="H11" s="59">
        <f>'[3]Additions Data'!N5</f>
        <v>1.5329999999999999</v>
      </c>
      <c r="I11" s="56">
        <f>'[3]Additions Data'!Q5</f>
        <v>0</v>
      </c>
      <c r="J11" s="56">
        <f>SUM('[3]Additions Data'!R5:Y5)</f>
        <v>4.2698</v>
      </c>
      <c r="K11" s="56">
        <f>'[3]Additions Data'!Z5</f>
        <v>0</v>
      </c>
      <c r="L11" s="56">
        <f>'[3]Additions Data'!M5</f>
        <v>0</v>
      </c>
      <c r="M11" s="56">
        <f t="shared" si="0"/>
        <v>998.46615760999998</v>
      </c>
      <c r="N11" s="56">
        <f t="shared" si="1"/>
        <v>-29.498635787600051</v>
      </c>
      <c r="O11" s="59">
        <f t="shared" si="2"/>
        <v>5.3913741473723134</v>
      </c>
      <c r="P11" s="60">
        <f t="shared" si="3"/>
        <v>4.7521822399971825E-2</v>
      </c>
      <c r="Q11" s="52">
        <f t="shared" si="4"/>
        <v>8.6051690440539215</v>
      </c>
      <c r="R11" s="61">
        <f>I11/0.64</f>
        <v>0</v>
      </c>
      <c r="S11" s="50">
        <f t="shared" si="6"/>
        <v>0</v>
      </c>
      <c r="T11" s="70"/>
      <c r="U11" s="62"/>
      <c r="V11" s="72"/>
      <c r="W11" s="57"/>
      <c r="X11" s="60"/>
      <c r="Y11" s="60"/>
      <c r="AA11" s="54"/>
      <c r="AB11" s="54"/>
      <c r="AC11" s="54"/>
      <c r="AD11" s="63"/>
      <c r="AM11" s="63"/>
      <c r="AN11" s="63"/>
      <c r="AO11" s="63"/>
      <c r="AP11" s="63"/>
      <c r="AQ11" s="63"/>
      <c r="AR11" s="63"/>
      <c r="AS11" s="63"/>
      <c r="AT11" s="63"/>
      <c r="AU11" s="63"/>
    </row>
    <row r="12" spans="1:47" x14ac:dyDescent="0.25">
      <c r="A12" s="50">
        <v>2025</v>
      </c>
      <c r="B12" s="56">
        <v>917.29043769999998</v>
      </c>
      <c r="C12" s="56">
        <f t="shared" si="5"/>
        <v>996.17741534220011</v>
      </c>
      <c r="D12" s="56">
        <f>'[3]Additions Data'!G6</f>
        <v>968.92</v>
      </c>
      <c r="E12" s="56">
        <f>'[3]Additions Data'!K6</f>
        <v>0</v>
      </c>
      <c r="F12" s="57">
        <f>SUM('[3]Additions Data'!AX6:BI6)</f>
        <v>12.30327789</v>
      </c>
      <c r="G12" s="58">
        <f>SUM('[3]Additions Data'!AA6:AW6)</f>
        <v>9.9244415299999993</v>
      </c>
      <c r="H12" s="59">
        <f>'[3]Additions Data'!N6</f>
        <v>1.5329999999999999</v>
      </c>
      <c r="I12" s="56">
        <f>'[3]Additions Data'!Q6</f>
        <v>0</v>
      </c>
      <c r="J12" s="56">
        <f>SUM('[3]Additions Data'!R6:Y6)</f>
        <v>4.2698</v>
      </c>
      <c r="K12" s="56">
        <f>'[3]Additions Data'!Z6</f>
        <v>0</v>
      </c>
      <c r="L12" s="56">
        <f>'[3]Additions Data'!M6</f>
        <v>0</v>
      </c>
      <c r="M12" s="56">
        <f t="shared" si="0"/>
        <v>996.95051941999998</v>
      </c>
      <c r="N12" s="56">
        <f t="shared" si="1"/>
        <v>-27.257415342200147</v>
      </c>
      <c r="O12" s="59">
        <f t="shared" si="2"/>
        <v>5.6284858293579463</v>
      </c>
      <c r="P12" s="60">
        <f t="shared" si="3"/>
        <v>0.77310407779987145</v>
      </c>
      <c r="Q12" s="52">
        <f t="shared" si="4"/>
        <v>8.6842812751584404</v>
      </c>
      <c r="R12" s="61">
        <f>I12/0.58</f>
        <v>0</v>
      </c>
      <c r="S12" s="50">
        <f t="shared" si="6"/>
        <v>0</v>
      </c>
      <c r="T12" s="70"/>
      <c r="U12" s="62"/>
      <c r="V12" s="72"/>
      <c r="W12" s="57"/>
      <c r="X12" s="60"/>
      <c r="Y12" s="60"/>
      <c r="AA12" s="54"/>
      <c r="AB12" s="54"/>
      <c r="AC12" s="54"/>
      <c r="AD12" s="63"/>
      <c r="AM12" s="63"/>
      <c r="AN12" s="63"/>
      <c r="AO12" s="63"/>
      <c r="AP12" s="63"/>
      <c r="AQ12" s="63"/>
      <c r="AR12" s="63"/>
      <c r="AS12" s="63"/>
      <c r="AT12" s="63"/>
      <c r="AU12" s="63"/>
    </row>
    <row r="13" spans="1:47" x14ac:dyDescent="0.25">
      <c r="A13" s="50">
        <v>2026</v>
      </c>
      <c r="B13" s="56">
        <v>916.23188990000006</v>
      </c>
      <c r="C13" s="56">
        <f t="shared" si="5"/>
        <v>995.02783243140016</v>
      </c>
      <c r="D13" s="56">
        <f>'[3]Additions Data'!G7</f>
        <v>968.92</v>
      </c>
      <c r="E13" s="56">
        <f>'[3]Additions Data'!K7</f>
        <v>0</v>
      </c>
      <c r="F13" s="57">
        <f>SUM('[3]Additions Data'!AX7:BI7)</f>
        <v>10.946845159999999</v>
      </c>
      <c r="G13" s="58">
        <f>SUM('[3]Additions Data'!AA7:AW7)</f>
        <v>9.4372203599999995</v>
      </c>
      <c r="H13" s="59">
        <f>'[3]Additions Data'!N7</f>
        <v>1.5329999999999999</v>
      </c>
      <c r="I13" s="56">
        <f>'[3]Additions Data'!Q7</f>
        <v>0</v>
      </c>
      <c r="J13" s="56">
        <f>SUM('[3]Additions Data'!R7:Y7)</f>
        <v>4.2698</v>
      </c>
      <c r="K13" s="56">
        <f>'[3]Additions Data'!Z7</f>
        <v>0</v>
      </c>
      <c r="L13" s="56">
        <f>'[3]Additions Data'!M7</f>
        <v>0</v>
      </c>
      <c r="M13" s="56">
        <f t="shared" si="0"/>
        <v>995.10686551999993</v>
      </c>
      <c r="N13" s="56">
        <f t="shared" si="1"/>
        <v>-26.107832431400197</v>
      </c>
      <c r="O13" s="59">
        <f t="shared" si="2"/>
        <v>5.7505213124322081</v>
      </c>
      <c r="P13" s="60">
        <f t="shared" si="3"/>
        <v>7.9033088599771872E-2</v>
      </c>
      <c r="Q13" s="52">
        <f t="shared" si="4"/>
        <v>8.6086258827564386</v>
      </c>
      <c r="R13" s="61">
        <f>I13/0.49</f>
        <v>0</v>
      </c>
      <c r="S13" s="50">
        <f t="shared" si="6"/>
        <v>0</v>
      </c>
      <c r="T13" s="70"/>
      <c r="U13" s="62"/>
      <c r="V13" s="72"/>
      <c r="W13" s="57"/>
      <c r="X13" s="60"/>
      <c r="Y13" s="60"/>
      <c r="AA13" s="54"/>
      <c r="AB13" s="54"/>
      <c r="AC13" s="54"/>
      <c r="AD13" s="63"/>
      <c r="AM13" s="63"/>
      <c r="AN13" s="63"/>
      <c r="AO13" s="63"/>
      <c r="AP13" s="63"/>
      <c r="AQ13" s="63"/>
      <c r="AR13" s="63"/>
      <c r="AS13" s="63"/>
      <c r="AT13" s="63"/>
      <c r="AU13" s="63"/>
    </row>
    <row r="14" spans="1:47" x14ac:dyDescent="0.25">
      <c r="A14" s="50">
        <v>2027</v>
      </c>
      <c r="B14" s="56">
        <v>913.59978209999997</v>
      </c>
      <c r="C14" s="56">
        <f t="shared" si="5"/>
        <v>992.16936336060007</v>
      </c>
      <c r="D14" s="56">
        <f>'[3]Additions Data'!G8</f>
        <v>968.92</v>
      </c>
      <c r="E14" s="56">
        <f>'[3]Additions Data'!K8</f>
        <v>0</v>
      </c>
      <c r="F14" s="57">
        <f>SUM('[3]Additions Data'!AX8:BI8)</f>
        <v>9.6430339000000007</v>
      </c>
      <c r="G14" s="58">
        <f>SUM('[3]Additions Data'!AA8:AW8)</f>
        <v>7.7361325400000007</v>
      </c>
      <c r="H14" s="59">
        <f>'[3]Additions Data'!N8</f>
        <v>2.044</v>
      </c>
      <c r="I14" s="56">
        <f>'[3]Additions Data'!Q8</f>
        <v>0</v>
      </c>
      <c r="J14" s="56">
        <f>SUM('[3]Additions Data'!R8:Y8)</f>
        <v>4.2698</v>
      </c>
      <c r="K14" s="56">
        <f>'[3]Additions Data'!Z8</f>
        <v>0</v>
      </c>
      <c r="L14" s="56">
        <f>'[3]Additions Data'!M8</f>
        <v>0</v>
      </c>
      <c r="M14" s="56">
        <f t="shared" si="0"/>
        <v>992.61296643999992</v>
      </c>
      <c r="N14" s="56">
        <f t="shared" si="1"/>
        <v>-23.249363360600114</v>
      </c>
      <c r="O14" s="59">
        <f t="shared" si="2"/>
        <v>6.0551916696872414</v>
      </c>
      <c r="P14" s="60">
        <f t="shared" si="3"/>
        <v>0.44360307939984978</v>
      </c>
      <c r="Q14" s="52">
        <f t="shared" si="4"/>
        <v>8.6485555150177778</v>
      </c>
      <c r="R14" s="61">
        <f>I14/0.4</f>
        <v>0</v>
      </c>
      <c r="S14" s="50">
        <f t="shared" si="6"/>
        <v>0</v>
      </c>
      <c r="T14" s="70"/>
      <c r="U14" s="62"/>
      <c r="V14" s="72"/>
      <c r="W14" s="57"/>
      <c r="X14" s="60"/>
      <c r="Y14" s="60"/>
      <c r="AA14" s="54"/>
      <c r="AB14" s="54"/>
      <c r="AC14" s="54"/>
      <c r="AD14" s="63"/>
      <c r="AM14" s="63"/>
      <c r="AN14" s="63"/>
      <c r="AO14" s="63"/>
      <c r="AP14" s="63"/>
      <c r="AQ14" s="63"/>
      <c r="AR14" s="63"/>
      <c r="AS14" s="63"/>
      <c r="AT14" s="63"/>
      <c r="AU14" s="63"/>
    </row>
    <row r="15" spans="1:47" x14ac:dyDescent="0.25">
      <c r="A15" s="50">
        <v>2028</v>
      </c>
      <c r="B15" s="56">
        <v>909.01291300000003</v>
      </c>
      <c r="C15" s="56">
        <f t="shared" si="5"/>
        <v>987.18802351800014</v>
      </c>
      <c r="D15" s="56">
        <f>'[3]Additions Data'!G9</f>
        <v>968.92</v>
      </c>
      <c r="E15" s="56">
        <f>'[3]Additions Data'!K9</f>
        <v>0</v>
      </c>
      <c r="F15" s="57">
        <f>SUM('[3]Additions Data'!AX9:BI9)</f>
        <v>8.2031316300000015</v>
      </c>
      <c r="G15" s="58">
        <f>SUM('[3]Additions Data'!AA9:AW9)</f>
        <v>6.2849426099999999</v>
      </c>
      <c r="H15" s="59">
        <f>'[3]Additions Data'!N9</f>
        <v>2.044</v>
      </c>
      <c r="I15" s="56">
        <f>'[3]Additions Data'!Q9</f>
        <v>0</v>
      </c>
      <c r="J15" s="56">
        <f>SUM('[3]Additions Data'!R9:Y9)</f>
        <v>4.2698</v>
      </c>
      <c r="K15" s="56">
        <f>'[3]Additions Data'!Z9</f>
        <v>0</v>
      </c>
      <c r="L15" s="56">
        <f>'[3]Additions Data'!M9</f>
        <v>0</v>
      </c>
      <c r="M15" s="56">
        <f t="shared" si="0"/>
        <v>989.72187423999992</v>
      </c>
      <c r="N15" s="56">
        <f t="shared" si="1"/>
        <v>-18.268023518000177</v>
      </c>
      <c r="O15" s="59">
        <f t="shared" si="2"/>
        <v>6.5903449932619305</v>
      </c>
      <c r="P15" s="60">
        <f t="shared" si="3"/>
        <v>2.5338507219997837</v>
      </c>
      <c r="Q15" s="52">
        <f t="shared" si="4"/>
        <v>8.8787474947564249</v>
      </c>
      <c r="R15" s="61">
        <f>I15/0.4</f>
        <v>0</v>
      </c>
      <c r="S15" s="50">
        <f t="shared" si="6"/>
        <v>0</v>
      </c>
      <c r="T15" s="70"/>
      <c r="U15" s="62"/>
      <c r="V15" s="72"/>
      <c r="W15" s="57"/>
      <c r="X15" s="60"/>
      <c r="Y15" s="60"/>
      <c r="AA15" s="54"/>
      <c r="AB15" s="54"/>
      <c r="AC15" s="54"/>
      <c r="AD15" s="63"/>
      <c r="AM15" s="63"/>
      <c r="AN15" s="63"/>
      <c r="AO15" s="63"/>
      <c r="AP15" s="63"/>
      <c r="AQ15" s="63"/>
      <c r="AR15" s="63"/>
      <c r="AS15" s="63"/>
      <c r="AT15" s="63"/>
      <c r="AU15" s="63"/>
    </row>
    <row r="16" spans="1:47" x14ac:dyDescent="0.25">
      <c r="A16" s="50">
        <v>2029</v>
      </c>
      <c r="B16" s="56">
        <v>908.8553862</v>
      </c>
      <c r="C16" s="56">
        <f t="shared" si="5"/>
        <v>987.01694941320011</v>
      </c>
      <c r="D16" s="56">
        <f>'[3]Additions Data'!G10</f>
        <v>968.92</v>
      </c>
      <c r="E16" s="56">
        <f>'[3]Additions Data'!K10</f>
        <v>0</v>
      </c>
      <c r="F16" s="57">
        <f>SUM('[3]Additions Data'!AX10:BI10)</f>
        <v>6.6472799799999995</v>
      </c>
      <c r="G16" s="58">
        <f>SUM('[3]Additions Data'!AA10:AW10)</f>
        <v>4.6869595100000003</v>
      </c>
      <c r="H16" s="59">
        <f>'[3]Additions Data'!N10</f>
        <v>2.5550000000000002</v>
      </c>
      <c r="I16" s="56">
        <f>'[3]Additions Data'!Q10</f>
        <v>0</v>
      </c>
      <c r="J16" s="56">
        <f>SUM('[3]Additions Data'!R10:Y10)</f>
        <v>4.2698</v>
      </c>
      <c r="K16" s="56">
        <f>'[3]Additions Data'!Z10</f>
        <v>0</v>
      </c>
      <c r="L16" s="56">
        <f>'[3]Additions Data'!M10</f>
        <v>0</v>
      </c>
      <c r="M16" s="56">
        <f t="shared" si="0"/>
        <v>987.07903949000001</v>
      </c>
      <c r="N16" s="56">
        <f t="shared" si="1"/>
        <v>-18.09694941320015</v>
      </c>
      <c r="O16" s="59">
        <f t="shared" si="2"/>
        <v>6.6088196991531412</v>
      </c>
      <c r="P16" s="60">
        <f t="shared" si="3"/>
        <v>6.2090076799904637E-2</v>
      </c>
      <c r="Q16" s="52">
        <f t="shared" si="4"/>
        <v>8.606831678366305</v>
      </c>
      <c r="R16" s="61">
        <f>I16/0.4</f>
        <v>0</v>
      </c>
      <c r="S16" s="50">
        <f t="shared" si="6"/>
        <v>0</v>
      </c>
      <c r="T16" s="70"/>
      <c r="U16" s="62"/>
      <c r="V16" s="72"/>
      <c r="W16" s="57"/>
      <c r="X16" s="60"/>
      <c r="Y16" s="60"/>
      <c r="AA16" s="54"/>
      <c r="AB16" s="54"/>
      <c r="AC16" s="54"/>
      <c r="AD16" s="63"/>
      <c r="AM16" s="63"/>
      <c r="AN16" s="63"/>
      <c r="AO16" s="63"/>
      <c r="AP16" s="63"/>
      <c r="AQ16" s="63"/>
      <c r="AR16" s="63"/>
      <c r="AS16" s="63"/>
      <c r="AT16" s="63"/>
      <c r="AU16" s="63"/>
    </row>
    <row r="17" spans="1:47" x14ac:dyDescent="0.25">
      <c r="A17" s="50">
        <v>2030</v>
      </c>
      <c r="B17" s="56">
        <v>906.40464970000005</v>
      </c>
      <c r="C17" s="56">
        <f t="shared" si="5"/>
        <v>984.35544957420018</v>
      </c>
      <c r="D17" s="56">
        <f>'[3]Additions Data'!G11</f>
        <v>968.92</v>
      </c>
      <c r="E17" s="56">
        <f>'[3]Additions Data'!K11</f>
        <v>0</v>
      </c>
      <c r="F17" s="57">
        <f>SUM('[3]Additions Data'!AX11:BI11)</f>
        <v>5.1758131000000001</v>
      </c>
      <c r="G17" s="58">
        <f>SUM('[3]Additions Data'!AA11:AW11)</f>
        <v>3.7584407800000004</v>
      </c>
      <c r="H17" s="59">
        <f>'[3]Additions Data'!N11</f>
        <v>3.0659999999999998</v>
      </c>
      <c r="I17" s="56">
        <f>'[3]Additions Data'!Q11</f>
        <v>0</v>
      </c>
      <c r="J17" s="56">
        <f>SUM('[3]Additions Data'!R11:Y11)</f>
        <v>4.2698</v>
      </c>
      <c r="K17" s="56">
        <f>'[3]Additions Data'!Z11</f>
        <v>0</v>
      </c>
      <c r="L17" s="56">
        <f>'[3]Additions Data'!M11</f>
        <v>0</v>
      </c>
      <c r="M17" s="56">
        <f t="shared" si="0"/>
        <v>985.19005387999994</v>
      </c>
      <c r="N17" s="56">
        <f t="shared" si="1"/>
        <v>-15.43544957420022</v>
      </c>
      <c r="O17" s="59">
        <f t="shared" si="2"/>
        <v>6.8970685797663451</v>
      </c>
      <c r="P17" s="60">
        <f t="shared" si="3"/>
        <v>0.83460430579975764</v>
      </c>
      <c r="Q17" s="52">
        <f t="shared" si="4"/>
        <v>8.6920785552099851</v>
      </c>
      <c r="R17" s="61">
        <f t="shared" ref="R17:R37" si="7">I17/0.27</f>
        <v>0</v>
      </c>
      <c r="S17" s="50">
        <f t="shared" si="6"/>
        <v>0</v>
      </c>
      <c r="T17" s="70"/>
      <c r="U17" s="62"/>
      <c r="V17" s="72"/>
      <c r="W17" s="57"/>
      <c r="X17" s="60"/>
      <c r="Y17" s="60"/>
      <c r="AA17" s="54"/>
      <c r="AB17" s="54"/>
      <c r="AC17" s="54"/>
      <c r="AD17" s="63"/>
      <c r="AM17" s="63"/>
      <c r="AN17" s="63"/>
      <c r="AO17" s="63"/>
      <c r="AP17" s="63"/>
      <c r="AQ17" s="63"/>
      <c r="AR17" s="63"/>
      <c r="AS17" s="63"/>
      <c r="AT17" s="63"/>
      <c r="AU17" s="63"/>
    </row>
    <row r="18" spans="1:47" x14ac:dyDescent="0.25">
      <c r="A18" s="50">
        <v>2031</v>
      </c>
      <c r="B18" s="56">
        <v>904.41605530000004</v>
      </c>
      <c r="C18" s="56">
        <f t="shared" si="5"/>
        <v>982.1958360558001</v>
      </c>
      <c r="D18" s="56">
        <f>'[3]Additions Data'!G12</f>
        <v>677.92</v>
      </c>
      <c r="E18" s="56">
        <f>'[3]Additions Data'!K12</f>
        <v>0</v>
      </c>
      <c r="F18" s="57">
        <f>SUM('[3]Additions Data'!AX12:BI12)</f>
        <v>3.85799556</v>
      </c>
      <c r="G18" s="58">
        <f>SUM('[3]Additions Data'!AA12:AW12)</f>
        <v>2.7014639300000001</v>
      </c>
      <c r="H18" s="59">
        <f>'[3]Additions Data'!N12</f>
        <v>3.577</v>
      </c>
      <c r="I18" s="56">
        <f>'[3]Additions Data'!Q12</f>
        <v>0</v>
      </c>
      <c r="J18" s="56">
        <f>SUM('[3]Additions Data'!R12:Y12)</f>
        <v>4.2698</v>
      </c>
      <c r="K18" s="56">
        <f>'[3]Additions Data'!Z12</f>
        <v>0</v>
      </c>
      <c r="L18" s="56">
        <f>'[3]Additions Data'!M12</f>
        <v>300</v>
      </c>
      <c r="M18" s="56">
        <f t="shared" si="0"/>
        <v>992.32625948999998</v>
      </c>
      <c r="N18" s="56">
        <f t="shared" si="1"/>
        <v>-304.27583605580014</v>
      </c>
      <c r="O18" s="59">
        <f t="shared" si="2"/>
        <v>-25.043347469641063</v>
      </c>
      <c r="P18" s="60">
        <f t="shared" si="3"/>
        <v>10.130423434199884</v>
      </c>
      <c r="Q18" s="52">
        <f t="shared" si="4"/>
        <v>9.7201065455256241</v>
      </c>
      <c r="R18" s="61">
        <f t="shared" si="7"/>
        <v>0</v>
      </c>
      <c r="S18" s="50">
        <f t="shared" si="6"/>
        <v>0</v>
      </c>
      <c r="T18" s="70"/>
      <c r="U18" s="62"/>
      <c r="V18" s="72"/>
      <c r="W18" s="57"/>
      <c r="X18" s="60"/>
      <c r="Y18" s="60"/>
      <c r="AA18" s="54"/>
      <c r="AB18" s="54"/>
      <c r="AC18" s="54"/>
      <c r="AD18" s="63"/>
      <c r="AM18" s="63"/>
      <c r="AN18" s="63"/>
      <c r="AO18" s="63"/>
      <c r="AP18" s="63"/>
      <c r="AQ18" s="63"/>
      <c r="AR18" s="63"/>
      <c r="AS18" s="63"/>
      <c r="AT18" s="63"/>
      <c r="AU18" s="63"/>
    </row>
    <row r="19" spans="1:47" x14ac:dyDescent="0.25">
      <c r="A19" s="50">
        <v>2032</v>
      </c>
      <c r="B19" s="56">
        <v>900.35856420000005</v>
      </c>
      <c r="C19" s="56">
        <f t="shared" si="5"/>
        <v>977.78940072120008</v>
      </c>
      <c r="D19" s="56">
        <f>'[3]Additions Data'!G13</f>
        <v>677.92</v>
      </c>
      <c r="E19" s="56">
        <f>'[3]Additions Data'!K13</f>
        <v>0</v>
      </c>
      <c r="F19" s="57">
        <f>SUM('[3]Additions Data'!AX13:BI13)</f>
        <v>2.7227872200000003</v>
      </c>
      <c r="G19" s="58">
        <f>SUM('[3]Additions Data'!AA13:AW13)</f>
        <v>1.7589358700000002</v>
      </c>
      <c r="H19" s="59">
        <f>'[3]Additions Data'!N13</f>
        <v>3.577</v>
      </c>
      <c r="I19" s="56">
        <f>'[3]Additions Data'!Q13</f>
        <v>0</v>
      </c>
      <c r="J19" s="56">
        <f>SUM('[3]Additions Data'!R13:Y13)</f>
        <v>4.2698</v>
      </c>
      <c r="K19" s="56">
        <f>'[3]Additions Data'!Z13</f>
        <v>0</v>
      </c>
      <c r="L19" s="56">
        <f>'[3]Additions Data'!M13</f>
        <v>300</v>
      </c>
      <c r="M19" s="56">
        <f t="shared" si="0"/>
        <v>990.24852308999994</v>
      </c>
      <c r="N19" s="56">
        <f t="shared" si="1"/>
        <v>-299.86940072120012</v>
      </c>
      <c r="O19" s="59">
        <f t="shared" si="2"/>
        <v>-24.70555321452898</v>
      </c>
      <c r="P19" s="60">
        <f t="shared" si="3"/>
        <v>12.459122368799854</v>
      </c>
      <c r="Q19" s="52">
        <f t="shared" si="4"/>
        <v>9.9837956192342379</v>
      </c>
      <c r="R19" s="61">
        <f t="shared" si="7"/>
        <v>0</v>
      </c>
      <c r="S19" s="50">
        <f t="shared" si="6"/>
        <v>0</v>
      </c>
      <c r="T19" s="70"/>
      <c r="U19" s="62"/>
      <c r="V19" s="72"/>
      <c r="W19" s="57"/>
      <c r="X19" s="60"/>
      <c r="Y19" s="60"/>
      <c r="AA19" s="54"/>
      <c r="AB19" s="54"/>
      <c r="AC19" s="54"/>
      <c r="AD19" s="63"/>
      <c r="AM19" s="63"/>
      <c r="AN19" s="63"/>
      <c r="AO19" s="63"/>
      <c r="AP19" s="63"/>
      <c r="AQ19" s="63"/>
      <c r="AR19" s="63"/>
      <c r="AS19" s="63"/>
      <c r="AT19" s="63"/>
      <c r="AU19" s="63"/>
    </row>
    <row r="20" spans="1:47" x14ac:dyDescent="0.25">
      <c r="A20" s="50">
        <v>2033</v>
      </c>
      <c r="B20" s="56">
        <v>900.89203259999999</v>
      </c>
      <c r="C20" s="56">
        <f t="shared" si="5"/>
        <v>978.36874740360008</v>
      </c>
      <c r="D20" s="56">
        <f>'[3]Additions Data'!G14</f>
        <v>677.92</v>
      </c>
      <c r="E20" s="56">
        <f>'[3]Additions Data'!K14</f>
        <v>0</v>
      </c>
      <c r="F20" s="57">
        <f>SUM('[3]Additions Data'!AX14:BI14)</f>
        <v>1.7948384500000001</v>
      </c>
      <c r="G20" s="58">
        <f>SUM('[3]Additions Data'!AA14:AW14)</f>
        <v>1.0620712800000001</v>
      </c>
      <c r="H20" s="59">
        <f>'[3]Additions Data'!N14</f>
        <v>4.0880000000000001</v>
      </c>
      <c r="I20" s="56">
        <f>'[3]Additions Data'!Q14</f>
        <v>0</v>
      </c>
      <c r="J20" s="56">
        <f>SUM('[3]Additions Data'!R14:Y14)</f>
        <v>4.2698</v>
      </c>
      <c r="K20" s="56">
        <f>'[3]Additions Data'!Z14</f>
        <v>0</v>
      </c>
      <c r="L20" s="56">
        <f>'[3]Additions Data'!M14</f>
        <v>300</v>
      </c>
      <c r="M20" s="56">
        <f t="shared" si="0"/>
        <v>989.13470972999994</v>
      </c>
      <c r="N20" s="56">
        <f t="shared" si="1"/>
        <v>-300.44874740360012</v>
      </c>
      <c r="O20" s="59">
        <f t="shared" si="2"/>
        <v>-24.750139254367298</v>
      </c>
      <c r="P20" s="60">
        <f t="shared" si="3"/>
        <v>10.765962326399858</v>
      </c>
      <c r="Q20" s="52">
        <f t="shared" si="4"/>
        <v>9.7950335819186982</v>
      </c>
      <c r="R20" s="61">
        <f t="shared" si="7"/>
        <v>0</v>
      </c>
      <c r="S20" s="50">
        <f t="shared" si="6"/>
        <v>0</v>
      </c>
      <c r="T20" s="70"/>
      <c r="U20" s="62"/>
      <c r="V20" s="72"/>
      <c r="W20" s="57"/>
      <c r="X20" s="60"/>
      <c r="Y20" s="60"/>
      <c r="AA20" s="54"/>
      <c r="AB20" s="54"/>
      <c r="AC20" s="54"/>
      <c r="AD20" s="63"/>
      <c r="AM20" s="63"/>
      <c r="AN20" s="63"/>
      <c r="AO20" s="63"/>
      <c r="AP20" s="63"/>
      <c r="AQ20" s="63"/>
      <c r="AR20" s="63"/>
      <c r="AS20" s="63"/>
      <c r="AT20" s="63"/>
      <c r="AU20" s="63"/>
    </row>
    <row r="21" spans="1:47" x14ac:dyDescent="0.25">
      <c r="A21" s="50">
        <v>2034</v>
      </c>
      <c r="B21" s="56">
        <v>898.93321619999995</v>
      </c>
      <c r="C21" s="56">
        <f t="shared" si="5"/>
        <v>976.24147279320005</v>
      </c>
      <c r="D21" s="56">
        <f>'[3]Additions Data'!G15</f>
        <v>677.92</v>
      </c>
      <c r="E21" s="56">
        <f>'[3]Additions Data'!K15</f>
        <v>0</v>
      </c>
      <c r="F21" s="57">
        <f>SUM('[3]Additions Data'!AX15:BI15)</f>
        <v>1.0208228400000001</v>
      </c>
      <c r="G21" s="58">
        <f>SUM('[3]Additions Data'!AA15:AW15)</f>
        <v>0.59826439999999992</v>
      </c>
      <c r="H21" s="59">
        <f>'[3]Additions Data'!N15</f>
        <v>4.5990000000000002</v>
      </c>
      <c r="I21" s="56">
        <f>'[3]Additions Data'!Q15</f>
        <v>0</v>
      </c>
      <c r="J21" s="56">
        <f>SUM('[3]Additions Data'!R15:Y15)</f>
        <v>4.2698</v>
      </c>
      <c r="K21" s="56">
        <f>'[3]Additions Data'!Z15</f>
        <v>0</v>
      </c>
      <c r="L21" s="56">
        <f>'[3]Additions Data'!M15</f>
        <v>300</v>
      </c>
      <c r="M21" s="56">
        <f t="shared" si="0"/>
        <v>988.40788724000004</v>
      </c>
      <c r="N21" s="56">
        <f t="shared" si="1"/>
        <v>-298.32147279320009</v>
      </c>
      <c r="O21" s="59">
        <f t="shared" si="2"/>
        <v>-24.586166382222956</v>
      </c>
      <c r="P21" s="60">
        <f t="shared" si="3"/>
        <v>12.16641444679999</v>
      </c>
      <c r="Q21" s="52">
        <f t="shared" si="4"/>
        <v>9.9534280664619743</v>
      </c>
      <c r="R21" s="61">
        <f t="shared" si="7"/>
        <v>0</v>
      </c>
      <c r="S21" s="50">
        <f t="shared" si="6"/>
        <v>0</v>
      </c>
      <c r="T21" s="70"/>
      <c r="U21" s="62"/>
      <c r="V21" s="72"/>
      <c r="W21" s="57"/>
      <c r="X21" s="60"/>
      <c r="Y21" s="60"/>
      <c r="AA21" s="54"/>
      <c r="AB21" s="54"/>
      <c r="AC21" s="54"/>
      <c r="AD21" s="63"/>
      <c r="AM21" s="63"/>
      <c r="AN21" s="63"/>
      <c r="AO21" s="63"/>
      <c r="AP21" s="63"/>
      <c r="AQ21" s="63"/>
      <c r="AR21" s="63"/>
      <c r="AS21" s="63"/>
      <c r="AT21" s="63"/>
      <c r="AU21" s="63"/>
    </row>
    <row r="22" spans="1:47" x14ac:dyDescent="0.25">
      <c r="A22" s="50">
        <v>2035</v>
      </c>
      <c r="B22" s="56">
        <v>897.76166980000005</v>
      </c>
      <c r="C22" s="56">
        <f t="shared" si="5"/>
        <v>974.96917340280015</v>
      </c>
      <c r="D22" s="56">
        <f>'[3]Additions Data'!G16</f>
        <v>677.92</v>
      </c>
      <c r="E22" s="56">
        <f>'[3]Additions Data'!K16</f>
        <v>0</v>
      </c>
      <c r="F22" s="57">
        <f>SUM('[3]Additions Data'!AX16:BI16)</f>
        <v>0.48406602999999998</v>
      </c>
      <c r="G22" s="58">
        <f>SUM('[3]Additions Data'!AA16:AW16)</f>
        <v>0.3153184</v>
      </c>
      <c r="H22" s="59">
        <f>'[3]Additions Data'!N16</f>
        <v>4.5990000000000002</v>
      </c>
      <c r="I22" s="56">
        <f>'[3]Additions Data'!Q16</f>
        <v>0</v>
      </c>
      <c r="J22" s="56">
        <f>SUM('[3]Additions Data'!R16:Y16)</f>
        <v>4.2698</v>
      </c>
      <c r="K22" s="56">
        <f>'[3]Additions Data'!Z16</f>
        <v>0</v>
      </c>
      <c r="L22" s="56">
        <f>'[3]Additions Data'!M16</f>
        <v>300</v>
      </c>
      <c r="M22" s="56">
        <f t="shared" si="0"/>
        <v>987.58818442999996</v>
      </c>
      <c r="N22" s="56">
        <f t="shared" si="1"/>
        <v>-297.04917340280019</v>
      </c>
      <c r="O22" s="59">
        <f t="shared" si="2"/>
        <v>-24.487754066062497</v>
      </c>
      <c r="P22" s="60">
        <f t="shared" si="3"/>
        <v>12.619011027199804</v>
      </c>
      <c r="Q22" s="52">
        <f t="shared" si="4"/>
        <v>10.005608130943163</v>
      </c>
      <c r="R22" s="61">
        <f t="shared" si="7"/>
        <v>0</v>
      </c>
      <c r="S22" s="50">
        <f t="shared" si="6"/>
        <v>0</v>
      </c>
      <c r="T22" s="70"/>
      <c r="U22" s="62"/>
      <c r="V22" s="72"/>
      <c r="W22" s="57"/>
      <c r="X22" s="60"/>
      <c r="Y22" s="60"/>
      <c r="AA22" s="54"/>
      <c r="AB22" s="54"/>
      <c r="AC22" s="54"/>
      <c r="AD22" s="63"/>
      <c r="AM22" s="63"/>
      <c r="AN22" s="63"/>
      <c r="AO22" s="63"/>
      <c r="AP22" s="63"/>
      <c r="AQ22" s="63"/>
      <c r="AR22" s="63"/>
      <c r="AS22" s="63"/>
      <c r="AT22" s="63"/>
      <c r="AU22" s="63"/>
    </row>
    <row r="23" spans="1:47" x14ac:dyDescent="0.25">
      <c r="A23" s="50">
        <v>2036</v>
      </c>
      <c r="B23" s="56">
        <v>894.7816851</v>
      </c>
      <c r="C23" s="56">
        <f t="shared" si="5"/>
        <v>971.73291001860002</v>
      </c>
      <c r="D23" s="56">
        <f>'[3]Additions Data'!G17</f>
        <v>677.92</v>
      </c>
      <c r="E23" s="56">
        <f>'[3]Additions Data'!K17</f>
        <v>0</v>
      </c>
      <c r="F23" s="57">
        <f>SUM('[3]Additions Data'!AX17:BI17)</f>
        <v>0.16471992999999999</v>
      </c>
      <c r="G23" s="58">
        <f>SUM('[3]Additions Data'!AA17:AW17)</f>
        <v>0.14241151999999999</v>
      </c>
      <c r="H23" s="59">
        <f>'[3]Additions Data'!N17</f>
        <v>5.1100000000000003</v>
      </c>
      <c r="I23" s="56">
        <f>'[3]Additions Data'!Q17</f>
        <v>0</v>
      </c>
      <c r="J23" s="56">
        <f>SUM('[3]Additions Data'!R17:Y17)</f>
        <v>4.2698</v>
      </c>
      <c r="K23" s="56">
        <f>'[3]Additions Data'!Z17</f>
        <v>0</v>
      </c>
      <c r="L23" s="56">
        <f>'[3]Additions Data'!M17</f>
        <v>300</v>
      </c>
      <c r="M23" s="56">
        <f t="shared" si="0"/>
        <v>987.60693144999993</v>
      </c>
      <c r="N23" s="56">
        <f t="shared" si="1"/>
        <v>-293.81291001860006</v>
      </c>
      <c r="O23" s="59">
        <f t="shared" si="2"/>
        <v>-24.236267763545449</v>
      </c>
      <c r="P23" s="60">
        <f t="shared" si="3"/>
        <v>15.87402143139991</v>
      </c>
      <c r="Q23" s="52">
        <f t="shared" si="4"/>
        <v>10.37406642265212</v>
      </c>
      <c r="R23" s="61">
        <f t="shared" si="7"/>
        <v>0</v>
      </c>
      <c r="S23" s="50">
        <f t="shared" si="6"/>
        <v>0</v>
      </c>
      <c r="T23" s="70"/>
      <c r="U23" s="62"/>
      <c r="V23" s="72"/>
      <c r="W23" s="57"/>
    </row>
    <row r="24" spans="1:47" x14ac:dyDescent="0.25">
      <c r="A24" s="50">
        <v>2037</v>
      </c>
      <c r="B24" s="56">
        <v>895.28432720000001</v>
      </c>
      <c r="C24" s="56">
        <f t="shared" si="5"/>
        <v>972.27877933920013</v>
      </c>
      <c r="D24" s="56">
        <f>'[3]Additions Data'!G18</f>
        <v>677.92</v>
      </c>
      <c r="E24" s="56">
        <f>'[3]Additions Data'!K18</f>
        <v>0</v>
      </c>
      <c r="F24" s="57">
        <f>SUM('[3]Additions Data'!AX18:BI18)</f>
        <v>4.9478149999999999E-2</v>
      </c>
      <c r="G24" s="58">
        <f>SUM('[3]Additions Data'!AA18:AW18)</f>
        <v>5.894402E-2</v>
      </c>
      <c r="H24" s="59">
        <f>'[3]Additions Data'!N18</f>
        <v>5.1100000000000003</v>
      </c>
      <c r="I24" s="56">
        <f>'[3]Additions Data'!Q18</f>
        <v>0</v>
      </c>
      <c r="J24" s="56">
        <f>SUM('[3]Additions Data'!R18:Y18)</f>
        <v>4.2698</v>
      </c>
      <c r="K24" s="56">
        <f>'[3]Additions Data'!Z18</f>
        <v>0</v>
      </c>
      <c r="L24" s="56">
        <f>'[3]Additions Data'!M18</f>
        <v>300</v>
      </c>
      <c r="M24" s="56">
        <f t="shared" si="0"/>
        <v>987.40822216999993</v>
      </c>
      <c r="N24" s="56">
        <f t="shared" si="1"/>
        <v>-294.35877933920017</v>
      </c>
      <c r="O24" s="59">
        <f t="shared" si="2"/>
        <v>-24.27880401746857</v>
      </c>
      <c r="P24" s="60">
        <f t="shared" si="3"/>
        <v>15.129442830799803</v>
      </c>
      <c r="Q24" s="52">
        <f t="shared" si="4"/>
        <v>10.289903684354359</v>
      </c>
      <c r="R24" s="61">
        <f t="shared" si="7"/>
        <v>0</v>
      </c>
      <c r="S24" s="50">
        <f t="shared" si="6"/>
        <v>0</v>
      </c>
      <c r="T24" s="70"/>
      <c r="U24" s="62"/>
      <c r="V24" s="72"/>
      <c r="W24" s="57"/>
    </row>
    <row r="25" spans="1:47" x14ac:dyDescent="0.25">
      <c r="A25" s="50">
        <v>2038</v>
      </c>
      <c r="B25" s="56">
        <v>894.23519690000001</v>
      </c>
      <c r="C25" s="56">
        <f t="shared" si="5"/>
        <v>971.13942383340009</v>
      </c>
      <c r="D25" s="56">
        <f>'[3]Additions Data'!G19</f>
        <v>677.92</v>
      </c>
      <c r="E25" s="56">
        <f>'[3]Additions Data'!K19</f>
        <v>0</v>
      </c>
      <c r="F25" s="57">
        <f>SUM('[3]Additions Data'!AX19:BI19)</f>
        <v>2.0478449999999999E-2</v>
      </c>
      <c r="G25" s="58">
        <f>SUM('[3]Additions Data'!AA19:AW19)</f>
        <v>2.3781649999999998E-2</v>
      </c>
      <c r="H25" s="59">
        <f>'[3]Additions Data'!N19</f>
        <v>5.6210000000000004</v>
      </c>
      <c r="I25" s="56">
        <f>'[3]Additions Data'!Q19</f>
        <v>0</v>
      </c>
      <c r="J25" s="56">
        <f>SUM('[3]Additions Data'!R19:Y19)</f>
        <v>4.2698</v>
      </c>
      <c r="K25" s="56">
        <f>'[3]Additions Data'!Z19</f>
        <v>0</v>
      </c>
      <c r="L25" s="56">
        <f>'[3]Additions Data'!M19</f>
        <v>300</v>
      </c>
      <c r="M25" s="56">
        <f t="shared" si="0"/>
        <v>987.85506009999995</v>
      </c>
      <c r="N25" s="56">
        <f t="shared" si="1"/>
        <v>-293.21942383340013</v>
      </c>
      <c r="O25" s="59">
        <f t="shared" si="2"/>
        <v>-24.189966761528623</v>
      </c>
      <c r="P25" s="60">
        <f t="shared" si="3"/>
        <v>16.715636266599859</v>
      </c>
      <c r="Q25" s="52">
        <f t="shared" si="4"/>
        <v>10.469266198036847</v>
      </c>
      <c r="R25" s="61">
        <f t="shared" si="7"/>
        <v>0</v>
      </c>
      <c r="S25" s="50">
        <f t="shared" si="6"/>
        <v>0</v>
      </c>
      <c r="T25" s="70"/>
      <c r="U25" s="62"/>
      <c r="V25" s="72"/>
      <c r="W25" s="57"/>
    </row>
    <row r="26" spans="1:47" x14ac:dyDescent="0.25">
      <c r="A26" s="50">
        <v>2039</v>
      </c>
      <c r="B26" s="56">
        <v>893.24561640000002</v>
      </c>
      <c r="C26" s="56">
        <f t="shared" si="5"/>
        <v>970.06473941040008</v>
      </c>
      <c r="D26" s="56">
        <f>'[3]Additions Data'!G20</f>
        <v>677.92</v>
      </c>
      <c r="E26" s="56">
        <f>'[3]Additions Data'!K20</f>
        <v>0</v>
      </c>
      <c r="F26" s="57">
        <f>SUM('[3]Additions Data'!AX20:BI20)</f>
        <v>4.4529000000000001E-3</v>
      </c>
      <c r="G26" s="58">
        <f>SUM('[3]Additions Data'!AA20:AW20)</f>
        <v>4.8945600000000001E-3</v>
      </c>
      <c r="H26" s="59">
        <f>'[3]Additions Data'!N20</f>
        <v>5.6210000000000004</v>
      </c>
      <c r="I26" s="56">
        <f>'[3]Additions Data'!Q20</f>
        <v>40.5</v>
      </c>
      <c r="J26" s="56">
        <f>SUM('[3]Additions Data'!R20:Y20)</f>
        <v>4.2698</v>
      </c>
      <c r="K26" s="56">
        <f>'[3]Additions Data'!Z20</f>
        <v>0</v>
      </c>
      <c r="L26" s="56">
        <f>'[3]Additions Data'!M20</f>
        <v>250</v>
      </c>
      <c r="M26" s="56">
        <f t="shared" si="0"/>
        <v>978.32014745999993</v>
      </c>
      <c r="N26" s="56">
        <f t="shared" si="1"/>
        <v>-292.14473941040012</v>
      </c>
      <c r="O26" s="59">
        <f t="shared" si="2"/>
        <v>-24.105980756761547</v>
      </c>
      <c r="P26" s="60">
        <f t="shared" si="3"/>
        <v>8.2554080495998505</v>
      </c>
      <c r="Q26" s="52">
        <f t="shared" si="4"/>
        <v>9.5242035894753378</v>
      </c>
      <c r="R26" s="61">
        <f t="shared" si="7"/>
        <v>150</v>
      </c>
      <c r="S26" s="50">
        <f t="shared" si="6"/>
        <v>0</v>
      </c>
      <c r="T26" s="70"/>
      <c r="U26" s="62"/>
      <c r="V26" s="72"/>
      <c r="W26" s="57"/>
    </row>
    <row r="27" spans="1:47" x14ac:dyDescent="0.25">
      <c r="A27" s="50">
        <v>2040</v>
      </c>
      <c r="B27" s="56">
        <v>889.70942349999996</v>
      </c>
      <c r="C27" s="56">
        <f t="shared" si="5"/>
        <v>966.22443392100001</v>
      </c>
      <c r="D27" s="56">
        <f>'[3]Additions Data'!G21</f>
        <v>10.220000000000001</v>
      </c>
      <c r="E27" s="56">
        <f>'[3]Additions Data'!K21</f>
        <v>476</v>
      </c>
      <c r="F27" s="57">
        <f>SUM('[3]Additions Data'!AX21:BI21)</f>
        <v>0</v>
      </c>
      <c r="G27" s="58">
        <f>SUM('[3]Additions Data'!AA21:AW21)</f>
        <v>0</v>
      </c>
      <c r="H27" s="59">
        <f>'[3]Additions Data'!N21</f>
        <v>6.1319999999999997</v>
      </c>
      <c r="I27" s="56">
        <f>'[3]Additions Data'!Q21</f>
        <v>81</v>
      </c>
      <c r="J27" s="56">
        <f>SUM('[3]Additions Data'!R21:Y21)</f>
        <v>4.2698</v>
      </c>
      <c r="K27" s="56">
        <f>'[3]Additions Data'!Z21</f>
        <v>0</v>
      </c>
      <c r="L27" s="56">
        <f>'[3]Additions Data'!M21</f>
        <v>400</v>
      </c>
      <c r="M27" s="56">
        <f t="shared" si="0"/>
        <v>977.62180000000012</v>
      </c>
      <c r="N27" s="56">
        <f t="shared" si="1"/>
        <v>-956.00443392099999</v>
      </c>
      <c r="O27" s="59">
        <f t="shared" si="2"/>
        <v>-98.85131035706064</v>
      </c>
      <c r="P27" s="60">
        <f t="shared" si="3"/>
        <v>11.397366079000108</v>
      </c>
      <c r="Q27" s="52">
        <f t="shared" si="4"/>
        <v>9.881021171402729</v>
      </c>
      <c r="R27" s="61">
        <f t="shared" si="7"/>
        <v>300</v>
      </c>
      <c r="S27" s="50">
        <f t="shared" si="6"/>
        <v>0</v>
      </c>
      <c r="T27" s="70"/>
      <c r="U27" s="62"/>
      <c r="V27" s="72"/>
      <c r="W27" s="57"/>
    </row>
    <row r="28" spans="1:47" x14ac:dyDescent="0.25">
      <c r="A28" s="50">
        <v>2041</v>
      </c>
      <c r="B28" s="56">
        <v>890.6071081</v>
      </c>
      <c r="C28" s="56">
        <f t="shared" si="5"/>
        <v>967.19931939660012</v>
      </c>
      <c r="D28" s="56">
        <f>'[3]Additions Data'!G22</f>
        <v>10.220000000000001</v>
      </c>
      <c r="E28" s="56">
        <f>'[3]Additions Data'!K22</f>
        <v>476</v>
      </c>
      <c r="F28" s="57">
        <f>SUM('[3]Additions Data'!AX22:BI22)</f>
        <v>0</v>
      </c>
      <c r="G28" s="58">
        <f>SUM('[3]Additions Data'!AA22:AW22)</f>
        <v>0</v>
      </c>
      <c r="H28" s="59">
        <f>'[3]Additions Data'!N22</f>
        <v>6.1319999999999997</v>
      </c>
      <c r="I28" s="56">
        <f>'[3]Additions Data'!Q22</f>
        <v>81</v>
      </c>
      <c r="J28" s="56">
        <f>SUM('[3]Additions Data'!R22:Y22)</f>
        <v>4.2698</v>
      </c>
      <c r="K28" s="56">
        <f>'[3]Additions Data'!Z22</f>
        <v>0</v>
      </c>
      <c r="L28" s="56">
        <f>'[3]Additions Data'!M22</f>
        <v>400</v>
      </c>
      <c r="M28" s="56">
        <f t="shared" si="0"/>
        <v>977.62180000000012</v>
      </c>
      <c r="N28" s="56">
        <f t="shared" si="1"/>
        <v>-956.97931939660009</v>
      </c>
      <c r="O28" s="59">
        <f t="shared" si="2"/>
        <v>-98.852468175130198</v>
      </c>
      <c r="P28" s="60">
        <f t="shared" si="3"/>
        <v>10.422480603400004</v>
      </c>
      <c r="Q28" s="52">
        <f t="shared" si="4"/>
        <v>9.7702669458404827</v>
      </c>
      <c r="R28" s="61">
        <f t="shared" si="7"/>
        <v>300</v>
      </c>
      <c r="S28" s="50">
        <f t="shared" si="6"/>
        <v>0</v>
      </c>
      <c r="T28" s="70"/>
      <c r="U28" s="62"/>
      <c r="V28" s="72"/>
      <c r="W28" s="57"/>
    </row>
    <row r="29" spans="1:47" x14ac:dyDescent="0.25">
      <c r="A29" s="50">
        <v>2042</v>
      </c>
      <c r="B29" s="56">
        <v>889.41720329999998</v>
      </c>
      <c r="C29" s="56">
        <f t="shared" si="5"/>
        <v>965.90708278380009</v>
      </c>
      <c r="D29" s="56">
        <f>'[3]Additions Data'!G23</f>
        <v>0</v>
      </c>
      <c r="E29" s="56">
        <f>'[3]Additions Data'!K23</f>
        <v>476</v>
      </c>
      <c r="F29" s="57">
        <f>SUM('[3]Additions Data'!AX23:BI23)</f>
        <v>0</v>
      </c>
      <c r="G29" s="58">
        <f>SUM('[3]Additions Data'!AA23:AW23)</f>
        <v>0</v>
      </c>
      <c r="H29" s="59">
        <f>'[3]Additions Data'!N23</f>
        <v>6.6429999999999998</v>
      </c>
      <c r="I29" s="56">
        <f>'[3]Additions Data'!Q23</f>
        <v>81</v>
      </c>
      <c r="J29" s="56">
        <f>SUM('[3]Additions Data'!R23:Y23)</f>
        <v>4.2698</v>
      </c>
      <c r="K29" s="56">
        <f>'[3]Additions Data'!Z23</f>
        <v>0</v>
      </c>
      <c r="L29" s="56">
        <f>'[3]Additions Data'!M23</f>
        <v>400</v>
      </c>
      <c r="M29" s="56">
        <f t="shared" si="0"/>
        <v>967.91280000000006</v>
      </c>
      <c r="N29" s="56">
        <f t="shared" si="1"/>
        <v>-965.90708278380009</v>
      </c>
      <c r="O29" s="59">
        <f t="shared" si="2"/>
        <v>-100</v>
      </c>
      <c r="P29" s="60">
        <f t="shared" si="3"/>
        <v>2.0057172161999688</v>
      </c>
      <c r="Q29" s="52">
        <f t="shared" si="4"/>
        <v>8.8255091546192581</v>
      </c>
      <c r="R29" s="61">
        <f t="shared" si="7"/>
        <v>300</v>
      </c>
      <c r="S29" s="50">
        <f t="shared" si="6"/>
        <v>0</v>
      </c>
      <c r="T29" s="70"/>
      <c r="U29" s="62"/>
      <c r="V29" s="72"/>
      <c r="W29" s="57"/>
    </row>
    <row r="30" spans="1:47" x14ac:dyDescent="0.25">
      <c r="A30" s="50">
        <v>2043</v>
      </c>
      <c r="B30" s="56">
        <v>888.48371669999995</v>
      </c>
      <c r="C30" s="56">
        <f t="shared" si="5"/>
        <v>964.89331633619997</v>
      </c>
      <c r="D30" s="56">
        <f>'[3]Additions Data'!G24</f>
        <v>0</v>
      </c>
      <c r="E30" s="56">
        <f>'[3]Additions Data'!K24</f>
        <v>476</v>
      </c>
      <c r="F30" s="57">
        <f>SUM('[3]Additions Data'!AX24:BI24)</f>
        <v>0</v>
      </c>
      <c r="G30" s="58">
        <f>SUM('[3]Additions Data'!AA24:AW24)</f>
        <v>0</v>
      </c>
      <c r="H30" s="59">
        <f>'[3]Additions Data'!N24</f>
        <v>7.1539999999999999</v>
      </c>
      <c r="I30" s="56">
        <f>'[3]Additions Data'!Q24</f>
        <v>81</v>
      </c>
      <c r="J30" s="56">
        <f>SUM('[3]Additions Data'!R24:Y24)</f>
        <v>4.2698</v>
      </c>
      <c r="K30" s="56">
        <f>'[3]Additions Data'!Z24</f>
        <v>0</v>
      </c>
      <c r="L30" s="56">
        <f>'[3]Additions Data'!M24</f>
        <v>400</v>
      </c>
      <c r="M30" s="56">
        <f t="shared" si="0"/>
        <v>968.42380000000003</v>
      </c>
      <c r="N30" s="56">
        <f t="shared" si="1"/>
        <v>-964.89331633619997</v>
      </c>
      <c r="O30" s="59">
        <f t="shared" si="2"/>
        <v>-100</v>
      </c>
      <c r="P30" s="60">
        <f t="shared" si="3"/>
        <v>3.5304836638000552</v>
      </c>
      <c r="Q30" s="52">
        <f t="shared" si="4"/>
        <v>8.9973605365456759</v>
      </c>
      <c r="R30" s="61">
        <f t="shared" si="7"/>
        <v>300</v>
      </c>
      <c r="S30" s="50">
        <f t="shared" si="6"/>
        <v>0</v>
      </c>
      <c r="T30" s="70"/>
      <c r="U30" s="62"/>
      <c r="V30" s="72"/>
      <c r="W30" s="57"/>
    </row>
    <row r="31" spans="1:47" x14ac:dyDescent="0.25">
      <c r="A31" s="50">
        <v>2044</v>
      </c>
      <c r="B31" s="56">
        <v>885.33070280000004</v>
      </c>
      <c r="C31" s="56">
        <f t="shared" si="5"/>
        <v>961.46914324080012</v>
      </c>
      <c r="D31" s="56">
        <f>'[3]Additions Data'!G25</f>
        <v>0</v>
      </c>
      <c r="E31" s="56">
        <f>'[3]Additions Data'!K25</f>
        <v>476</v>
      </c>
      <c r="F31" s="57">
        <f>SUM('[3]Additions Data'!AX25:BI25)</f>
        <v>0</v>
      </c>
      <c r="G31" s="58">
        <f>SUM('[3]Additions Data'!AA25:AW25)</f>
        <v>0</v>
      </c>
      <c r="H31" s="59">
        <f>'[3]Additions Data'!N25</f>
        <v>7.1539999999999999</v>
      </c>
      <c r="I31" s="56">
        <f>'[3]Additions Data'!Q25</f>
        <v>81</v>
      </c>
      <c r="J31" s="56">
        <f>SUM('[3]Additions Data'!R25:Y25)</f>
        <v>4.2698</v>
      </c>
      <c r="K31" s="56">
        <f>'[3]Additions Data'!Z25</f>
        <v>0</v>
      </c>
      <c r="L31" s="56">
        <f>'[3]Additions Data'!M25</f>
        <v>400</v>
      </c>
      <c r="M31" s="56">
        <f t="shared" si="0"/>
        <v>968.42380000000003</v>
      </c>
      <c r="N31" s="56">
        <f t="shared" si="1"/>
        <v>-961.46914324080012</v>
      </c>
      <c r="O31" s="59">
        <f t="shared" si="2"/>
        <v>-100</v>
      </c>
      <c r="P31" s="60">
        <f t="shared" si="3"/>
        <v>6.9546567591999064</v>
      </c>
      <c r="Q31" s="52">
        <f t="shared" si="4"/>
        <v>9.3855433836423803</v>
      </c>
      <c r="R31" s="61">
        <f t="shared" si="7"/>
        <v>300</v>
      </c>
      <c r="S31" s="50">
        <f t="shared" si="6"/>
        <v>0</v>
      </c>
      <c r="T31" s="70"/>
      <c r="U31" s="62"/>
      <c r="V31" s="72"/>
      <c r="W31" s="57"/>
    </row>
    <row r="32" spans="1:47" x14ac:dyDescent="0.25">
      <c r="A32" s="50">
        <v>2045</v>
      </c>
      <c r="B32" s="56">
        <v>886.22870030000001</v>
      </c>
      <c r="C32" s="56">
        <f t="shared" si="5"/>
        <v>962.44436852580009</v>
      </c>
      <c r="D32" s="56">
        <f>'[3]Additions Data'!G26</f>
        <v>0</v>
      </c>
      <c r="E32" s="56">
        <f>'[3]Additions Data'!K26</f>
        <v>476</v>
      </c>
      <c r="F32" s="57">
        <f>SUM('[3]Additions Data'!AX26:BI26)</f>
        <v>0</v>
      </c>
      <c r="G32" s="58">
        <f>SUM('[3]Additions Data'!AA26:AW26)</f>
        <v>0</v>
      </c>
      <c r="H32" s="59">
        <f>'[3]Additions Data'!N26</f>
        <v>7.665</v>
      </c>
      <c r="I32" s="56">
        <f>'[3]Additions Data'!Q26</f>
        <v>81</v>
      </c>
      <c r="J32" s="56">
        <f>SUM('[3]Additions Data'!R26:Y26)</f>
        <v>4.2698</v>
      </c>
      <c r="K32" s="56">
        <f>'[3]Additions Data'!Z26</f>
        <v>0</v>
      </c>
      <c r="L32" s="56">
        <f>'[3]Additions Data'!M26</f>
        <v>400</v>
      </c>
      <c r="M32" s="56">
        <f t="shared" si="0"/>
        <v>968.9348</v>
      </c>
      <c r="N32" s="56">
        <f t="shared" si="1"/>
        <v>-962.44436852580009</v>
      </c>
      <c r="O32" s="59">
        <f t="shared" si="2"/>
        <v>-100</v>
      </c>
      <c r="P32" s="60">
        <f t="shared" si="3"/>
        <v>6.4904314741999087</v>
      </c>
      <c r="Q32" s="52">
        <f t="shared" si="4"/>
        <v>9.3323652993863639</v>
      </c>
      <c r="R32" s="61">
        <f t="shared" si="7"/>
        <v>300</v>
      </c>
      <c r="S32" s="50">
        <f t="shared" si="6"/>
        <v>0</v>
      </c>
      <c r="T32" s="70"/>
      <c r="U32" s="62"/>
      <c r="V32" s="72"/>
      <c r="W32" s="57"/>
    </row>
    <row r="33" spans="1:23" s="67" customFormat="1" x14ac:dyDescent="0.25">
      <c r="A33" s="67">
        <v>2046</v>
      </c>
      <c r="B33" s="56">
        <v>885.29</v>
      </c>
      <c r="C33" s="56">
        <f t="shared" si="5"/>
        <v>961.42493999999999</v>
      </c>
      <c r="D33" s="56">
        <f>'[3]Additions Data'!G27</f>
        <v>0</v>
      </c>
      <c r="E33" s="56">
        <f>'[3]Additions Data'!K27</f>
        <v>476</v>
      </c>
      <c r="F33" s="57">
        <f>SUM('[3]Additions Data'!AX27:BI27)</f>
        <v>0</v>
      </c>
      <c r="G33" s="58">
        <f>SUM('[3]Additions Data'!AA27:AW27)</f>
        <v>0</v>
      </c>
      <c r="H33" s="59">
        <f>'[3]Additions Data'!N27</f>
        <v>8.1760000000000002</v>
      </c>
      <c r="I33" s="56">
        <f>'[3]Additions Data'!Q27</f>
        <v>81</v>
      </c>
      <c r="J33" s="56">
        <f>SUM('[3]Additions Data'!R27:Y27)</f>
        <v>4.2698</v>
      </c>
      <c r="K33" s="56">
        <f>'[3]Additions Data'!Z27</f>
        <v>0</v>
      </c>
      <c r="L33" s="56">
        <f>'[3]Additions Data'!M27</f>
        <v>400</v>
      </c>
      <c r="M33" s="56">
        <f t="shared" si="0"/>
        <v>969.44579999999996</v>
      </c>
      <c r="N33" s="57">
        <f t="shared" si="1"/>
        <v>-961.42493999999999</v>
      </c>
      <c r="O33" s="64">
        <f t="shared" si="2"/>
        <v>-100</v>
      </c>
      <c r="P33" s="65">
        <f t="shared" si="3"/>
        <v>8.0208599999999706</v>
      </c>
      <c r="Q33" s="66">
        <f t="shared" si="4"/>
        <v>9.5060149781427565</v>
      </c>
      <c r="R33" s="61">
        <f t="shared" si="7"/>
        <v>300</v>
      </c>
      <c r="S33" s="50">
        <f t="shared" si="6"/>
        <v>0</v>
      </c>
      <c r="T33" s="70"/>
      <c r="U33" s="62"/>
      <c r="V33" s="72"/>
      <c r="W33" s="57"/>
    </row>
    <row r="34" spans="1:23" x14ac:dyDescent="0.25">
      <c r="A34" s="50">
        <v>2047</v>
      </c>
      <c r="B34" s="56">
        <v>883.98</v>
      </c>
      <c r="C34" s="56">
        <f t="shared" si="5"/>
        <v>960.00228000000004</v>
      </c>
      <c r="D34" s="56">
        <f>'[3]Additions Data'!G28</f>
        <v>0</v>
      </c>
      <c r="E34" s="56">
        <f>'[3]Additions Data'!K28</f>
        <v>476</v>
      </c>
      <c r="F34" s="57">
        <f>SUM('[3]Additions Data'!AX28:BI28)</f>
        <v>0</v>
      </c>
      <c r="G34" s="58">
        <f>SUM('[3]Additions Data'!AA28:AW28)</f>
        <v>0</v>
      </c>
      <c r="H34" s="59">
        <f>'[3]Additions Data'!N28</f>
        <v>8.6869999999999994</v>
      </c>
      <c r="I34" s="56">
        <f>'[3]Additions Data'!Q28</f>
        <v>121.5</v>
      </c>
      <c r="J34" s="56">
        <f>SUM('[3]Additions Data'!R28:Y28)</f>
        <v>4.2698</v>
      </c>
      <c r="K34" s="56">
        <f>'[3]Additions Data'!Z28</f>
        <v>0</v>
      </c>
      <c r="L34" s="56">
        <f>'[3]Additions Data'!M28</f>
        <v>350</v>
      </c>
      <c r="M34" s="56">
        <f t="shared" si="0"/>
        <v>960.45680000000004</v>
      </c>
      <c r="N34" s="56">
        <f t="shared" si="1"/>
        <v>-960.00228000000004</v>
      </c>
      <c r="O34" s="59">
        <f t="shared" si="2"/>
        <v>-100</v>
      </c>
      <c r="P34" s="60">
        <f t="shared" si="3"/>
        <v>0.45452000000000226</v>
      </c>
      <c r="Q34" s="52">
        <f t="shared" si="4"/>
        <v>8.6514174528835515</v>
      </c>
      <c r="R34" s="61">
        <f t="shared" si="7"/>
        <v>449.99999999999994</v>
      </c>
      <c r="S34" s="50">
        <f t="shared" si="6"/>
        <v>0</v>
      </c>
      <c r="T34" s="70"/>
      <c r="U34" s="62"/>
      <c r="V34" s="72"/>
      <c r="W34" s="57"/>
    </row>
    <row r="35" spans="1:23" x14ac:dyDescent="0.25">
      <c r="A35" s="50">
        <v>2048</v>
      </c>
      <c r="B35" s="56">
        <v>880.53</v>
      </c>
      <c r="C35" s="56">
        <f t="shared" si="5"/>
        <v>956.25558000000001</v>
      </c>
      <c r="D35" s="56">
        <f>'[3]Additions Data'!G29</f>
        <v>0</v>
      </c>
      <c r="E35" s="56">
        <f>'[3]Additions Data'!K29</f>
        <v>476</v>
      </c>
      <c r="F35" s="57">
        <f>SUM('[3]Additions Data'!AX29:BI29)</f>
        <v>0</v>
      </c>
      <c r="G35" s="58">
        <f>SUM('[3]Additions Data'!AA29:AW29)</f>
        <v>0</v>
      </c>
      <c r="H35" s="59">
        <f>'[3]Additions Data'!N29</f>
        <v>9.1980000000000004</v>
      </c>
      <c r="I35" s="56">
        <f>'[3]Additions Data'!Q29</f>
        <v>121.5</v>
      </c>
      <c r="J35" s="56">
        <f>SUM('[3]Additions Data'!R29:Y29)</f>
        <v>4.2698</v>
      </c>
      <c r="K35" s="56">
        <f>'[3]Additions Data'!Z29</f>
        <v>0</v>
      </c>
      <c r="L35" s="56">
        <f>'[3]Additions Data'!M29</f>
        <v>350</v>
      </c>
      <c r="M35" s="56">
        <f t="shared" si="0"/>
        <v>960.96780000000001</v>
      </c>
      <c r="N35" s="56">
        <f t="shared" si="1"/>
        <v>-956.25558000000001</v>
      </c>
      <c r="O35" s="59">
        <f t="shared" si="2"/>
        <v>-100</v>
      </c>
      <c r="P35" s="60">
        <f t="shared" si="3"/>
        <v>4.7122200000000021</v>
      </c>
      <c r="Q35" s="52">
        <f t="shared" si="4"/>
        <v>9.135157234847199</v>
      </c>
      <c r="R35" s="61">
        <f t="shared" si="7"/>
        <v>449.99999999999994</v>
      </c>
      <c r="S35" s="50">
        <f t="shared" si="6"/>
        <v>0</v>
      </c>
      <c r="T35" s="70"/>
      <c r="U35" s="62"/>
      <c r="V35" s="72"/>
      <c r="W35" s="57"/>
    </row>
    <row r="36" spans="1:23" x14ac:dyDescent="0.25">
      <c r="A36" s="67">
        <v>2049</v>
      </c>
      <c r="B36" s="56">
        <v>881.71</v>
      </c>
      <c r="C36" s="56">
        <f t="shared" si="5"/>
        <v>957.53706000000011</v>
      </c>
      <c r="D36" s="56">
        <f>'[3]Additions Data'!G30</f>
        <v>0</v>
      </c>
      <c r="E36" s="56">
        <f>'[3]Additions Data'!K30</f>
        <v>476</v>
      </c>
      <c r="F36" s="57">
        <f>SUM('[3]Additions Data'!AX30:BI30)</f>
        <v>0</v>
      </c>
      <c r="G36" s="58">
        <f>SUM('[3]Additions Data'!AA30:AW30)</f>
        <v>0</v>
      </c>
      <c r="H36" s="59">
        <f>'[3]Additions Data'!N30</f>
        <v>9.1980000000000004</v>
      </c>
      <c r="I36" s="56">
        <f>'[3]Additions Data'!Q30</f>
        <v>121.5</v>
      </c>
      <c r="J36" s="56">
        <f>SUM('[3]Additions Data'!R30:Y30)</f>
        <v>4.2698</v>
      </c>
      <c r="K36" s="56">
        <f>'[3]Additions Data'!Z30</f>
        <v>0</v>
      </c>
      <c r="L36" s="56">
        <f>'[3]Additions Data'!M30</f>
        <v>350</v>
      </c>
      <c r="M36" s="56">
        <f t="shared" si="0"/>
        <v>960.96780000000001</v>
      </c>
      <c r="N36" s="56">
        <f t="shared" si="1"/>
        <v>-957.53706000000011</v>
      </c>
      <c r="O36" s="59">
        <f t="shared" si="2"/>
        <v>-100</v>
      </c>
      <c r="P36" s="60">
        <f t="shared" si="3"/>
        <v>3.4307399999999006</v>
      </c>
      <c r="Q36" s="52">
        <f t="shared" si="4"/>
        <v>8.9891007247280807</v>
      </c>
      <c r="R36" s="61">
        <f t="shared" si="7"/>
        <v>449.99999999999994</v>
      </c>
      <c r="S36" s="50">
        <f t="shared" si="6"/>
        <v>0</v>
      </c>
      <c r="T36" s="70"/>
      <c r="U36" s="62"/>
      <c r="V36" s="72"/>
    </row>
    <row r="37" spans="1:23" x14ac:dyDescent="0.25">
      <c r="A37" s="50">
        <v>2050</v>
      </c>
      <c r="B37" s="56">
        <v>880.59</v>
      </c>
      <c r="C37" s="56">
        <f>B37*1.086</f>
        <v>956.32074000000011</v>
      </c>
      <c r="D37" s="56">
        <f>'[3]Additions Data'!G31</f>
        <v>0</v>
      </c>
      <c r="E37" s="56">
        <f>'[3]Additions Data'!K31</f>
        <v>476</v>
      </c>
      <c r="F37" s="57">
        <f>SUM('[3]Additions Data'!AX31:BI31)</f>
        <v>0</v>
      </c>
      <c r="G37" s="58">
        <f>SUM('[3]Additions Data'!AA31:AW31)</f>
        <v>0</v>
      </c>
      <c r="H37" s="59">
        <f>'[3]Additions Data'!N31</f>
        <v>9.1980000000000004</v>
      </c>
      <c r="I37" s="56">
        <f>'[3]Additions Data'!Q31</f>
        <v>121.5</v>
      </c>
      <c r="J37" s="56">
        <f>SUM('[3]Additions Data'!R31:Y31)</f>
        <v>4.2698</v>
      </c>
      <c r="K37" s="56">
        <f>'[3]Additions Data'!Z31</f>
        <v>0</v>
      </c>
      <c r="L37" s="56">
        <f>'[3]Additions Data'!M31</f>
        <v>350</v>
      </c>
      <c r="M37" s="56">
        <f t="shared" si="0"/>
        <v>960.96780000000001</v>
      </c>
      <c r="N37" s="56">
        <f t="shared" si="1"/>
        <v>-956.32074000000011</v>
      </c>
      <c r="O37" s="59">
        <f t="shared" si="2"/>
        <v>-100</v>
      </c>
      <c r="P37" s="60">
        <f t="shared" si="3"/>
        <v>4.6470599999998967</v>
      </c>
      <c r="Q37" s="52">
        <f t="shared" si="4"/>
        <v>9.1277211869314865</v>
      </c>
      <c r="R37" s="61">
        <f t="shared" si="7"/>
        <v>449.99999999999994</v>
      </c>
      <c r="S37" s="50">
        <f t="shared" si="6"/>
        <v>0</v>
      </c>
      <c r="T37" s="70"/>
      <c r="U37" s="62"/>
    </row>
    <row r="38" spans="1:23" ht="15.75" x14ac:dyDescent="0.25">
      <c r="A38" s="67"/>
      <c r="B38" s="68"/>
      <c r="C38" s="69"/>
      <c r="D38" s="69"/>
      <c r="L38" s="61"/>
      <c r="M38" s="61"/>
    </row>
    <row r="39" spans="1:23" ht="15.75" x14ac:dyDescent="0.25">
      <c r="A39" s="67"/>
      <c r="B39" s="68"/>
      <c r="C39" s="69"/>
      <c r="D39" s="69"/>
      <c r="L39" s="61"/>
      <c r="M39" s="61"/>
      <c r="Q39" s="70"/>
      <c r="R39" s="73"/>
    </row>
    <row r="40" spans="1:23" ht="15.75" x14ac:dyDescent="0.25">
      <c r="A40" s="67"/>
      <c r="B40" s="68"/>
      <c r="C40" s="69"/>
      <c r="D40" s="69"/>
      <c r="L40" s="61"/>
      <c r="M40" s="61"/>
      <c r="Q40" s="70"/>
      <c r="R40" s="73"/>
    </row>
    <row r="41" spans="1:23" ht="15.75" x14ac:dyDescent="0.25">
      <c r="A41" s="67"/>
      <c r="B41" s="68"/>
      <c r="C41" s="69"/>
      <c r="D41" s="69"/>
      <c r="L41" s="61"/>
      <c r="M41" s="61"/>
      <c r="Q41" s="70"/>
      <c r="R41" s="73"/>
    </row>
    <row r="42" spans="1:23" ht="15.75" x14ac:dyDescent="0.25">
      <c r="A42" s="67"/>
      <c r="B42" s="68"/>
      <c r="C42" s="69"/>
      <c r="D42" s="69"/>
      <c r="L42" s="61"/>
      <c r="M42" s="61"/>
      <c r="Q42" s="70"/>
      <c r="R42" s="73"/>
    </row>
    <row r="43" spans="1:23" ht="15.75" x14ac:dyDescent="0.25">
      <c r="A43" s="67"/>
      <c r="B43" s="68"/>
      <c r="C43" s="69"/>
      <c r="D43" s="69"/>
      <c r="L43" s="61"/>
      <c r="M43" s="61"/>
      <c r="Q43" s="70"/>
      <c r="R43" s="73"/>
    </row>
    <row r="44" spans="1:23" ht="15.75" x14ac:dyDescent="0.25">
      <c r="A44" s="67"/>
      <c r="B44" s="68"/>
      <c r="C44" s="69"/>
      <c r="D44" s="69"/>
      <c r="L44" s="61"/>
      <c r="M44" s="61"/>
      <c r="Q44" s="70"/>
      <c r="R44" s="73"/>
    </row>
    <row r="45" spans="1:23" ht="15.75" x14ac:dyDescent="0.25">
      <c r="A45" s="67"/>
      <c r="B45" s="68"/>
      <c r="C45" s="69"/>
      <c r="D45" s="69"/>
      <c r="L45" s="61"/>
      <c r="M45" s="61"/>
      <c r="Q45" s="70"/>
      <c r="R45" s="73"/>
    </row>
    <row r="46" spans="1:23" ht="15.75" x14ac:dyDescent="0.25">
      <c r="A46" s="67"/>
      <c r="B46" s="68"/>
      <c r="C46" s="69"/>
      <c r="D46" s="69"/>
      <c r="L46" s="61"/>
      <c r="M46" s="61"/>
      <c r="Q46" s="70"/>
      <c r="R46" s="73"/>
    </row>
    <row r="47" spans="1:23" x14ac:dyDescent="0.25">
      <c r="A47" s="49"/>
      <c r="B47" s="49"/>
      <c r="L47" s="61"/>
      <c r="M47" s="61"/>
      <c r="Q47" s="70"/>
      <c r="R47" s="73"/>
    </row>
    <row r="48" spans="1:23" x14ac:dyDescent="0.25">
      <c r="A48" s="49"/>
      <c r="B48" s="49"/>
      <c r="L48" s="61"/>
      <c r="M48" s="61"/>
      <c r="Q48" s="70"/>
      <c r="R48" s="73"/>
    </row>
    <row r="49" spans="1:18" x14ac:dyDescent="0.25">
      <c r="A49" s="49"/>
      <c r="B49" s="49"/>
      <c r="L49" s="61"/>
      <c r="M49" s="61"/>
      <c r="Q49" s="70"/>
      <c r="R49" s="73"/>
    </row>
    <row r="50" spans="1:18" x14ac:dyDescent="0.25">
      <c r="L50" s="61"/>
      <c r="M50" s="61"/>
      <c r="Q50" s="70"/>
      <c r="R50" s="73"/>
    </row>
    <row r="51" spans="1:18" x14ac:dyDescent="0.25">
      <c r="L51" s="61"/>
      <c r="M51" s="61"/>
      <c r="Q51" s="70"/>
      <c r="R51" s="73"/>
    </row>
    <row r="52" spans="1:18" x14ac:dyDescent="0.25">
      <c r="L52" s="61"/>
      <c r="M52" s="61"/>
      <c r="Q52" s="70"/>
      <c r="R52" s="73"/>
    </row>
    <row r="53" spans="1:18" x14ac:dyDescent="0.25">
      <c r="L53" s="61"/>
      <c r="M53" s="61"/>
      <c r="Q53" s="70"/>
      <c r="R53" s="73"/>
    </row>
    <row r="54" spans="1:18" x14ac:dyDescent="0.25">
      <c r="L54" s="61"/>
      <c r="M54" s="61"/>
      <c r="Q54" s="70"/>
      <c r="R54" s="73"/>
    </row>
    <row r="55" spans="1:18" x14ac:dyDescent="0.25">
      <c r="L55" s="61"/>
      <c r="M55" s="61"/>
      <c r="Q55" s="70"/>
      <c r="R55" s="73"/>
    </row>
    <row r="56" spans="1:18" x14ac:dyDescent="0.25">
      <c r="L56" s="61"/>
      <c r="M56" s="61"/>
      <c r="Q56" s="70"/>
      <c r="R56" s="73"/>
    </row>
    <row r="57" spans="1:18" x14ac:dyDescent="0.25">
      <c r="L57" s="61"/>
      <c r="M57" s="61"/>
      <c r="Q57" s="70"/>
      <c r="R57" s="73"/>
    </row>
    <row r="58" spans="1:18" x14ac:dyDescent="0.25">
      <c r="L58" s="61"/>
      <c r="M58" s="61"/>
      <c r="Q58" s="70"/>
      <c r="R58" s="73"/>
    </row>
    <row r="59" spans="1:18" x14ac:dyDescent="0.25">
      <c r="L59" s="61"/>
      <c r="M59" s="61"/>
      <c r="Q59" s="70"/>
      <c r="R59" s="73"/>
    </row>
    <row r="60" spans="1:18" x14ac:dyDescent="0.25">
      <c r="L60" s="61"/>
      <c r="M60" s="61"/>
      <c r="Q60" s="70"/>
      <c r="R60" s="73"/>
    </row>
    <row r="61" spans="1:18" x14ac:dyDescent="0.25">
      <c r="L61" s="61"/>
      <c r="M61" s="61"/>
      <c r="Q61" s="70"/>
      <c r="R61" s="73"/>
    </row>
    <row r="62" spans="1:18" x14ac:dyDescent="0.25">
      <c r="L62" s="61"/>
      <c r="M62" s="61"/>
      <c r="Q62" s="70"/>
      <c r="R62" s="73"/>
    </row>
    <row r="63" spans="1:18" x14ac:dyDescent="0.25">
      <c r="L63" s="61"/>
      <c r="M63" s="61"/>
      <c r="Q63" s="70"/>
      <c r="R63" s="73"/>
    </row>
    <row r="64" spans="1:18" x14ac:dyDescent="0.25">
      <c r="L64" s="61"/>
      <c r="M64" s="61"/>
      <c r="Q64" s="70"/>
      <c r="R64" s="73"/>
    </row>
    <row r="65" spans="12:18" x14ac:dyDescent="0.25">
      <c r="L65" s="61"/>
      <c r="M65" s="61"/>
      <c r="Q65" s="70"/>
      <c r="R65" s="73"/>
    </row>
    <row r="66" spans="12:18" x14ac:dyDescent="0.25">
      <c r="L66" s="61"/>
      <c r="M66" s="61"/>
      <c r="Q66" s="70"/>
      <c r="R66" s="73"/>
    </row>
    <row r="67" spans="12:18" x14ac:dyDescent="0.25">
      <c r="Q67" s="70"/>
      <c r="R67" s="73"/>
    </row>
    <row r="68" spans="12:18" x14ac:dyDescent="0.25">
      <c r="Q68" s="70"/>
      <c r="R68" s="73"/>
    </row>
  </sheetData>
  <mergeCells count="6">
    <mergeCell ref="A6:S6"/>
    <mergeCell ref="A1:S1"/>
    <mergeCell ref="A2:S2"/>
    <mergeCell ref="A3:S3"/>
    <mergeCell ref="A4:S4"/>
    <mergeCell ref="A5:S5"/>
  </mergeCells>
  <printOptions horizontalCentered="1"/>
  <pageMargins left="0.2" right="0.7" top="0.75" bottom="0.75" header="0.3" footer="0.55000000000000004"/>
  <pageSetup paperSize="17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8"/>
  <sheetViews>
    <sheetView topLeftCell="A3" zoomScale="70" zoomScaleNormal="70" workbookViewId="0">
      <selection activeCell="L14" sqref="L14"/>
    </sheetView>
  </sheetViews>
  <sheetFormatPr defaultColWidth="8" defaultRowHeight="15" x14ac:dyDescent="0.25"/>
  <cols>
    <col min="1" max="1" width="9.5" style="51" customWidth="1"/>
    <col min="2" max="2" width="10.125" style="51" bestFit="1" customWidth="1"/>
    <col min="3" max="3" width="10.25" style="49" customWidth="1"/>
    <col min="4" max="4" width="11.25" style="49" customWidth="1"/>
    <col min="5" max="5" width="11.75" style="49" customWidth="1"/>
    <col min="6" max="6" width="9.875" style="49" customWidth="1"/>
    <col min="7" max="7" width="11.5" style="49" customWidth="1"/>
    <col min="8" max="8" width="11.125" style="49" customWidth="1"/>
    <col min="9" max="9" width="11.5" style="49" customWidth="1"/>
    <col min="10" max="10" width="10.25" style="49" customWidth="1"/>
    <col min="11" max="11" width="11.625" style="49" customWidth="1"/>
    <col min="12" max="12" width="12" style="49" bestFit="1" customWidth="1"/>
    <col min="13" max="13" width="12.75" style="49" bestFit="1" customWidth="1"/>
    <col min="14" max="14" width="10.375" style="49" customWidth="1"/>
    <col min="15" max="15" width="11.75" style="49" customWidth="1"/>
    <col min="16" max="16" width="9.875" style="49" customWidth="1"/>
    <col min="17" max="17" width="9.25" style="49" customWidth="1"/>
    <col min="18" max="18" width="9.875" style="49" customWidth="1"/>
    <col min="19" max="19" width="10.25" style="49" customWidth="1"/>
    <col min="20" max="21" width="9.875" style="49" customWidth="1"/>
    <col min="22" max="22" width="11.875" style="49" customWidth="1"/>
    <col min="23" max="26" width="8" style="49" customWidth="1"/>
    <col min="27" max="29" width="8" style="49"/>
    <col min="30" max="30" width="11.125" style="49" bestFit="1" customWidth="1"/>
    <col min="31" max="31" width="10.125" style="49" bestFit="1" customWidth="1"/>
    <col min="32" max="45" width="8" style="49"/>
    <col min="46" max="46" width="9.25" style="49" bestFit="1" customWidth="1"/>
    <col min="47" max="16384" width="8" style="49"/>
  </cols>
  <sheetData>
    <row r="1" spans="1:47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47" ht="18.75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47" ht="26.25" x14ac:dyDescent="0.4">
      <c r="A3" s="85" t="s">
        <v>22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47" ht="26.25" x14ac:dyDescent="0.25">
      <c r="A4" s="90" t="s">
        <v>23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47" ht="26.25" x14ac:dyDescent="0.25">
      <c r="A5" s="90" t="s">
        <v>18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</row>
    <row r="6" spans="1:47" ht="26.25" x14ac:dyDescent="0.2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spans="1:47" s="51" customFormat="1" ht="135" x14ac:dyDescent="0.25">
      <c r="A7" s="50"/>
      <c r="B7" s="51" t="s">
        <v>0</v>
      </c>
      <c r="C7" s="51" t="s">
        <v>1</v>
      </c>
      <c r="D7" s="51" t="s">
        <v>2</v>
      </c>
      <c r="E7" s="51" t="str">
        <f>'[4]Additions Data'!K1</f>
        <v>237 MW CT-Frame</v>
      </c>
      <c r="F7" s="51" t="s">
        <v>3</v>
      </c>
      <c r="G7" s="51" t="s">
        <v>4</v>
      </c>
      <c r="H7" s="51" t="s">
        <v>5</v>
      </c>
      <c r="I7" s="51" t="s">
        <v>6</v>
      </c>
      <c r="J7" s="51" t="s">
        <v>7</v>
      </c>
      <c r="K7" s="51" t="s">
        <v>8</v>
      </c>
      <c r="L7" s="51" t="s">
        <v>14</v>
      </c>
      <c r="M7" s="51" t="s">
        <v>9</v>
      </c>
      <c r="N7" s="51" t="s">
        <v>10</v>
      </c>
      <c r="O7" s="51" t="s">
        <v>11</v>
      </c>
      <c r="P7" s="51" t="s">
        <v>12</v>
      </c>
      <c r="Q7" s="51" t="s">
        <v>13</v>
      </c>
      <c r="R7" s="52" t="s">
        <v>15</v>
      </c>
      <c r="S7" s="51" t="s">
        <v>16</v>
      </c>
      <c r="T7" s="53"/>
      <c r="U7" s="50"/>
      <c r="V7" s="50"/>
      <c r="W7" s="50"/>
      <c r="X7" s="50"/>
      <c r="AA7" s="54"/>
      <c r="AB7" s="54"/>
      <c r="AC7" s="54"/>
      <c r="AD7" s="54"/>
      <c r="AM7" s="54"/>
      <c r="AN7" s="54"/>
      <c r="AO7" s="54"/>
      <c r="AP7" s="54"/>
      <c r="AQ7" s="54"/>
      <c r="AR7" s="54"/>
      <c r="AS7" s="54"/>
      <c r="AT7" s="54"/>
      <c r="AU7" s="54"/>
    </row>
    <row r="8" spans="1:47" x14ac:dyDescent="0.25">
      <c r="A8" s="50">
        <v>2021</v>
      </c>
      <c r="B8" s="55">
        <v>955.49034989999996</v>
      </c>
      <c r="C8" s="56">
        <f>B8*1.086</f>
        <v>1037.6625199914001</v>
      </c>
      <c r="D8" s="56">
        <f>'[4]Additions Data'!G2</f>
        <v>1333.3</v>
      </c>
      <c r="E8" s="56">
        <f>'[4]Additions Data'!K2</f>
        <v>0</v>
      </c>
      <c r="F8" s="57">
        <f>SUM('[4]Additions Data'!AX2:BI2)</f>
        <v>0</v>
      </c>
      <c r="G8" s="58">
        <f>SUM('[4]Additions Data'!AA2:AW2)</f>
        <v>0</v>
      </c>
      <c r="H8" s="59">
        <f>'[4]Additions Data'!N2</f>
        <v>0</v>
      </c>
      <c r="I8" s="56">
        <f>'[4]Additions Data'!Q2</f>
        <v>0</v>
      </c>
      <c r="J8" s="56">
        <f>SUM('[4]Additions Data'!R2:Y2)</f>
        <v>0</v>
      </c>
      <c r="K8" s="56">
        <f>'[4]Additions Data'!Z2</f>
        <v>0</v>
      </c>
      <c r="L8" s="56">
        <f>'[4]Additions Data'!M2</f>
        <v>0</v>
      </c>
      <c r="M8" s="56">
        <f t="shared" ref="M8:M37" si="0">D8+SUM(E8:L8)</f>
        <v>1333.3</v>
      </c>
      <c r="N8" s="56">
        <f t="shared" ref="N8:N37" si="1">D8-C8</f>
        <v>295.63748000859982</v>
      </c>
      <c r="O8" s="59">
        <f t="shared" ref="O8:O37" si="2">(D8-B8)/B8*100</f>
        <v>39.540917408484653</v>
      </c>
      <c r="P8" s="60">
        <f t="shared" ref="P8:P37" si="3">M8-C8</f>
        <v>295.63748000859982</v>
      </c>
      <c r="Q8" s="52">
        <f t="shared" ref="Q8:Q37" si="4">(M8-B8)/B8*100</f>
        <v>39.540917408484653</v>
      </c>
      <c r="R8" s="61">
        <f>0</f>
        <v>0</v>
      </c>
      <c r="S8" s="50">
        <f>K8/0.12</f>
        <v>0</v>
      </c>
      <c r="T8" s="70"/>
      <c r="U8" s="62"/>
      <c r="V8" s="72"/>
      <c r="W8" s="57"/>
      <c r="X8" s="60"/>
      <c r="Y8" s="60"/>
      <c r="AA8" s="54"/>
      <c r="AB8" s="54"/>
      <c r="AC8" s="54"/>
      <c r="AD8" s="63"/>
      <c r="AM8" s="63"/>
      <c r="AN8" s="63"/>
      <c r="AO8" s="63"/>
      <c r="AP8" s="63"/>
      <c r="AQ8" s="63"/>
      <c r="AR8" s="63"/>
      <c r="AS8" s="63"/>
      <c r="AT8" s="63"/>
      <c r="AU8" s="63"/>
    </row>
    <row r="9" spans="1:47" x14ac:dyDescent="0.25">
      <c r="A9" s="50">
        <v>2022</v>
      </c>
      <c r="B9" s="55">
        <v>978.13077229999999</v>
      </c>
      <c r="C9" s="56">
        <f t="shared" ref="C9:C36" si="5">B9*1.086</f>
        <v>1062.2500187178</v>
      </c>
      <c r="D9" s="56">
        <f>'[4]Additions Data'!G3</f>
        <v>1343.52</v>
      </c>
      <c r="E9" s="56">
        <f>'[4]Additions Data'!K3</f>
        <v>0</v>
      </c>
      <c r="F9" s="57">
        <f>SUM('[4]Additions Data'!AX3:BI3)</f>
        <v>4.7352392299999995</v>
      </c>
      <c r="G9" s="58">
        <f>SUM('[4]Additions Data'!AA3:AW3)</f>
        <v>2.1984632000000004</v>
      </c>
      <c r="H9" s="59">
        <f>'[4]Additions Data'!N3</f>
        <v>0</v>
      </c>
      <c r="I9" s="56">
        <f>'[4]Additions Data'!Q3</f>
        <v>0</v>
      </c>
      <c r="J9" s="56">
        <f>SUM('[4]Additions Data'!R3:Y3)</f>
        <v>0</v>
      </c>
      <c r="K9" s="56">
        <f>'[4]Additions Data'!Z3</f>
        <v>0</v>
      </c>
      <c r="L9" s="56">
        <f>'[4]Additions Data'!M3</f>
        <v>0</v>
      </c>
      <c r="M9" s="56">
        <f t="shared" si="0"/>
        <v>1350.45370243</v>
      </c>
      <c r="N9" s="56">
        <f t="shared" si="1"/>
        <v>281.26998128219998</v>
      </c>
      <c r="O9" s="59">
        <f t="shared" si="2"/>
        <v>37.355866725347475</v>
      </c>
      <c r="P9" s="60">
        <f t="shared" si="3"/>
        <v>288.20368371220002</v>
      </c>
      <c r="Q9" s="52">
        <f t="shared" si="4"/>
        <v>38.064739467761662</v>
      </c>
      <c r="R9" s="61">
        <v>0</v>
      </c>
      <c r="S9" s="50">
        <f t="shared" ref="S9:S37" si="6">K9/0.12</f>
        <v>0</v>
      </c>
      <c r="T9" s="70"/>
      <c r="U9" s="62"/>
      <c r="V9" s="72"/>
      <c r="W9" s="57"/>
      <c r="X9" s="60"/>
      <c r="Y9" s="60"/>
      <c r="AA9" s="54"/>
      <c r="AB9" s="54"/>
      <c r="AC9" s="54"/>
      <c r="AD9" s="63"/>
      <c r="AM9" s="63"/>
      <c r="AN9" s="63"/>
      <c r="AO9" s="63"/>
      <c r="AP9" s="63"/>
      <c r="AQ9" s="63"/>
      <c r="AR9" s="63"/>
      <c r="AS9" s="63"/>
      <c r="AT9" s="63"/>
      <c r="AU9" s="63"/>
    </row>
    <row r="10" spans="1:47" x14ac:dyDescent="0.25">
      <c r="A10" s="50">
        <v>2023</v>
      </c>
      <c r="B10" s="55">
        <v>992.62212690000001</v>
      </c>
      <c r="C10" s="56">
        <f t="shared" si="5"/>
        <v>1077.9876298134002</v>
      </c>
      <c r="D10" s="56">
        <f>'[4]Additions Data'!G4</f>
        <v>968.92</v>
      </c>
      <c r="E10" s="56">
        <f>'[4]Additions Data'!K4</f>
        <v>0</v>
      </c>
      <c r="F10" s="57">
        <f>SUM('[4]Additions Data'!AX4:BI4)</f>
        <v>9.3840620999999995</v>
      </c>
      <c r="G10" s="58">
        <f>SUM('[4]Additions Data'!AA4:AW4)</f>
        <v>5.9208443299999995</v>
      </c>
      <c r="H10" s="59">
        <f>'[4]Additions Data'!N4</f>
        <v>1.022</v>
      </c>
      <c r="I10" s="56">
        <f>'[4]Additions Data'!Q4</f>
        <v>0</v>
      </c>
      <c r="J10" s="56">
        <f>SUM('[4]Additions Data'!R4:Y4)</f>
        <v>0</v>
      </c>
      <c r="K10" s="56">
        <f>'[4]Additions Data'!Z4</f>
        <v>0</v>
      </c>
      <c r="L10" s="56">
        <f>'[4]Additions Data'!M4</f>
        <v>100</v>
      </c>
      <c r="M10" s="56">
        <f t="shared" si="0"/>
        <v>1085.2469064299999</v>
      </c>
      <c r="N10" s="56">
        <f t="shared" si="1"/>
        <v>-109.06762981340023</v>
      </c>
      <c r="O10" s="59">
        <f t="shared" si="2"/>
        <v>-2.3878297952134897</v>
      </c>
      <c r="P10" s="60">
        <f t="shared" si="3"/>
        <v>7.2592766165996636</v>
      </c>
      <c r="Q10" s="52">
        <f t="shared" si="4"/>
        <v>9.331323271955549</v>
      </c>
      <c r="R10" s="61">
        <v>0</v>
      </c>
      <c r="S10" s="50">
        <f t="shared" si="6"/>
        <v>0</v>
      </c>
      <c r="T10" s="70"/>
      <c r="U10" s="62"/>
      <c r="V10" s="72"/>
      <c r="W10" s="57"/>
      <c r="X10" s="60"/>
      <c r="Y10" s="60"/>
      <c r="AA10" s="54"/>
      <c r="AB10" s="54"/>
      <c r="AC10" s="54"/>
      <c r="AD10" s="63"/>
      <c r="AM10" s="63"/>
      <c r="AN10" s="63"/>
      <c r="AO10" s="63"/>
      <c r="AP10" s="63"/>
      <c r="AQ10" s="63"/>
      <c r="AR10" s="63"/>
      <c r="AS10" s="63"/>
      <c r="AT10" s="63"/>
      <c r="AU10" s="63"/>
    </row>
    <row r="11" spans="1:47" x14ac:dyDescent="0.25">
      <c r="A11" s="50">
        <v>2024</v>
      </c>
      <c r="B11" s="55">
        <v>919.35417659999996</v>
      </c>
      <c r="C11" s="56">
        <f t="shared" si="5"/>
        <v>998.41863578760001</v>
      </c>
      <c r="D11" s="56">
        <f>'[4]Additions Data'!G5</f>
        <v>968.92</v>
      </c>
      <c r="E11" s="56">
        <f>'[4]Additions Data'!K5</f>
        <v>0</v>
      </c>
      <c r="F11" s="57">
        <f>SUM('[4]Additions Data'!AX5:BI5)</f>
        <v>13.58551572</v>
      </c>
      <c r="G11" s="58">
        <f>SUM('[4]Additions Data'!AA5:AW5)</f>
        <v>10.144095989999999</v>
      </c>
      <c r="H11" s="59">
        <f>'[4]Additions Data'!N5</f>
        <v>1.5329999999999999</v>
      </c>
      <c r="I11" s="56">
        <f>'[4]Additions Data'!Q5</f>
        <v>0</v>
      </c>
      <c r="J11" s="56">
        <f>SUM('[4]Additions Data'!R5:Y5)</f>
        <v>4.2698</v>
      </c>
      <c r="K11" s="56">
        <f>'[4]Additions Data'!Z5</f>
        <v>0</v>
      </c>
      <c r="L11" s="56">
        <f>'[4]Additions Data'!M5</f>
        <v>0</v>
      </c>
      <c r="M11" s="56">
        <f t="shared" si="0"/>
        <v>998.45241170999998</v>
      </c>
      <c r="N11" s="56">
        <f t="shared" si="1"/>
        <v>-29.498635787600051</v>
      </c>
      <c r="O11" s="59">
        <f t="shared" si="2"/>
        <v>5.3913741473723134</v>
      </c>
      <c r="P11" s="60">
        <f t="shared" si="3"/>
        <v>3.3775922399968294E-2</v>
      </c>
      <c r="Q11" s="52">
        <f t="shared" si="4"/>
        <v>8.6036738749069404</v>
      </c>
      <c r="R11" s="61">
        <f>I11/0.64</f>
        <v>0</v>
      </c>
      <c r="S11" s="50">
        <f t="shared" si="6"/>
        <v>0</v>
      </c>
      <c r="T11" s="70"/>
      <c r="U11" s="62"/>
      <c r="V11" s="72"/>
      <c r="W11" s="57"/>
      <c r="X11" s="60"/>
      <c r="Y11" s="60"/>
      <c r="AA11" s="54"/>
      <c r="AB11" s="54"/>
      <c r="AC11" s="54"/>
      <c r="AD11" s="63"/>
      <c r="AM11" s="63"/>
      <c r="AN11" s="63"/>
      <c r="AO11" s="63"/>
      <c r="AP11" s="63"/>
      <c r="AQ11" s="63"/>
      <c r="AR11" s="63"/>
      <c r="AS11" s="63"/>
      <c r="AT11" s="63"/>
      <c r="AU11" s="63"/>
    </row>
    <row r="12" spans="1:47" x14ac:dyDescent="0.25">
      <c r="A12" s="50">
        <v>2025</v>
      </c>
      <c r="B12" s="55">
        <v>917.29043769999998</v>
      </c>
      <c r="C12" s="56">
        <f t="shared" si="5"/>
        <v>996.17741534220011</v>
      </c>
      <c r="D12" s="56">
        <f>'[4]Additions Data'!G6</f>
        <v>968.92</v>
      </c>
      <c r="E12" s="56">
        <f>'[4]Additions Data'!K6</f>
        <v>0</v>
      </c>
      <c r="F12" s="57">
        <f>SUM('[4]Additions Data'!AX6:BI6)</f>
        <v>12.30327789</v>
      </c>
      <c r="G12" s="58">
        <f>SUM('[4]Additions Data'!AA6:AW6)</f>
        <v>9.653093010000001</v>
      </c>
      <c r="H12" s="59">
        <f>'[4]Additions Data'!N6</f>
        <v>1.5329999999999999</v>
      </c>
      <c r="I12" s="56">
        <f>'[4]Additions Data'!Q6</f>
        <v>0</v>
      </c>
      <c r="J12" s="56">
        <f>SUM('[4]Additions Data'!R6:Y6)</f>
        <v>4.2698</v>
      </c>
      <c r="K12" s="56">
        <f>'[4]Additions Data'!Z6</f>
        <v>0</v>
      </c>
      <c r="L12" s="56">
        <f>'[4]Additions Data'!M6</f>
        <v>0</v>
      </c>
      <c r="M12" s="56">
        <f t="shared" si="0"/>
        <v>996.67917089999992</v>
      </c>
      <c r="N12" s="56">
        <f t="shared" si="1"/>
        <v>-27.257415342200147</v>
      </c>
      <c r="O12" s="59">
        <f t="shared" si="2"/>
        <v>5.6284858293579463</v>
      </c>
      <c r="P12" s="60">
        <f t="shared" si="3"/>
        <v>0.50175555779981096</v>
      </c>
      <c r="Q12" s="52">
        <f t="shared" si="4"/>
        <v>8.6546997479945418</v>
      </c>
      <c r="R12" s="61">
        <f>I12/0.58</f>
        <v>0</v>
      </c>
      <c r="S12" s="50">
        <f t="shared" si="6"/>
        <v>0</v>
      </c>
      <c r="T12" s="70"/>
      <c r="U12" s="62"/>
      <c r="V12" s="72"/>
      <c r="W12" s="57"/>
      <c r="X12" s="60"/>
      <c r="Y12" s="60"/>
      <c r="AA12" s="54"/>
      <c r="AB12" s="54"/>
      <c r="AC12" s="54"/>
      <c r="AD12" s="63"/>
      <c r="AM12" s="63"/>
      <c r="AN12" s="63"/>
      <c r="AO12" s="63"/>
      <c r="AP12" s="63"/>
      <c r="AQ12" s="63"/>
      <c r="AR12" s="63"/>
      <c r="AS12" s="63"/>
      <c r="AT12" s="63"/>
      <c r="AU12" s="63"/>
    </row>
    <row r="13" spans="1:47" x14ac:dyDescent="0.25">
      <c r="A13" s="50">
        <v>2026</v>
      </c>
      <c r="B13" s="55">
        <v>916.23188990000006</v>
      </c>
      <c r="C13" s="56">
        <f t="shared" si="5"/>
        <v>995.02783243140016</v>
      </c>
      <c r="D13" s="56">
        <f>'[4]Additions Data'!G7</f>
        <v>968.92</v>
      </c>
      <c r="E13" s="56">
        <f>'[4]Additions Data'!K7</f>
        <v>0</v>
      </c>
      <c r="F13" s="57">
        <f>SUM('[4]Additions Data'!AX7:BI7)</f>
        <v>10.946845159999999</v>
      </c>
      <c r="G13" s="58">
        <f>SUM('[4]Additions Data'!AA7:AW7)</f>
        <v>9.3979676100000002</v>
      </c>
      <c r="H13" s="59">
        <f>'[4]Additions Data'!N7</f>
        <v>1.5329999999999999</v>
      </c>
      <c r="I13" s="56">
        <f>'[4]Additions Data'!Q7</f>
        <v>0</v>
      </c>
      <c r="J13" s="56">
        <f>SUM('[4]Additions Data'!R7:Y7)</f>
        <v>4.2698</v>
      </c>
      <c r="K13" s="56">
        <f>'[4]Additions Data'!Z7</f>
        <v>0</v>
      </c>
      <c r="L13" s="56">
        <f>'[4]Additions Data'!M7</f>
        <v>0</v>
      </c>
      <c r="M13" s="56">
        <f t="shared" si="0"/>
        <v>995.06761276999998</v>
      </c>
      <c r="N13" s="56">
        <f t="shared" si="1"/>
        <v>-26.107832431400197</v>
      </c>
      <c r="O13" s="59">
        <f t="shared" si="2"/>
        <v>5.7505213124322081</v>
      </c>
      <c r="P13" s="60">
        <f t="shared" si="3"/>
        <v>3.9780338599825882E-2</v>
      </c>
      <c r="Q13" s="52">
        <f t="shared" si="4"/>
        <v>8.6043417325939462</v>
      </c>
      <c r="R13" s="61">
        <f>I13/0.49</f>
        <v>0</v>
      </c>
      <c r="S13" s="50">
        <f t="shared" si="6"/>
        <v>0</v>
      </c>
      <c r="T13" s="70"/>
      <c r="U13" s="62"/>
      <c r="V13" s="72"/>
      <c r="W13" s="57"/>
      <c r="X13" s="60"/>
      <c r="Y13" s="60"/>
      <c r="AA13" s="54"/>
      <c r="AB13" s="54"/>
      <c r="AC13" s="54"/>
      <c r="AD13" s="63"/>
      <c r="AM13" s="63"/>
      <c r="AN13" s="63"/>
      <c r="AO13" s="63"/>
      <c r="AP13" s="63"/>
      <c r="AQ13" s="63"/>
      <c r="AR13" s="63"/>
      <c r="AS13" s="63"/>
      <c r="AT13" s="63"/>
      <c r="AU13" s="63"/>
    </row>
    <row r="14" spans="1:47" x14ac:dyDescent="0.25">
      <c r="A14" s="50">
        <v>2027</v>
      </c>
      <c r="B14" s="55">
        <v>913.59978209999997</v>
      </c>
      <c r="C14" s="56">
        <f t="shared" si="5"/>
        <v>992.16936336060007</v>
      </c>
      <c r="D14" s="56">
        <f>'[4]Additions Data'!G8</f>
        <v>968.92</v>
      </c>
      <c r="E14" s="56">
        <f>'[4]Additions Data'!K8</f>
        <v>0</v>
      </c>
      <c r="F14" s="57">
        <f>SUM('[4]Additions Data'!AX8:BI8)</f>
        <v>9.6430339000000007</v>
      </c>
      <c r="G14" s="58">
        <f>SUM('[4]Additions Data'!AA8:AW8)</f>
        <v>7.6499675200000006</v>
      </c>
      <c r="H14" s="59">
        <f>'[4]Additions Data'!N8</f>
        <v>2.044</v>
      </c>
      <c r="I14" s="56">
        <f>'[4]Additions Data'!Q8</f>
        <v>0</v>
      </c>
      <c r="J14" s="56">
        <f>SUM('[4]Additions Data'!R8:Y8)</f>
        <v>4.2698</v>
      </c>
      <c r="K14" s="56">
        <f>'[4]Additions Data'!Z8</f>
        <v>0</v>
      </c>
      <c r="L14" s="56">
        <f>'[4]Additions Data'!M8</f>
        <v>0</v>
      </c>
      <c r="M14" s="56">
        <f t="shared" si="0"/>
        <v>992.52680141999997</v>
      </c>
      <c r="N14" s="56">
        <f t="shared" si="1"/>
        <v>-23.249363360600114</v>
      </c>
      <c r="O14" s="59">
        <f t="shared" si="2"/>
        <v>6.0551916696872414</v>
      </c>
      <c r="P14" s="60">
        <f t="shared" si="3"/>
        <v>0.3574380593998967</v>
      </c>
      <c r="Q14" s="52">
        <f t="shared" si="4"/>
        <v>8.6391241401763903</v>
      </c>
      <c r="R14" s="61">
        <f>I14/0.4</f>
        <v>0</v>
      </c>
      <c r="S14" s="50">
        <f t="shared" si="6"/>
        <v>0</v>
      </c>
      <c r="T14" s="70"/>
      <c r="U14" s="62"/>
      <c r="V14" s="72"/>
      <c r="W14" s="57"/>
      <c r="X14" s="60"/>
      <c r="Y14" s="60"/>
      <c r="AA14" s="54"/>
      <c r="AB14" s="54"/>
      <c r="AC14" s="54"/>
      <c r="AD14" s="63"/>
      <c r="AM14" s="63"/>
      <c r="AN14" s="63"/>
      <c r="AO14" s="63"/>
      <c r="AP14" s="63"/>
      <c r="AQ14" s="63"/>
      <c r="AR14" s="63"/>
      <c r="AS14" s="63"/>
      <c r="AT14" s="63"/>
      <c r="AU14" s="63"/>
    </row>
    <row r="15" spans="1:47" x14ac:dyDescent="0.25">
      <c r="A15" s="50">
        <v>2028</v>
      </c>
      <c r="B15" s="55">
        <v>909.01291300000003</v>
      </c>
      <c r="C15" s="56">
        <f t="shared" si="5"/>
        <v>987.18802351800014</v>
      </c>
      <c r="D15" s="56">
        <f>'[4]Additions Data'!G9</f>
        <v>301.22000000000003</v>
      </c>
      <c r="E15" s="56">
        <f>'[4]Additions Data'!K9</f>
        <v>476</v>
      </c>
      <c r="F15" s="57">
        <f>SUM('[4]Additions Data'!AX9:BI9)</f>
        <v>8.2031316300000015</v>
      </c>
      <c r="G15" s="58">
        <f>SUM('[4]Additions Data'!AA9:AW9)</f>
        <v>6.1836298699999999</v>
      </c>
      <c r="H15" s="59">
        <f>'[4]Additions Data'!N9</f>
        <v>2.044</v>
      </c>
      <c r="I15" s="56">
        <f>'[4]Additions Data'!Q9</f>
        <v>0</v>
      </c>
      <c r="J15" s="56">
        <f>SUM('[4]Additions Data'!R9:Y9)</f>
        <v>4.2698</v>
      </c>
      <c r="K15" s="56">
        <f>'[4]Additions Data'!Z9</f>
        <v>0</v>
      </c>
      <c r="L15" s="56">
        <f>'[4]Additions Data'!M9</f>
        <v>200</v>
      </c>
      <c r="M15" s="56">
        <f t="shared" si="0"/>
        <v>997.92056150000008</v>
      </c>
      <c r="N15" s="56">
        <f t="shared" si="1"/>
        <v>-685.96802351800011</v>
      </c>
      <c r="O15" s="59">
        <f t="shared" si="2"/>
        <v>-66.862956984198533</v>
      </c>
      <c r="P15" s="60">
        <f t="shared" si="3"/>
        <v>10.73253798199994</v>
      </c>
      <c r="Q15" s="52">
        <f t="shared" si="4"/>
        <v>9.7806804753278609</v>
      </c>
      <c r="R15" s="61">
        <f>I15/0.4</f>
        <v>0</v>
      </c>
      <c r="S15" s="50">
        <f t="shared" si="6"/>
        <v>0</v>
      </c>
      <c r="T15" s="70"/>
      <c r="U15" s="62"/>
      <c r="V15" s="72"/>
      <c r="W15" s="57"/>
      <c r="X15" s="60"/>
      <c r="Y15" s="60"/>
      <c r="AA15" s="54"/>
      <c r="AB15" s="54"/>
      <c r="AC15" s="54"/>
      <c r="AD15" s="63"/>
      <c r="AM15" s="63"/>
      <c r="AN15" s="63"/>
      <c r="AO15" s="63"/>
      <c r="AP15" s="63"/>
      <c r="AQ15" s="63"/>
      <c r="AR15" s="63"/>
      <c r="AS15" s="63"/>
      <c r="AT15" s="63"/>
      <c r="AU15" s="63"/>
    </row>
    <row r="16" spans="1:47" x14ac:dyDescent="0.25">
      <c r="A16" s="50">
        <v>2029</v>
      </c>
      <c r="B16" s="55">
        <v>908.8553862</v>
      </c>
      <c r="C16" s="56">
        <f t="shared" si="5"/>
        <v>987.01694941320011</v>
      </c>
      <c r="D16" s="56">
        <f>'[4]Additions Data'!G10</f>
        <v>301.22000000000003</v>
      </c>
      <c r="E16" s="56">
        <f>'[4]Additions Data'!K10</f>
        <v>476</v>
      </c>
      <c r="F16" s="57">
        <f>SUM('[4]Additions Data'!AX10:BI10)</f>
        <v>6.6472799799999995</v>
      </c>
      <c r="G16" s="58">
        <f>SUM('[4]Additions Data'!AA10:AW10)</f>
        <v>4.5653425899999984</v>
      </c>
      <c r="H16" s="59">
        <f>'[4]Additions Data'!N10</f>
        <v>2.5550000000000002</v>
      </c>
      <c r="I16" s="56">
        <f>'[4]Additions Data'!Q10</f>
        <v>0</v>
      </c>
      <c r="J16" s="56">
        <f>SUM('[4]Additions Data'!R10:Y10)</f>
        <v>4.2698</v>
      </c>
      <c r="K16" s="56">
        <f>'[4]Additions Data'!Z10</f>
        <v>0</v>
      </c>
      <c r="L16" s="56">
        <f>'[4]Additions Data'!M10</f>
        <v>200</v>
      </c>
      <c r="M16" s="56">
        <f t="shared" si="0"/>
        <v>995.25742257000002</v>
      </c>
      <c r="N16" s="56">
        <f t="shared" si="1"/>
        <v>-685.79694941320008</v>
      </c>
      <c r="O16" s="59">
        <f t="shared" si="2"/>
        <v>-66.857213526628712</v>
      </c>
      <c r="P16" s="60">
        <f t="shared" si="3"/>
        <v>8.2404731567999079</v>
      </c>
      <c r="Q16" s="52">
        <f t="shared" si="4"/>
        <v>9.506686947332085</v>
      </c>
      <c r="R16" s="61">
        <f>I16/0.4</f>
        <v>0</v>
      </c>
      <c r="S16" s="50">
        <f t="shared" si="6"/>
        <v>0</v>
      </c>
      <c r="T16" s="70"/>
      <c r="U16" s="62"/>
      <c r="V16" s="72"/>
      <c r="W16" s="57"/>
      <c r="X16" s="60"/>
      <c r="Y16" s="60"/>
      <c r="AA16" s="54"/>
      <c r="AB16" s="54"/>
      <c r="AC16" s="54"/>
      <c r="AD16" s="63"/>
      <c r="AM16" s="63"/>
      <c r="AN16" s="63"/>
      <c r="AO16" s="63"/>
      <c r="AP16" s="63"/>
      <c r="AQ16" s="63"/>
      <c r="AR16" s="63"/>
      <c r="AS16" s="63"/>
      <c r="AT16" s="63"/>
      <c r="AU16" s="63"/>
    </row>
    <row r="17" spans="1:47" x14ac:dyDescent="0.25">
      <c r="A17" s="50">
        <v>2030</v>
      </c>
      <c r="B17" s="55">
        <v>906.40464970000005</v>
      </c>
      <c r="C17" s="56">
        <f t="shared" si="5"/>
        <v>984.35544957420018</v>
      </c>
      <c r="D17" s="56">
        <f>'[4]Additions Data'!G11</f>
        <v>301.22000000000003</v>
      </c>
      <c r="E17" s="56">
        <f>'[4]Additions Data'!K11</f>
        <v>476</v>
      </c>
      <c r="F17" s="57">
        <f>SUM('[4]Additions Data'!AX11:BI11)</f>
        <v>5.1758131000000001</v>
      </c>
      <c r="G17" s="58">
        <f>SUM('[4]Additions Data'!AA11:AW11)</f>
        <v>4.153751380000001</v>
      </c>
      <c r="H17" s="59">
        <f>'[4]Additions Data'!N11</f>
        <v>3.0659999999999998</v>
      </c>
      <c r="I17" s="56">
        <f>'[4]Additions Data'!Q11</f>
        <v>40.5</v>
      </c>
      <c r="J17" s="56">
        <f>SUM('[4]Additions Data'!R11:Y11)</f>
        <v>4.2698</v>
      </c>
      <c r="K17" s="56">
        <f>'[4]Additions Data'!Z11</f>
        <v>0</v>
      </c>
      <c r="L17" s="56">
        <f>'[4]Additions Data'!M11</f>
        <v>150</v>
      </c>
      <c r="M17" s="56">
        <f t="shared" si="0"/>
        <v>984.38536448000013</v>
      </c>
      <c r="N17" s="56">
        <f t="shared" si="1"/>
        <v>-683.13544957420015</v>
      </c>
      <c r="O17" s="59">
        <f t="shared" si="2"/>
        <v>-66.767602074890377</v>
      </c>
      <c r="P17" s="60">
        <f t="shared" si="3"/>
        <v>2.9914905799955704E-2</v>
      </c>
      <c r="Q17" s="52">
        <f t="shared" si="4"/>
        <v>8.6033003919176689</v>
      </c>
      <c r="R17" s="61">
        <f t="shared" ref="R17:R37" si="7">I17/0.27</f>
        <v>150</v>
      </c>
      <c r="S17" s="50">
        <f t="shared" si="6"/>
        <v>0</v>
      </c>
      <c r="T17" s="70"/>
      <c r="U17" s="62"/>
      <c r="V17" s="72"/>
      <c r="W17" s="57"/>
      <c r="X17" s="60"/>
      <c r="Y17" s="60"/>
      <c r="AA17" s="54"/>
      <c r="AB17" s="54"/>
      <c r="AC17" s="54"/>
      <c r="AD17" s="63"/>
      <c r="AM17" s="63"/>
      <c r="AN17" s="63"/>
      <c r="AO17" s="63"/>
      <c r="AP17" s="63"/>
      <c r="AQ17" s="63"/>
      <c r="AR17" s="63"/>
      <c r="AS17" s="63"/>
      <c r="AT17" s="63"/>
      <c r="AU17" s="63"/>
    </row>
    <row r="18" spans="1:47" x14ac:dyDescent="0.25">
      <c r="A18" s="50">
        <v>2031</v>
      </c>
      <c r="B18" s="55">
        <v>904.41605530000004</v>
      </c>
      <c r="C18" s="56">
        <f t="shared" si="5"/>
        <v>982.1958360558001</v>
      </c>
      <c r="D18" s="56">
        <f>'[4]Additions Data'!G12</f>
        <v>10.220000000000001</v>
      </c>
      <c r="E18" s="56">
        <f>'[4]Additions Data'!K12</f>
        <v>476</v>
      </c>
      <c r="F18" s="57">
        <f>SUM('[4]Additions Data'!AX12:BI12)</f>
        <v>3.85799556</v>
      </c>
      <c r="G18" s="58">
        <f>SUM('[4]Additions Data'!AA12:AW12)</f>
        <v>3.2873208099999993</v>
      </c>
      <c r="H18" s="59">
        <f>'[4]Additions Data'!N12</f>
        <v>3.577</v>
      </c>
      <c r="I18" s="56">
        <f>'[4]Additions Data'!Q12</f>
        <v>81</v>
      </c>
      <c r="J18" s="56">
        <f>SUM('[4]Additions Data'!R12:Y12)</f>
        <v>4.2698</v>
      </c>
      <c r="K18" s="56">
        <f>'[4]Additions Data'!Z12</f>
        <v>0</v>
      </c>
      <c r="L18" s="56">
        <f>'[4]Additions Data'!M12</f>
        <v>400</v>
      </c>
      <c r="M18" s="56">
        <f t="shared" si="0"/>
        <v>982.2121163700001</v>
      </c>
      <c r="N18" s="56">
        <f t="shared" si="1"/>
        <v>-971.97583605580007</v>
      </c>
      <c r="O18" s="59">
        <f t="shared" si="2"/>
        <v>-98.869989100689949</v>
      </c>
      <c r="P18" s="60">
        <f t="shared" si="3"/>
        <v>1.6280314200002977E-2</v>
      </c>
      <c r="Q18" s="52">
        <f t="shared" si="4"/>
        <v>8.6018000912417083</v>
      </c>
      <c r="R18" s="61">
        <f t="shared" si="7"/>
        <v>300</v>
      </c>
      <c r="S18" s="50">
        <f t="shared" si="6"/>
        <v>0</v>
      </c>
      <c r="T18" s="70"/>
      <c r="U18" s="62"/>
      <c r="V18" s="72"/>
      <c r="W18" s="57"/>
      <c r="X18" s="60"/>
      <c r="Y18" s="60"/>
      <c r="AA18" s="54"/>
      <c r="AB18" s="54"/>
      <c r="AC18" s="54"/>
      <c r="AD18" s="63"/>
      <c r="AM18" s="63"/>
      <c r="AN18" s="63"/>
      <c r="AO18" s="63"/>
      <c r="AP18" s="63"/>
      <c r="AQ18" s="63"/>
      <c r="AR18" s="63"/>
      <c r="AS18" s="63"/>
      <c r="AT18" s="63"/>
      <c r="AU18" s="63"/>
    </row>
    <row r="19" spans="1:47" x14ac:dyDescent="0.25">
      <c r="A19" s="50">
        <v>2032</v>
      </c>
      <c r="B19" s="55">
        <v>900.35856420000005</v>
      </c>
      <c r="C19" s="56">
        <f t="shared" si="5"/>
        <v>977.78940072120008</v>
      </c>
      <c r="D19" s="56">
        <f>'[4]Additions Data'!G13</f>
        <v>10.220000000000001</v>
      </c>
      <c r="E19" s="56">
        <f>'[4]Additions Data'!K13</f>
        <v>476</v>
      </c>
      <c r="F19" s="57">
        <f>SUM('[4]Additions Data'!AX13:BI13)</f>
        <v>2.7227872200000003</v>
      </c>
      <c r="G19" s="58">
        <f>SUM('[4]Additions Data'!AA13:AW13)</f>
        <v>2.2728842600000001</v>
      </c>
      <c r="H19" s="59">
        <f>'[4]Additions Data'!N13</f>
        <v>3.577</v>
      </c>
      <c r="I19" s="56">
        <f>'[4]Additions Data'!Q13</f>
        <v>81</v>
      </c>
      <c r="J19" s="56">
        <f>SUM('[4]Additions Data'!R13:Y13)</f>
        <v>4.2698</v>
      </c>
      <c r="K19" s="56">
        <f>'[4]Additions Data'!Z13</f>
        <v>0</v>
      </c>
      <c r="L19" s="56">
        <f>'[4]Additions Data'!M13</f>
        <v>400</v>
      </c>
      <c r="M19" s="56">
        <f t="shared" si="0"/>
        <v>980.06247148000011</v>
      </c>
      <c r="N19" s="56">
        <f t="shared" si="1"/>
        <v>-967.56940072120005</v>
      </c>
      <c r="O19" s="59">
        <f t="shared" si="2"/>
        <v>-98.864896674906305</v>
      </c>
      <c r="P19" s="60">
        <f t="shared" si="3"/>
        <v>2.2730707588000314</v>
      </c>
      <c r="Q19" s="52">
        <f t="shared" si="4"/>
        <v>8.8524628352727195</v>
      </c>
      <c r="R19" s="61">
        <f t="shared" si="7"/>
        <v>300</v>
      </c>
      <c r="S19" s="50">
        <f t="shared" si="6"/>
        <v>0</v>
      </c>
      <c r="T19" s="70"/>
      <c r="U19" s="62"/>
      <c r="V19" s="72"/>
      <c r="W19" s="57"/>
      <c r="X19" s="60"/>
      <c r="Y19" s="60"/>
      <c r="AA19" s="54"/>
      <c r="AB19" s="54"/>
      <c r="AC19" s="54"/>
      <c r="AD19" s="63"/>
      <c r="AM19" s="63"/>
      <c r="AN19" s="63"/>
      <c r="AO19" s="63"/>
      <c r="AP19" s="63"/>
      <c r="AQ19" s="63"/>
      <c r="AR19" s="63"/>
      <c r="AS19" s="63"/>
      <c r="AT19" s="63"/>
      <c r="AU19" s="63"/>
    </row>
    <row r="20" spans="1:47" x14ac:dyDescent="0.25">
      <c r="A20" s="50">
        <v>2033</v>
      </c>
      <c r="B20" s="55">
        <v>900.89203259999999</v>
      </c>
      <c r="C20" s="56">
        <f t="shared" si="5"/>
        <v>978.36874740360008</v>
      </c>
      <c r="D20" s="56">
        <f>'[4]Additions Data'!G14</f>
        <v>10.220000000000001</v>
      </c>
      <c r="E20" s="56">
        <f>'[4]Additions Data'!K14</f>
        <v>476</v>
      </c>
      <c r="F20" s="57">
        <f>SUM('[4]Additions Data'!AX14:BI14)</f>
        <v>1.7948384500000001</v>
      </c>
      <c r="G20" s="58">
        <f>SUM('[4]Additions Data'!AA14:AW14)</f>
        <v>1.4620857500000002</v>
      </c>
      <c r="H20" s="59">
        <f>'[4]Additions Data'!N14</f>
        <v>4.0880000000000001</v>
      </c>
      <c r="I20" s="56">
        <f>'[4]Additions Data'!Q14</f>
        <v>81</v>
      </c>
      <c r="J20" s="56">
        <f>SUM('[4]Additions Data'!R14:Y14)</f>
        <v>4.2698</v>
      </c>
      <c r="K20" s="56">
        <f>'[4]Additions Data'!Z14</f>
        <v>0</v>
      </c>
      <c r="L20" s="56">
        <f>'[4]Additions Data'!M14</f>
        <v>400</v>
      </c>
      <c r="M20" s="56">
        <f t="shared" si="0"/>
        <v>978.8347242000001</v>
      </c>
      <c r="N20" s="56">
        <f t="shared" si="1"/>
        <v>-968.14874740360005</v>
      </c>
      <c r="O20" s="59">
        <f t="shared" si="2"/>
        <v>-98.865568832870593</v>
      </c>
      <c r="P20" s="60">
        <f t="shared" si="3"/>
        <v>0.46597679640001388</v>
      </c>
      <c r="Q20" s="52">
        <f t="shared" si="4"/>
        <v>8.6517239335611915</v>
      </c>
      <c r="R20" s="61">
        <f t="shared" si="7"/>
        <v>300</v>
      </c>
      <c r="S20" s="50">
        <f t="shared" si="6"/>
        <v>0</v>
      </c>
      <c r="T20" s="70"/>
      <c r="U20" s="62"/>
      <c r="V20" s="72"/>
      <c r="W20" s="57"/>
      <c r="X20" s="60"/>
      <c r="Y20" s="60"/>
      <c r="AA20" s="54"/>
      <c r="AB20" s="54"/>
      <c r="AC20" s="54"/>
      <c r="AD20" s="63"/>
      <c r="AM20" s="63"/>
      <c r="AN20" s="63"/>
      <c r="AO20" s="63"/>
      <c r="AP20" s="63"/>
      <c r="AQ20" s="63"/>
      <c r="AR20" s="63"/>
      <c r="AS20" s="63"/>
      <c r="AT20" s="63"/>
      <c r="AU20" s="63"/>
    </row>
    <row r="21" spans="1:47" x14ac:dyDescent="0.25">
      <c r="A21" s="50">
        <v>2034</v>
      </c>
      <c r="B21" s="55">
        <v>898.93321619999995</v>
      </c>
      <c r="C21" s="56">
        <f t="shared" si="5"/>
        <v>976.24147279320005</v>
      </c>
      <c r="D21" s="56">
        <f>'[4]Additions Data'!G15</f>
        <v>10.220000000000001</v>
      </c>
      <c r="E21" s="56">
        <f>'[4]Additions Data'!K15</f>
        <v>476</v>
      </c>
      <c r="F21" s="57">
        <f>SUM('[4]Additions Data'!AX15:BI15)</f>
        <v>1.0208228400000001</v>
      </c>
      <c r="G21" s="58">
        <f>SUM('[4]Additions Data'!AA15:AW15)</f>
        <v>0.95994517000000013</v>
      </c>
      <c r="H21" s="59">
        <f>'[4]Additions Data'!N15</f>
        <v>4.5990000000000002</v>
      </c>
      <c r="I21" s="56">
        <f>'[4]Additions Data'!Q15</f>
        <v>81</v>
      </c>
      <c r="J21" s="56">
        <f>SUM('[4]Additions Data'!R15:Y15)</f>
        <v>4.2698</v>
      </c>
      <c r="K21" s="56">
        <f>'[4]Additions Data'!Z15</f>
        <v>0</v>
      </c>
      <c r="L21" s="56">
        <f>'[4]Additions Data'!M15</f>
        <v>400</v>
      </c>
      <c r="M21" s="56">
        <f t="shared" si="0"/>
        <v>978.06956801000001</v>
      </c>
      <c r="N21" s="56">
        <f t="shared" si="1"/>
        <v>-966.02147279320002</v>
      </c>
      <c r="O21" s="59">
        <f t="shared" si="2"/>
        <v>-98.863096855715</v>
      </c>
      <c r="P21" s="60">
        <f t="shared" si="3"/>
        <v>1.8280952167999658</v>
      </c>
      <c r="Q21" s="52">
        <f t="shared" si="4"/>
        <v>8.8033627397291916</v>
      </c>
      <c r="R21" s="61">
        <f t="shared" si="7"/>
        <v>300</v>
      </c>
      <c r="S21" s="50">
        <f t="shared" si="6"/>
        <v>0</v>
      </c>
      <c r="T21" s="70"/>
      <c r="U21" s="62"/>
      <c r="V21" s="72"/>
      <c r="W21" s="57"/>
      <c r="X21" s="60"/>
      <c r="Y21" s="60"/>
      <c r="AA21" s="54"/>
      <c r="AB21" s="54"/>
      <c r="AC21" s="54"/>
      <c r="AD21" s="63"/>
      <c r="AM21" s="63"/>
      <c r="AN21" s="63"/>
      <c r="AO21" s="63"/>
      <c r="AP21" s="63"/>
      <c r="AQ21" s="63"/>
      <c r="AR21" s="63"/>
      <c r="AS21" s="63"/>
      <c r="AT21" s="63"/>
      <c r="AU21" s="63"/>
    </row>
    <row r="22" spans="1:47" x14ac:dyDescent="0.25">
      <c r="A22" s="50">
        <v>2035</v>
      </c>
      <c r="B22" s="55">
        <v>897.76166980000005</v>
      </c>
      <c r="C22" s="56">
        <f t="shared" si="5"/>
        <v>974.96917340280015</v>
      </c>
      <c r="D22" s="56">
        <f>'[4]Additions Data'!G16</f>
        <v>10.220000000000001</v>
      </c>
      <c r="E22" s="56">
        <f>'[4]Additions Data'!K16</f>
        <v>476</v>
      </c>
      <c r="F22" s="57">
        <f>SUM('[4]Additions Data'!AX16:BI16)</f>
        <v>0.48406602999999998</v>
      </c>
      <c r="G22" s="58">
        <f>SUM('[4]Additions Data'!AA16:AW16)</f>
        <v>0.60460389000000003</v>
      </c>
      <c r="H22" s="59">
        <f>'[4]Additions Data'!N16</f>
        <v>4.5990000000000002</v>
      </c>
      <c r="I22" s="56">
        <f>'[4]Additions Data'!Q16</f>
        <v>81</v>
      </c>
      <c r="J22" s="56">
        <f>SUM('[4]Additions Data'!R16:Y16)</f>
        <v>4.2698</v>
      </c>
      <c r="K22" s="56">
        <f>'[4]Additions Data'!Z16</f>
        <v>0</v>
      </c>
      <c r="L22" s="56">
        <f>'[4]Additions Data'!M16</f>
        <v>400</v>
      </c>
      <c r="M22" s="56">
        <f t="shared" si="0"/>
        <v>977.17746992000002</v>
      </c>
      <c r="N22" s="56">
        <f t="shared" si="1"/>
        <v>-964.74917340280012</v>
      </c>
      <c r="O22" s="59">
        <f t="shared" si="2"/>
        <v>-98.86161323836906</v>
      </c>
      <c r="P22" s="60">
        <f t="shared" si="3"/>
        <v>2.2082965171998694</v>
      </c>
      <c r="Q22" s="52">
        <f t="shared" si="4"/>
        <v>8.8459780353166462</v>
      </c>
      <c r="R22" s="61">
        <f t="shared" si="7"/>
        <v>300</v>
      </c>
      <c r="S22" s="50">
        <f t="shared" si="6"/>
        <v>0</v>
      </c>
      <c r="T22" s="70"/>
      <c r="U22" s="62"/>
      <c r="V22" s="72"/>
      <c r="W22" s="57"/>
      <c r="X22" s="60"/>
      <c r="Y22" s="60"/>
      <c r="AA22" s="54"/>
      <c r="AB22" s="54"/>
      <c r="AC22" s="54"/>
      <c r="AD22" s="63"/>
      <c r="AM22" s="63"/>
      <c r="AN22" s="63"/>
      <c r="AO22" s="63"/>
      <c r="AP22" s="63"/>
      <c r="AQ22" s="63"/>
      <c r="AR22" s="63"/>
      <c r="AS22" s="63"/>
      <c r="AT22" s="63"/>
      <c r="AU22" s="63"/>
    </row>
    <row r="23" spans="1:47" x14ac:dyDescent="0.25">
      <c r="A23" s="50">
        <v>2036</v>
      </c>
      <c r="B23" s="55">
        <v>894.7816851</v>
      </c>
      <c r="C23" s="56">
        <f t="shared" si="5"/>
        <v>971.73291001860002</v>
      </c>
      <c r="D23" s="56">
        <f>'[4]Additions Data'!G17</f>
        <v>10.220000000000001</v>
      </c>
      <c r="E23" s="56">
        <f>'[4]Additions Data'!K17</f>
        <v>476</v>
      </c>
      <c r="F23" s="57">
        <f>SUM('[4]Additions Data'!AX17:BI17)</f>
        <v>0.16471992999999999</v>
      </c>
      <c r="G23" s="58">
        <f>SUM('[4]Additions Data'!AA17:AW17)</f>
        <v>0.36240243999999999</v>
      </c>
      <c r="H23" s="59">
        <f>'[4]Additions Data'!N17</f>
        <v>5.1100000000000003</v>
      </c>
      <c r="I23" s="56">
        <f>'[4]Additions Data'!Q17</f>
        <v>81</v>
      </c>
      <c r="J23" s="56">
        <f>SUM('[4]Additions Data'!R17:Y17)</f>
        <v>4.2698</v>
      </c>
      <c r="K23" s="56">
        <f>'[4]Additions Data'!Z17</f>
        <v>0</v>
      </c>
      <c r="L23" s="56">
        <f>'[4]Additions Data'!M17</f>
        <v>400</v>
      </c>
      <c r="M23" s="56">
        <f t="shared" si="0"/>
        <v>977.1269223700001</v>
      </c>
      <c r="N23" s="56">
        <f t="shared" si="1"/>
        <v>-961.5129100186</v>
      </c>
      <c r="O23" s="59">
        <f t="shared" si="2"/>
        <v>-98.857821950294181</v>
      </c>
      <c r="P23" s="60">
        <f t="shared" si="3"/>
        <v>5.3940123514000788</v>
      </c>
      <c r="Q23" s="52">
        <f t="shared" si="4"/>
        <v>9.2028299909600051</v>
      </c>
      <c r="R23" s="61">
        <f t="shared" si="7"/>
        <v>300</v>
      </c>
      <c r="S23" s="50">
        <f t="shared" si="6"/>
        <v>0</v>
      </c>
      <c r="T23" s="70"/>
      <c r="U23" s="62"/>
      <c r="V23" s="72"/>
      <c r="W23" s="57"/>
    </row>
    <row r="24" spans="1:47" x14ac:dyDescent="0.25">
      <c r="A24" s="50">
        <v>2037</v>
      </c>
      <c r="B24" s="55">
        <v>895.28432720000001</v>
      </c>
      <c r="C24" s="56">
        <f t="shared" si="5"/>
        <v>972.27877933920013</v>
      </c>
      <c r="D24" s="56">
        <f>'[4]Additions Data'!G18</f>
        <v>10.220000000000001</v>
      </c>
      <c r="E24" s="56">
        <f>'[4]Additions Data'!K18</f>
        <v>476</v>
      </c>
      <c r="F24" s="57">
        <f>SUM('[4]Additions Data'!AX18:BI18)</f>
        <v>4.9478149999999999E-2</v>
      </c>
      <c r="G24" s="58">
        <f>SUM('[4]Additions Data'!AA18:AW18)</f>
        <v>0.20481020999999999</v>
      </c>
      <c r="H24" s="59">
        <f>'[4]Additions Data'!N18</f>
        <v>5.1100000000000003</v>
      </c>
      <c r="I24" s="56">
        <f>'[4]Additions Data'!Q18</f>
        <v>81</v>
      </c>
      <c r="J24" s="56">
        <f>SUM('[4]Additions Data'!R18:Y18)</f>
        <v>4.2698</v>
      </c>
      <c r="K24" s="56">
        <f>'[4]Additions Data'!Z18</f>
        <v>0</v>
      </c>
      <c r="L24" s="56">
        <f>'[4]Additions Data'!M18</f>
        <v>400</v>
      </c>
      <c r="M24" s="56">
        <f t="shared" si="0"/>
        <v>976.85408836000011</v>
      </c>
      <c r="N24" s="56">
        <f t="shared" si="1"/>
        <v>-962.0587793392001</v>
      </c>
      <c r="O24" s="59">
        <f t="shared" si="2"/>
        <v>-98.85846320665938</v>
      </c>
      <c r="P24" s="60">
        <f t="shared" si="3"/>
        <v>4.5753090207999776</v>
      </c>
      <c r="Q24" s="52">
        <f t="shared" si="4"/>
        <v>9.1110453608753961</v>
      </c>
      <c r="R24" s="61">
        <f t="shared" si="7"/>
        <v>300</v>
      </c>
      <c r="S24" s="50">
        <f t="shared" si="6"/>
        <v>0</v>
      </c>
      <c r="T24" s="70"/>
      <c r="U24" s="62"/>
      <c r="V24" s="72"/>
      <c r="W24" s="57"/>
    </row>
    <row r="25" spans="1:47" x14ac:dyDescent="0.25">
      <c r="A25" s="50">
        <v>2038</v>
      </c>
      <c r="B25" s="55">
        <v>894.23519690000001</v>
      </c>
      <c r="C25" s="56">
        <f t="shared" si="5"/>
        <v>971.13942383340009</v>
      </c>
      <c r="D25" s="56">
        <f>'[4]Additions Data'!G19</f>
        <v>10.220000000000001</v>
      </c>
      <c r="E25" s="56">
        <f>'[4]Additions Data'!K19</f>
        <v>476</v>
      </c>
      <c r="F25" s="57">
        <f>SUM('[4]Additions Data'!AX19:BI19)</f>
        <v>2.0478449999999999E-2</v>
      </c>
      <c r="G25" s="58">
        <f>SUM('[4]Additions Data'!AA19:AW19)</f>
        <v>0.12462390000000001</v>
      </c>
      <c r="H25" s="59">
        <f>'[4]Additions Data'!N19</f>
        <v>5.6210000000000004</v>
      </c>
      <c r="I25" s="56">
        <f>'[4]Additions Data'!Q19</f>
        <v>81</v>
      </c>
      <c r="J25" s="56">
        <f>SUM('[4]Additions Data'!R19:Y19)</f>
        <v>4.2698</v>
      </c>
      <c r="K25" s="56">
        <f>'[4]Additions Data'!Z19</f>
        <v>0</v>
      </c>
      <c r="L25" s="56">
        <f>'[4]Additions Data'!M19</f>
        <v>400</v>
      </c>
      <c r="M25" s="56">
        <f t="shared" si="0"/>
        <v>977.25590235000004</v>
      </c>
      <c r="N25" s="56">
        <f t="shared" si="1"/>
        <v>-960.91942383340006</v>
      </c>
      <c r="O25" s="59">
        <f t="shared" si="2"/>
        <v>-98.857123938374471</v>
      </c>
      <c r="P25" s="60">
        <f t="shared" si="3"/>
        <v>6.1164785165999547</v>
      </c>
      <c r="Q25" s="52">
        <f t="shared" si="4"/>
        <v>9.2839899097914866</v>
      </c>
      <c r="R25" s="61">
        <f t="shared" si="7"/>
        <v>300</v>
      </c>
      <c r="S25" s="50">
        <f t="shared" si="6"/>
        <v>0</v>
      </c>
      <c r="T25" s="70"/>
      <c r="U25" s="62"/>
      <c r="V25" s="72"/>
      <c r="W25" s="57"/>
    </row>
    <row r="26" spans="1:47" x14ac:dyDescent="0.25">
      <c r="A26" s="50">
        <v>2039</v>
      </c>
      <c r="B26" s="55">
        <v>893.24561640000002</v>
      </c>
      <c r="C26" s="56">
        <f t="shared" si="5"/>
        <v>970.06473941040008</v>
      </c>
      <c r="D26" s="56">
        <f>'[4]Additions Data'!G20</f>
        <v>10.220000000000001</v>
      </c>
      <c r="E26" s="56">
        <f>'[4]Additions Data'!K20</f>
        <v>476</v>
      </c>
      <c r="F26" s="57">
        <f>SUM('[4]Additions Data'!AX20:BI20)</f>
        <v>4.4529000000000001E-3</v>
      </c>
      <c r="G26" s="58">
        <f>SUM('[4]Additions Data'!AA20:AW20)</f>
        <v>6.7425319999999997E-2</v>
      </c>
      <c r="H26" s="59">
        <f>'[4]Additions Data'!N20</f>
        <v>5.6210000000000004</v>
      </c>
      <c r="I26" s="56">
        <f>'[4]Additions Data'!Q20</f>
        <v>81</v>
      </c>
      <c r="J26" s="56">
        <f>SUM('[4]Additions Data'!R20:Y20)</f>
        <v>4.2698</v>
      </c>
      <c r="K26" s="56">
        <f>'[4]Additions Data'!Z20</f>
        <v>0</v>
      </c>
      <c r="L26" s="56">
        <f>'[4]Additions Data'!M20</f>
        <v>400</v>
      </c>
      <c r="M26" s="56">
        <f t="shared" si="0"/>
        <v>977.18267822000007</v>
      </c>
      <c r="N26" s="56">
        <f t="shared" si="1"/>
        <v>-959.84473941040005</v>
      </c>
      <c r="O26" s="59">
        <f t="shared" si="2"/>
        <v>-98.855857805248561</v>
      </c>
      <c r="P26" s="60">
        <f t="shared" si="3"/>
        <v>7.1179388095999911</v>
      </c>
      <c r="Q26" s="52">
        <f t="shared" si="4"/>
        <v>9.3968624395031561</v>
      </c>
      <c r="R26" s="61">
        <f t="shared" si="7"/>
        <v>300</v>
      </c>
      <c r="S26" s="50">
        <f t="shared" si="6"/>
        <v>0</v>
      </c>
      <c r="T26" s="70"/>
      <c r="U26" s="62"/>
      <c r="V26" s="72"/>
      <c r="W26" s="57"/>
    </row>
    <row r="27" spans="1:47" x14ac:dyDescent="0.25">
      <c r="A27" s="50">
        <v>2040</v>
      </c>
      <c r="B27" s="55">
        <v>889.70942349999996</v>
      </c>
      <c r="C27" s="56">
        <f t="shared" si="5"/>
        <v>966.22443392100001</v>
      </c>
      <c r="D27" s="56">
        <f>'[4]Additions Data'!G21</f>
        <v>10.220000000000001</v>
      </c>
      <c r="E27" s="56">
        <f>'[4]Additions Data'!K21</f>
        <v>476</v>
      </c>
      <c r="F27" s="57">
        <f>SUM('[4]Additions Data'!AX21:BI21)</f>
        <v>0</v>
      </c>
      <c r="G27" s="58">
        <f>SUM('[4]Additions Data'!AA21:AW21)</f>
        <v>3.9102020000000001E-2</v>
      </c>
      <c r="H27" s="59">
        <f>'[4]Additions Data'!N21</f>
        <v>6.1319999999999997</v>
      </c>
      <c r="I27" s="56">
        <f>'[4]Additions Data'!Q21</f>
        <v>81</v>
      </c>
      <c r="J27" s="56">
        <f>SUM('[4]Additions Data'!R21:Y21)</f>
        <v>4.2698</v>
      </c>
      <c r="K27" s="56">
        <f>'[4]Additions Data'!Z21</f>
        <v>0</v>
      </c>
      <c r="L27" s="56">
        <f>'[4]Additions Data'!M21</f>
        <v>400</v>
      </c>
      <c r="M27" s="56">
        <f t="shared" si="0"/>
        <v>977.66090202000009</v>
      </c>
      <c r="N27" s="56">
        <f t="shared" si="1"/>
        <v>-956.00443392099999</v>
      </c>
      <c r="O27" s="59">
        <f t="shared" si="2"/>
        <v>-98.85131035706064</v>
      </c>
      <c r="P27" s="60">
        <f t="shared" si="3"/>
        <v>11.436468099000081</v>
      </c>
      <c r="Q27" s="52">
        <f t="shared" si="4"/>
        <v>9.8854160916954861</v>
      </c>
      <c r="R27" s="61">
        <f t="shared" si="7"/>
        <v>300</v>
      </c>
      <c r="S27" s="50">
        <f t="shared" si="6"/>
        <v>0</v>
      </c>
      <c r="T27" s="70"/>
      <c r="U27" s="62"/>
      <c r="V27" s="72"/>
      <c r="W27" s="57"/>
    </row>
    <row r="28" spans="1:47" x14ac:dyDescent="0.25">
      <c r="A28" s="50">
        <v>2041</v>
      </c>
      <c r="B28" s="55">
        <v>890.6071081</v>
      </c>
      <c r="C28" s="56">
        <f t="shared" si="5"/>
        <v>967.19931939660012</v>
      </c>
      <c r="D28" s="56">
        <f>'[4]Additions Data'!G22</f>
        <v>10.220000000000001</v>
      </c>
      <c r="E28" s="56">
        <f>'[4]Additions Data'!K22</f>
        <v>476</v>
      </c>
      <c r="F28" s="57">
        <f>SUM('[4]Additions Data'!AX22:BI22)</f>
        <v>0</v>
      </c>
      <c r="G28" s="58">
        <f>SUM('[4]Additions Data'!AA22:AW22)</f>
        <v>2.4678680000000001E-2</v>
      </c>
      <c r="H28" s="59">
        <f>'[4]Additions Data'!N22</f>
        <v>6.1319999999999997</v>
      </c>
      <c r="I28" s="56">
        <f>'[4]Additions Data'!Q22</f>
        <v>81</v>
      </c>
      <c r="J28" s="56">
        <f>SUM('[4]Additions Data'!R22:Y22)</f>
        <v>4.2698</v>
      </c>
      <c r="K28" s="56">
        <f>'[4]Additions Data'!Z22</f>
        <v>0</v>
      </c>
      <c r="L28" s="56">
        <f>'[4]Additions Data'!M22</f>
        <v>400</v>
      </c>
      <c r="M28" s="56">
        <f t="shared" si="0"/>
        <v>977.64647868000009</v>
      </c>
      <c r="N28" s="56">
        <f t="shared" si="1"/>
        <v>-956.97931939660009</v>
      </c>
      <c r="O28" s="59">
        <f t="shared" si="2"/>
        <v>-98.852468175130198</v>
      </c>
      <c r="P28" s="60">
        <f t="shared" si="3"/>
        <v>10.447159283399969</v>
      </c>
      <c r="Q28" s="52">
        <f t="shared" si="4"/>
        <v>9.7730379410161916</v>
      </c>
      <c r="R28" s="61">
        <f t="shared" si="7"/>
        <v>300</v>
      </c>
      <c r="S28" s="50">
        <f t="shared" si="6"/>
        <v>0</v>
      </c>
      <c r="T28" s="70"/>
      <c r="U28" s="62"/>
      <c r="V28" s="72"/>
      <c r="W28" s="57"/>
    </row>
    <row r="29" spans="1:47" x14ac:dyDescent="0.25">
      <c r="A29" s="50">
        <v>2042</v>
      </c>
      <c r="B29" s="55">
        <v>889.41720329999998</v>
      </c>
      <c r="C29" s="56">
        <f t="shared" si="5"/>
        <v>965.90708278380009</v>
      </c>
      <c r="D29" s="56">
        <f>'[4]Additions Data'!G23</f>
        <v>0</v>
      </c>
      <c r="E29" s="56">
        <f>'[4]Additions Data'!K23</f>
        <v>476</v>
      </c>
      <c r="F29" s="57">
        <f>SUM('[4]Additions Data'!AX23:BI23)</f>
        <v>0</v>
      </c>
      <c r="G29" s="58">
        <f>SUM('[4]Additions Data'!AA23:AW23)</f>
        <v>1.344119E-2</v>
      </c>
      <c r="H29" s="59">
        <f>'[4]Additions Data'!N23</f>
        <v>6.6429999999999998</v>
      </c>
      <c r="I29" s="56">
        <f>'[4]Additions Data'!Q23</f>
        <v>81</v>
      </c>
      <c r="J29" s="56">
        <f>SUM('[4]Additions Data'!R23:Y23)</f>
        <v>4.2698</v>
      </c>
      <c r="K29" s="56">
        <f>'[4]Additions Data'!Z23</f>
        <v>0</v>
      </c>
      <c r="L29" s="56">
        <f>'[4]Additions Data'!M23</f>
        <v>400</v>
      </c>
      <c r="M29" s="56">
        <f t="shared" si="0"/>
        <v>967.92624118999993</v>
      </c>
      <c r="N29" s="56">
        <f t="shared" si="1"/>
        <v>-965.90708278380009</v>
      </c>
      <c r="O29" s="59">
        <f t="shared" si="2"/>
        <v>-100</v>
      </c>
      <c r="P29" s="60">
        <f t="shared" si="3"/>
        <v>2.0191584061998356</v>
      </c>
      <c r="Q29" s="52">
        <f t="shared" si="4"/>
        <v>8.8270203902857141</v>
      </c>
      <c r="R29" s="61">
        <f t="shared" si="7"/>
        <v>300</v>
      </c>
      <c r="S29" s="50">
        <f t="shared" si="6"/>
        <v>0</v>
      </c>
      <c r="T29" s="70"/>
      <c r="U29" s="62"/>
      <c r="V29" s="72"/>
      <c r="W29" s="57"/>
    </row>
    <row r="30" spans="1:47" x14ac:dyDescent="0.25">
      <c r="A30" s="50">
        <v>2043</v>
      </c>
      <c r="B30" s="55">
        <v>888.48371669999995</v>
      </c>
      <c r="C30" s="56">
        <f t="shared" si="5"/>
        <v>964.89331633619997</v>
      </c>
      <c r="D30" s="56">
        <f>'[4]Additions Data'!G24</f>
        <v>0</v>
      </c>
      <c r="E30" s="56">
        <f>'[4]Additions Data'!K24</f>
        <v>476</v>
      </c>
      <c r="F30" s="57">
        <f>SUM('[4]Additions Data'!AX24:BI24)</f>
        <v>0</v>
      </c>
      <c r="G30" s="58">
        <f>SUM('[4]Additions Data'!AA24:AW24)</f>
        <v>5.6245599999999998E-3</v>
      </c>
      <c r="H30" s="59">
        <f>'[4]Additions Data'!N24</f>
        <v>7.1539999999999999</v>
      </c>
      <c r="I30" s="56">
        <f>'[4]Additions Data'!Q24</f>
        <v>81</v>
      </c>
      <c r="J30" s="56">
        <f>SUM('[4]Additions Data'!R24:Y24)</f>
        <v>4.2698</v>
      </c>
      <c r="K30" s="56">
        <f>'[4]Additions Data'!Z24</f>
        <v>0</v>
      </c>
      <c r="L30" s="56">
        <f>'[4]Additions Data'!M24</f>
        <v>400</v>
      </c>
      <c r="M30" s="56">
        <f t="shared" si="0"/>
        <v>968.42942456000003</v>
      </c>
      <c r="N30" s="56">
        <f t="shared" si="1"/>
        <v>-964.89331633619997</v>
      </c>
      <c r="O30" s="59">
        <f t="shared" si="2"/>
        <v>-100</v>
      </c>
      <c r="P30" s="60">
        <f t="shared" si="3"/>
        <v>3.5361082238000563</v>
      </c>
      <c r="Q30" s="52">
        <f t="shared" si="4"/>
        <v>8.9979935881024229</v>
      </c>
      <c r="R30" s="61">
        <f t="shared" si="7"/>
        <v>300</v>
      </c>
      <c r="S30" s="50">
        <f t="shared" si="6"/>
        <v>0</v>
      </c>
      <c r="T30" s="70"/>
      <c r="U30" s="62"/>
      <c r="V30" s="72"/>
      <c r="W30" s="57"/>
    </row>
    <row r="31" spans="1:47" x14ac:dyDescent="0.25">
      <c r="A31" s="50">
        <v>2044</v>
      </c>
      <c r="B31" s="55">
        <v>885.33070280000004</v>
      </c>
      <c r="C31" s="56">
        <f t="shared" si="5"/>
        <v>961.46914324080012</v>
      </c>
      <c r="D31" s="56">
        <f>'[4]Additions Data'!G25</f>
        <v>0</v>
      </c>
      <c r="E31" s="56">
        <f>'[4]Additions Data'!K25</f>
        <v>476</v>
      </c>
      <c r="F31" s="57">
        <f>SUM('[4]Additions Data'!AX25:BI25)</f>
        <v>0</v>
      </c>
      <c r="G31" s="58">
        <f>SUM('[4]Additions Data'!AA25:AW25)</f>
        <v>1.2219500000000001E-3</v>
      </c>
      <c r="H31" s="59">
        <f>'[4]Additions Data'!N25</f>
        <v>7.1539999999999999</v>
      </c>
      <c r="I31" s="56">
        <f>'[4]Additions Data'!Q25</f>
        <v>81</v>
      </c>
      <c r="J31" s="56">
        <f>SUM('[4]Additions Data'!R25:Y25)</f>
        <v>4.2698</v>
      </c>
      <c r="K31" s="56">
        <f>'[4]Additions Data'!Z25</f>
        <v>0</v>
      </c>
      <c r="L31" s="56">
        <f>'[4]Additions Data'!M25</f>
        <v>400</v>
      </c>
      <c r="M31" s="56">
        <f t="shared" si="0"/>
        <v>968.42502194999997</v>
      </c>
      <c r="N31" s="56">
        <f t="shared" si="1"/>
        <v>-961.46914324080012</v>
      </c>
      <c r="O31" s="59">
        <f t="shared" si="2"/>
        <v>-100</v>
      </c>
      <c r="P31" s="60">
        <f t="shared" si="3"/>
        <v>6.9558787091998511</v>
      </c>
      <c r="Q31" s="52">
        <f t="shared" si="4"/>
        <v>9.3856814055133135</v>
      </c>
      <c r="R31" s="61">
        <f t="shared" si="7"/>
        <v>300</v>
      </c>
      <c r="S31" s="50">
        <f t="shared" si="6"/>
        <v>0</v>
      </c>
      <c r="T31" s="70"/>
      <c r="U31" s="62"/>
      <c r="V31" s="72"/>
      <c r="W31" s="57"/>
    </row>
    <row r="32" spans="1:47" x14ac:dyDescent="0.25">
      <c r="A32" s="50">
        <v>2045</v>
      </c>
      <c r="B32" s="55">
        <v>886.22870030000001</v>
      </c>
      <c r="C32" s="56">
        <f t="shared" si="5"/>
        <v>962.44436852580009</v>
      </c>
      <c r="D32" s="56">
        <f>'[4]Additions Data'!G26</f>
        <v>0</v>
      </c>
      <c r="E32" s="56">
        <f>'[4]Additions Data'!K26</f>
        <v>476</v>
      </c>
      <c r="F32" s="57">
        <f>SUM('[4]Additions Data'!AX26:BI26)</f>
        <v>0</v>
      </c>
      <c r="G32" s="58">
        <f>SUM('[4]Additions Data'!AA26:AW26)</f>
        <v>0</v>
      </c>
      <c r="H32" s="59">
        <f>'[4]Additions Data'!N26</f>
        <v>7.665</v>
      </c>
      <c r="I32" s="56">
        <f>'[4]Additions Data'!Q26</f>
        <v>81</v>
      </c>
      <c r="J32" s="56">
        <f>SUM('[4]Additions Data'!R26:Y26)</f>
        <v>4.2698</v>
      </c>
      <c r="K32" s="56">
        <f>'[4]Additions Data'!Z26</f>
        <v>0</v>
      </c>
      <c r="L32" s="56">
        <f>'[4]Additions Data'!M26</f>
        <v>400</v>
      </c>
      <c r="M32" s="56">
        <f t="shared" si="0"/>
        <v>968.9348</v>
      </c>
      <c r="N32" s="56">
        <f t="shared" si="1"/>
        <v>-962.44436852580009</v>
      </c>
      <c r="O32" s="59">
        <f t="shared" si="2"/>
        <v>-100</v>
      </c>
      <c r="P32" s="60">
        <f t="shared" si="3"/>
        <v>6.4904314741999087</v>
      </c>
      <c r="Q32" s="52">
        <f t="shared" si="4"/>
        <v>9.3323652993863639</v>
      </c>
      <c r="R32" s="61">
        <f t="shared" si="7"/>
        <v>300</v>
      </c>
      <c r="S32" s="50">
        <f t="shared" si="6"/>
        <v>0</v>
      </c>
      <c r="T32" s="70"/>
      <c r="U32" s="62"/>
      <c r="V32" s="72"/>
      <c r="W32" s="57"/>
    </row>
    <row r="33" spans="1:23" s="67" customFormat="1" x14ac:dyDescent="0.25">
      <c r="A33" s="67">
        <v>2046</v>
      </c>
      <c r="B33" s="55">
        <v>885.29</v>
      </c>
      <c r="C33" s="56">
        <f t="shared" si="5"/>
        <v>961.42493999999999</v>
      </c>
      <c r="D33" s="56">
        <f>'[4]Additions Data'!G27</f>
        <v>0</v>
      </c>
      <c r="E33" s="56">
        <f>'[4]Additions Data'!K27</f>
        <v>476</v>
      </c>
      <c r="F33" s="57">
        <f>SUM('[4]Additions Data'!AX27:BI27)</f>
        <v>0</v>
      </c>
      <c r="G33" s="58">
        <f>SUM('[4]Additions Data'!AA27:AW27)</f>
        <v>0</v>
      </c>
      <c r="H33" s="59">
        <f>'[4]Additions Data'!N27</f>
        <v>8.1760000000000002</v>
      </c>
      <c r="I33" s="56">
        <f>'[4]Additions Data'!Q27</f>
        <v>81</v>
      </c>
      <c r="J33" s="56">
        <f>SUM('[4]Additions Data'!R27:Y27)</f>
        <v>4.2698</v>
      </c>
      <c r="K33" s="56">
        <f>'[4]Additions Data'!Z27</f>
        <v>0</v>
      </c>
      <c r="L33" s="56">
        <f>'[4]Additions Data'!M27</f>
        <v>400</v>
      </c>
      <c r="M33" s="56">
        <f t="shared" si="0"/>
        <v>969.44579999999996</v>
      </c>
      <c r="N33" s="57">
        <f t="shared" si="1"/>
        <v>-961.42493999999999</v>
      </c>
      <c r="O33" s="64">
        <f t="shared" si="2"/>
        <v>-100</v>
      </c>
      <c r="P33" s="65">
        <f t="shared" si="3"/>
        <v>8.0208599999999706</v>
      </c>
      <c r="Q33" s="66">
        <f t="shared" si="4"/>
        <v>9.5060149781427565</v>
      </c>
      <c r="R33" s="61">
        <f t="shared" si="7"/>
        <v>300</v>
      </c>
      <c r="S33" s="50">
        <f t="shared" si="6"/>
        <v>0</v>
      </c>
      <c r="T33" s="70"/>
      <c r="U33" s="62"/>
      <c r="V33" s="72"/>
      <c r="W33" s="57"/>
    </row>
    <row r="34" spans="1:23" x14ac:dyDescent="0.25">
      <c r="A34" s="50">
        <v>2047</v>
      </c>
      <c r="B34" s="55">
        <v>883.98</v>
      </c>
      <c r="C34" s="56">
        <f t="shared" si="5"/>
        <v>960.00228000000004</v>
      </c>
      <c r="D34" s="56">
        <f>'[4]Additions Data'!G28</f>
        <v>0</v>
      </c>
      <c r="E34" s="56">
        <f>'[4]Additions Data'!K28</f>
        <v>476</v>
      </c>
      <c r="F34" s="57">
        <f>SUM('[4]Additions Data'!AX28:BI28)</f>
        <v>0</v>
      </c>
      <c r="G34" s="58">
        <f>SUM('[4]Additions Data'!AA28:AW28)</f>
        <v>0</v>
      </c>
      <c r="H34" s="59">
        <f>'[4]Additions Data'!N28</f>
        <v>8.6869999999999994</v>
      </c>
      <c r="I34" s="56">
        <f>'[4]Additions Data'!Q28</f>
        <v>121.5</v>
      </c>
      <c r="J34" s="56">
        <f>SUM('[4]Additions Data'!R28:Y28)</f>
        <v>4.2698</v>
      </c>
      <c r="K34" s="56">
        <f>'[4]Additions Data'!Z28</f>
        <v>0</v>
      </c>
      <c r="L34" s="56">
        <f>'[4]Additions Data'!M28</f>
        <v>350</v>
      </c>
      <c r="M34" s="56">
        <f t="shared" si="0"/>
        <v>960.45680000000004</v>
      </c>
      <c r="N34" s="56">
        <f t="shared" si="1"/>
        <v>-960.00228000000004</v>
      </c>
      <c r="O34" s="59">
        <f t="shared" si="2"/>
        <v>-100</v>
      </c>
      <c r="P34" s="60">
        <f t="shared" si="3"/>
        <v>0.45452000000000226</v>
      </c>
      <c r="Q34" s="52">
        <f t="shared" si="4"/>
        <v>8.6514174528835515</v>
      </c>
      <c r="R34" s="61">
        <f t="shared" si="7"/>
        <v>449.99999999999994</v>
      </c>
      <c r="S34" s="50">
        <f t="shared" si="6"/>
        <v>0</v>
      </c>
      <c r="T34" s="70"/>
      <c r="U34" s="62"/>
      <c r="V34" s="72"/>
      <c r="W34" s="57"/>
    </row>
    <row r="35" spans="1:23" x14ac:dyDescent="0.25">
      <c r="A35" s="50">
        <v>2048</v>
      </c>
      <c r="B35" s="55">
        <v>880.53</v>
      </c>
      <c r="C35" s="56">
        <f t="shared" si="5"/>
        <v>956.25558000000001</v>
      </c>
      <c r="D35" s="56">
        <f>'[4]Additions Data'!G29</f>
        <v>0</v>
      </c>
      <c r="E35" s="56">
        <f>'[4]Additions Data'!K29</f>
        <v>476</v>
      </c>
      <c r="F35" s="57">
        <f>SUM('[4]Additions Data'!AX29:BI29)</f>
        <v>0</v>
      </c>
      <c r="G35" s="58">
        <f>SUM('[4]Additions Data'!AA29:AW29)</f>
        <v>0</v>
      </c>
      <c r="H35" s="59">
        <f>'[4]Additions Data'!N29</f>
        <v>9.1980000000000004</v>
      </c>
      <c r="I35" s="56">
        <f>'[4]Additions Data'!Q29</f>
        <v>121.5</v>
      </c>
      <c r="J35" s="56">
        <f>SUM('[4]Additions Data'!R29:Y29)</f>
        <v>4.2698</v>
      </c>
      <c r="K35" s="56">
        <f>'[4]Additions Data'!Z29</f>
        <v>0</v>
      </c>
      <c r="L35" s="56">
        <f>'[4]Additions Data'!M29</f>
        <v>350</v>
      </c>
      <c r="M35" s="56">
        <f t="shared" si="0"/>
        <v>960.96780000000001</v>
      </c>
      <c r="N35" s="56">
        <f t="shared" si="1"/>
        <v>-956.25558000000001</v>
      </c>
      <c r="O35" s="59">
        <f t="shared" si="2"/>
        <v>-100</v>
      </c>
      <c r="P35" s="60">
        <f t="shared" si="3"/>
        <v>4.7122200000000021</v>
      </c>
      <c r="Q35" s="52">
        <f t="shared" si="4"/>
        <v>9.135157234847199</v>
      </c>
      <c r="R35" s="61">
        <f t="shared" si="7"/>
        <v>449.99999999999994</v>
      </c>
      <c r="S35" s="50">
        <f t="shared" si="6"/>
        <v>0</v>
      </c>
      <c r="T35" s="70"/>
      <c r="U35" s="62"/>
      <c r="V35" s="72"/>
      <c r="W35" s="57"/>
    </row>
    <row r="36" spans="1:23" x14ac:dyDescent="0.25">
      <c r="A36" s="67">
        <v>2049</v>
      </c>
      <c r="B36" s="55">
        <v>881.71</v>
      </c>
      <c r="C36" s="56">
        <f t="shared" si="5"/>
        <v>957.53706000000011</v>
      </c>
      <c r="D36" s="56">
        <f>'[4]Additions Data'!G30</f>
        <v>0</v>
      </c>
      <c r="E36" s="56">
        <f>'[4]Additions Data'!K30</f>
        <v>476</v>
      </c>
      <c r="F36" s="57">
        <f>SUM('[4]Additions Data'!AX30:BI30)</f>
        <v>0</v>
      </c>
      <c r="G36" s="58">
        <f>SUM('[4]Additions Data'!AA30:AW30)</f>
        <v>0</v>
      </c>
      <c r="H36" s="59">
        <f>'[4]Additions Data'!N30</f>
        <v>9.1980000000000004</v>
      </c>
      <c r="I36" s="56">
        <f>'[4]Additions Data'!Q30</f>
        <v>121.5</v>
      </c>
      <c r="J36" s="56">
        <f>SUM('[4]Additions Data'!R30:Y30)</f>
        <v>4.2698</v>
      </c>
      <c r="K36" s="56">
        <f>'[4]Additions Data'!Z30</f>
        <v>0</v>
      </c>
      <c r="L36" s="56">
        <f>'[4]Additions Data'!M30</f>
        <v>350</v>
      </c>
      <c r="M36" s="56">
        <f t="shared" si="0"/>
        <v>960.96780000000001</v>
      </c>
      <c r="N36" s="56">
        <f t="shared" si="1"/>
        <v>-957.53706000000011</v>
      </c>
      <c r="O36" s="59">
        <f t="shared" si="2"/>
        <v>-100</v>
      </c>
      <c r="P36" s="60">
        <f t="shared" si="3"/>
        <v>3.4307399999999006</v>
      </c>
      <c r="Q36" s="52">
        <f t="shared" si="4"/>
        <v>8.9891007247280807</v>
      </c>
      <c r="R36" s="61">
        <f t="shared" si="7"/>
        <v>449.99999999999994</v>
      </c>
      <c r="S36" s="50">
        <f t="shared" si="6"/>
        <v>0</v>
      </c>
      <c r="T36" s="70"/>
      <c r="U36" s="62"/>
      <c r="V36" s="72"/>
    </row>
    <row r="37" spans="1:23" x14ac:dyDescent="0.25">
      <c r="A37" s="50">
        <v>2050</v>
      </c>
      <c r="B37" s="55">
        <v>880.59</v>
      </c>
      <c r="C37" s="56">
        <f>B37*1.086</f>
        <v>956.32074000000011</v>
      </c>
      <c r="D37" s="56">
        <f>'[4]Additions Data'!G31</f>
        <v>0</v>
      </c>
      <c r="E37" s="56">
        <f>'[4]Additions Data'!K31</f>
        <v>476</v>
      </c>
      <c r="F37" s="57">
        <f>SUM('[4]Additions Data'!AX31:BI31)</f>
        <v>0</v>
      </c>
      <c r="G37" s="58">
        <f>SUM('[4]Additions Data'!AA31:AW31)</f>
        <v>0</v>
      </c>
      <c r="H37" s="59">
        <f>'[4]Additions Data'!N31</f>
        <v>9.1980000000000004</v>
      </c>
      <c r="I37" s="56">
        <f>'[4]Additions Data'!Q31</f>
        <v>121.5</v>
      </c>
      <c r="J37" s="56">
        <f>SUM('[4]Additions Data'!R31:Y31)</f>
        <v>4.2698</v>
      </c>
      <c r="K37" s="56">
        <f>'[4]Additions Data'!Z31</f>
        <v>0</v>
      </c>
      <c r="L37" s="56">
        <f>'[4]Additions Data'!M31</f>
        <v>350</v>
      </c>
      <c r="M37" s="56">
        <f t="shared" si="0"/>
        <v>960.96780000000001</v>
      </c>
      <c r="N37" s="56">
        <f t="shared" si="1"/>
        <v>-956.32074000000011</v>
      </c>
      <c r="O37" s="59">
        <f t="shared" si="2"/>
        <v>-100</v>
      </c>
      <c r="P37" s="60">
        <f t="shared" si="3"/>
        <v>4.6470599999998967</v>
      </c>
      <c r="Q37" s="52">
        <f t="shared" si="4"/>
        <v>9.1277211869314865</v>
      </c>
      <c r="R37" s="61">
        <f t="shared" si="7"/>
        <v>449.99999999999994</v>
      </c>
      <c r="S37" s="50">
        <f t="shared" si="6"/>
        <v>0</v>
      </c>
      <c r="T37" s="70"/>
      <c r="U37" s="62"/>
    </row>
    <row r="38" spans="1:23" ht="15.75" x14ac:dyDescent="0.25">
      <c r="A38" s="67"/>
      <c r="B38" s="68"/>
      <c r="C38" s="69"/>
      <c r="D38" s="69"/>
      <c r="L38" s="61"/>
      <c r="M38" s="61"/>
    </row>
    <row r="39" spans="1:23" ht="15.75" x14ac:dyDescent="0.25">
      <c r="A39" s="67"/>
      <c r="B39" s="68"/>
      <c r="C39" s="69"/>
      <c r="D39" s="69"/>
      <c r="L39" s="61"/>
      <c r="M39" s="61"/>
      <c r="P39" s="70"/>
      <c r="Q39" s="71"/>
    </row>
    <row r="40" spans="1:23" ht="15.75" x14ac:dyDescent="0.25">
      <c r="A40" s="67"/>
      <c r="B40" s="68"/>
      <c r="C40" s="69"/>
      <c r="D40" s="69"/>
      <c r="L40" s="61"/>
      <c r="M40" s="61"/>
      <c r="P40" s="70"/>
      <c r="Q40" s="71"/>
    </row>
    <row r="41" spans="1:23" ht="15.75" x14ac:dyDescent="0.25">
      <c r="A41" s="67"/>
      <c r="B41" s="68"/>
      <c r="C41" s="69"/>
      <c r="D41" s="69"/>
      <c r="L41" s="61"/>
      <c r="M41" s="61"/>
      <c r="P41" s="70"/>
      <c r="Q41" s="71"/>
    </row>
    <row r="42" spans="1:23" ht="15.75" x14ac:dyDescent="0.25">
      <c r="A42" s="67"/>
      <c r="B42" s="68"/>
      <c r="C42" s="69"/>
      <c r="D42" s="69"/>
      <c r="L42" s="61"/>
      <c r="M42" s="61"/>
      <c r="P42" s="70"/>
      <c r="Q42" s="71"/>
    </row>
    <row r="43" spans="1:23" ht="15.75" x14ac:dyDescent="0.25">
      <c r="A43" s="67"/>
      <c r="B43" s="68"/>
      <c r="C43" s="69"/>
      <c r="D43" s="69"/>
      <c r="L43" s="61"/>
      <c r="M43" s="61"/>
      <c r="P43" s="70"/>
      <c r="Q43" s="71"/>
    </row>
    <row r="44" spans="1:23" ht="15.75" x14ac:dyDescent="0.25">
      <c r="A44" s="67"/>
      <c r="B44" s="68"/>
      <c r="C44" s="69"/>
      <c r="D44" s="69"/>
      <c r="L44" s="61"/>
      <c r="M44" s="61"/>
      <c r="P44" s="70"/>
      <c r="Q44" s="71"/>
    </row>
    <row r="45" spans="1:23" ht="15.75" x14ac:dyDescent="0.25">
      <c r="A45" s="67"/>
      <c r="B45" s="68"/>
      <c r="C45" s="69"/>
      <c r="D45" s="69"/>
      <c r="L45" s="61"/>
      <c r="M45" s="61"/>
      <c r="P45" s="70"/>
      <c r="Q45" s="71"/>
    </row>
    <row r="46" spans="1:23" ht="15.75" x14ac:dyDescent="0.25">
      <c r="A46" s="67"/>
      <c r="B46" s="68"/>
      <c r="C46" s="69"/>
      <c r="D46" s="69"/>
      <c r="L46" s="61"/>
      <c r="M46" s="61"/>
      <c r="P46" s="70"/>
      <c r="Q46" s="71"/>
    </row>
    <row r="47" spans="1:23" x14ac:dyDescent="0.25">
      <c r="A47" s="49"/>
      <c r="B47" s="49"/>
      <c r="L47" s="61"/>
      <c r="M47" s="61"/>
      <c r="P47" s="70"/>
      <c r="Q47" s="71"/>
    </row>
    <row r="48" spans="1:23" x14ac:dyDescent="0.25">
      <c r="A48" s="49"/>
      <c r="B48" s="49"/>
      <c r="L48" s="61"/>
      <c r="M48" s="61"/>
      <c r="P48" s="70"/>
      <c r="Q48" s="71"/>
    </row>
    <row r="49" spans="1:17" x14ac:dyDescent="0.25">
      <c r="A49" s="49"/>
      <c r="B49" s="49"/>
      <c r="L49" s="61"/>
      <c r="M49" s="61"/>
      <c r="P49" s="70"/>
      <c r="Q49" s="71"/>
    </row>
    <row r="50" spans="1:17" x14ac:dyDescent="0.25">
      <c r="L50" s="61"/>
      <c r="M50" s="61"/>
      <c r="P50" s="70"/>
      <c r="Q50" s="71"/>
    </row>
    <row r="51" spans="1:17" x14ac:dyDescent="0.25">
      <c r="L51" s="61"/>
      <c r="M51" s="61"/>
      <c r="P51" s="70"/>
      <c r="Q51" s="71"/>
    </row>
    <row r="52" spans="1:17" x14ac:dyDescent="0.25">
      <c r="L52" s="61"/>
      <c r="M52" s="61"/>
      <c r="P52" s="70"/>
      <c r="Q52" s="71"/>
    </row>
    <row r="53" spans="1:17" x14ac:dyDescent="0.25">
      <c r="L53" s="61"/>
      <c r="M53" s="61"/>
      <c r="P53" s="70"/>
      <c r="Q53" s="71"/>
    </row>
    <row r="54" spans="1:17" x14ac:dyDescent="0.25">
      <c r="L54" s="61"/>
      <c r="M54" s="61"/>
      <c r="P54" s="70"/>
      <c r="Q54" s="71"/>
    </row>
    <row r="55" spans="1:17" x14ac:dyDescent="0.25">
      <c r="L55" s="61"/>
      <c r="M55" s="61"/>
      <c r="P55" s="70"/>
      <c r="Q55" s="71"/>
    </row>
    <row r="56" spans="1:17" x14ac:dyDescent="0.25">
      <c r="L56" s="61"/>
      <c r="M56" s="61"/>
      <c r="P56" s="70"/>
      <c r="Q56" s="71"/>
    </row>
    <row r="57" spans="1:17" x14ac:dyDescent="0.25">
      <c r="L57" s="61"/>
      <c r="M57" s="61"/>
      <c r="P57" s="70"/>
      <c r="Q57" s="71"/>
    </row>
    <row r="58" spans="1:17" x14ac:dyDescent="0.25">
      <c r="L58" s="61"/>
      <c r="M58" s="61"/>
      <c r="P58" s="70"/>
      <c r="Q58" s="71"/>
    </row>
    <row r="59" spans="1:17" x14ac:dyDescent="0.25">
      <c r="L59" s="61"/>
      <c r="M59" s="61"/>
      <c r="P59" s="70"/>
      <c r="Q59" s="71"/>
    </row>
    <row r="60" spans="1:17" x14ac:dyDescent="0.25">
      <c r="L60" s="61"/>
      <c r="M60" s="61"/>
      <c r="P60" s="70"/>
      <c r="Q60" s="71"/>
    </row>
    <row r="61" spans="1:17" x14ac:dyDescent="0.25">
      <c r="L61" s="61"/>
      <c r="M61" s="61"/>
      <c r="P61" s="70"/>
      <c r="Q61" s="71"/>
    </row>
    <row r="62" spans="1:17" x14ac:dyDescent="0.25">
      <c r="L62" s="61"/>
      <c r="M62" s="61"/>
      <c r="P62" s="70"/>
      <c r="Q62" s="71"/>
    </row>
    <row r="63" spans="1:17" x14ac:dyDescent="0.25">
      <c r="L63" s="61"/>
      <c r="M63" s="61"/>
      <c r="P63" s="70"/>
      <c r="Q63" s="71"/>
    </row>
    <row r="64" spans="1:17" x14ac:dyDescent="0.25">
      <c r="L64" s="61"/>
      <c r="M64" s="61"/>
      <c r="P64" s="70"/>
      <c r="Q64" s="71"/>
    </row>
    <row r="65" spans="12:17" x14ac:dyDescent="0.25">
      <c r="L65" s="61"/>
      <c r="M65" s="61"/>
      <c r="P65" s="70"/>
      <c r="Q65" s="71"/>
    </row>
    <row r="66" spans="12:17" x14ac:dyDescent="0.25">
      <c r="L66" s="61"/>
      <c r="M66" s="61"/>
      <c r="P66" s="70"/>
      <c r="Q66" s="71"/>
    </row>
    <row r="67" spans="12:17" x14ac:dyDescent="0.25">
      <c r="P67" s="70"/>
      <c r="Q67" s="71"/>
    </row>
    <row r="68" spans="12:17" x14ac:dyDescent="0.25">
      <c r="P68" s="70"/>
      <c r="Q68" s="71"/>
    </row>
  </sheetData>
  <mergeCells count="6">
    <mergeCell ref="A6:S6"/>
    <mergeCell ref="A1:S1"/>
    <mergeCell ref="A2:S2"/>
    <mergeCell ref="A3:S3"/>
    <mergeCell ref="A4:S4"/>
    <mergeCell ref="A5:S5"/>
  </mergeCells>
  <printOptions horizontalCentered="1"/>
  <pageMargins left="0.2" right="0.7" top="0.75" bottom="0.75" header="0.3" footer="0.55000000000000004"/>
  <pageSetup paperSize="17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E2BDECB756CA4D9BCDF6A872126CDA" ma:contentTypeVersion="0" ma:contentTypeDescription="Create a new document." ma:contentTypeScope="" ma:versionID="0b4e9073c090802ff62d1ee4b5f6421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E833D7-F77D-4BA6-BA0C-973D3FA2649A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FEE591E0-1AB2-48D4-A933-D6C942E5D0CB}"/>
</file>

<file path=customXml/itemProps3.xml><?xml version="1.0" encoding="utf-8"?>
<ds:datastoreItem xmlns:ds="http://schemas.openxmlformats.org/officeDocument/2006/customXml" ds:itemID="{F7B8BCA3-3D78-484E-8C5E-3BA40C009784}"/>
</file>

<file path=customXml/itemProps4.xml><?xml version="1.0" encoding="utf-8"?>
<ds:datastoreItem xmlns:ds="http://schemas.openxmlformats.org/officeDocument/2006/customXml" ds:itemID="{05FC4464-88E1-403C-AE10-D66807597A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Case 1 Base w Carbon</vt:lpstr>
      <vt:lpstr>Case 2 Base w Carbon</vt:lpstr>
      <vt:lpstr>Case 1 Base wo Carb</vt:lpstr>
      <vt:lpstr>Case 2 Base wo Carbon</vt:lpstr>
      <vt:lpstr>Case 1 Low NoCarbon</vt:lpstr>
      <vt:lpstr>Case 2 Low NoCarbon</vt:lpstr>
      <vt:lpstr>'Case 1 Base w Carbon'!Print_Area</vt:lpstr>
      <vt:lpstr>'Case 1 Base wo Carb'!Print_Area</vt:lpstr>
      <vt:lpstr>'Case 1 Low NoCarbon'!Print_Area</vt:lpstr>
      <vt:lpstr>'Case 2 Base w Carbon'!Print_Area</vt:lpstr>
      <vt:lpstr>'Case 2 Base wo Carbon'!Print_Area</vt:lpstr>
      <vt:lpstr>'Case 2 Low NoCarbon'!Print_Area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S180148</dc:creator>
  <cp:keywords/>
  <cp:lastModifiedBy>s254353</cp:lastModifiedBy>
  <cp:lastPrinted>2021-03-23T14:29:02Z</cp:lastPrinted>
  <dcterms:created xsi:type="dcterms:W3CDTF">2018-09-17T15:13:59Z</dcterms:created>
  <dcterms:modified xsi:type="dcterms:W3CDTF">2021-03-23T14:29:04Z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aff1272c-ca1b-4b61-8354-a8f7cf1eee79</vt:lpwstr>
  </property>
  <property fmtid="{D5CDD505-2E9C-101B-9397-08002B2CF9AE}" pid="3" name="bjSaver">
    <vt:lpwstr>TcbvLi4e86fzy7tBpGOiJMJb99tIFtN+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  <property fmtid="{D5CDD505-2E9C-101B-9397-08002B2CF9AE}" pid="8" name="{A44787D4-0540-4523-9961-78E4036D8C6D}">
    <vt:lpwstr>{0384CB28-26BB-4B4E-8F1E-316F04E98B2F}</vt:lpwstr>
  </property>
  <property fmtid="{D5CDD505-2E9C-101B-9397-08002B2CF9AE}" pid="9" name="ContentTypeId">
    <vt:lpwstr>0x01010053E2BDECB756CA4D9BCDF6A872126CDA</vt:lpwstr>
  </property>
</Properties>
</file>