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Internal\01_Regulatory Services\02_Cases\2021 Cases\01_2021-00004 Mitchell ECP &amp; CPCN for CCR-ELG\10_Discovery\AG-KIUC\Q1\"/>
    </mc:Choice>
  </mc:AlternateContent>
  <bookViews>
    <workbookView xWindow="0" yWindow="0" windowWidth="28800" windowHeight="12300" tabRatio="844"/>
  </bookViews>
  <sheets>
    <sheet name="Est. CCR.ELG Impact" sheetId="27" r:id="rId1"/>
    <sheet name="Est. CCR Only Impact" sheetId="28" r:id="rId2"/>
    <sheet name="Est Revenue Req CCR.ELG" sheetId="1" r:id="rId3"/>
    <sheet name="Est Revenue Req CCR Only" sheetId="20" r:id="rId4"/>
    <sheet name="Depreciation " sheetId="4" r:id="rId5"/>
    <sheet name="ADFIT_CCR.ELG" sheetId="25" r:id="rId6"/>
    <sheet name="ADFIT_CCR Only" sheetId="26" r:id="rId7"/>
    <sheet name="Allocation Factor" sheetId="5" r:id="rId8"/>
    <sheet name="WACC" sheetId="13" r:id="rId9"/>
    <sheet name="CWIP CCR.ELG" sheetId="17" r:id="rId10"/>
    <sheet name="CWIP CCR Only" sheetId="19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llocFactors">[1]Table!$G$6:$H$13</definedName>
    <definedName name="ASD">'[2]Pg 18'!$C$59</definedName>
    <definedName name="Begin_AP" localSheetId="6">#REF!</definedName>
    <definedName name="Begin_AP" localSheetId="10">#REF!</definedName>
    <definedName name="Begin_AP" localSheetId="3">#REF!</definedName>
    <definedName name="Begin_AP" localSheetId="1">#REF!</definedName>
    <definedName name="Begin_AP" localSheetId="0">#REF!</definedName>
    <definedName name="Begin_AP">#REF!</definedName>
    <definedName name="Begin_Print1" localSheetId="6">'[3]Big Sandy Detail'!#REF!</definedName>
    <definedName name="Begin_Print1" localSheetId="10">'[3]Big Sandy Detail'!#REF!</definedName>
    <definedName name="Begin_Print1" localSheetId="3">'[3]Big Sandy Detail'!#REF!</definedName>
    <definedName name="Begin_Print1" localSheetId="1">'[3]Big Sandy Detail'!#REF!</definedName>
    <definedName name="Begin_Print1" localSheetId="0">'[3]Big Sandy Detail'!#REF!</definedName>
    <definedName name="Begin_Print1" localSheetId="8">#REF!</definedName>
    <definedName name="Begin_Print1">'[3]Big Sandy Detail'!#REF!</definedName>
    <definedName name="Begin_Print2" localSheetId="6">'[3]Big Sandy Detail'!#REF!</definedName>
    <definedName name="Begin_Print2" localSheetId="10">'[3]Big Sandy Detail'!#REF!</definedName>
    <definedName name="Begin_Print2" localSheetId="3">'[3]Big Sandy Detail'!#REF!</definedName>
    <definedName name="Begin_Print2" localSheetId="1">'[3]Big Sandy Detail'!#REF!</definedName>
    <definedName name="Begin_Print2" localSheetId="0">'[3]Big Sandy Detail'!#REF!</definedName>
    <definedName name="Begin_Print2">'[3]Big Sandy Detail'!#REF!</definedName>
    <definedName name="BS_BEGIN" localSheetId="6">#REF!</definedName>
    <definedName name="BS_BEGIN" localSheetId="10">#REF!</definedName>
    <definedName name="BS_BEGIN" localSheetId="3">#REF!</definedName>
    <definedName name="BS_BEGIN" localSheetId="1">#REF!</definedName>
    <definedName name="BS_BEGIN" localSheetId="0">#REF!</definedName>
    <definedName name="BS_BEGIN">#REF!</definedName>
    <definedName name="BS_CAP" localSheetId="6">#REF!</definedName>
    <definedName name="BS_CAP" localSheetId="10">#REF!</definedName>
    <definedName name="BS_CAP" localSheetId="3">#REF!</definedName>
    <definedName name="BS_CAP" localSheetId="1">#REF!</definedName>
    <definedName name="BS_CAP" localSheetId="0">#REF!</definedName>
    <definedName name="BS_CAP">#REF!</definedName>
    <definedName name="BS_END" localSheetId="6">#REF!</definedName>
    <definedName name="BS_END" localSheetId="10">#REF!</definedName>
    <definedName name="BS_END" localSheetId="3">#REF!</definedName>
    <definedName name="BS_END" localSheetId="1">#REF!</definedName>
    <definedName name="BS_END" localSheetId="0">#REF!</definedName>
    <definedName name="BS_END">#REF!</definedName>
    <definedName name="CSA" localSheetId="6">#REF!</definedName>
    <definedName name="CSA" localSheetId="10">#REF!</definedName>
    <definedName name="CSA" localSheetId="3">#REF!</definedName>
    <definedName name="CSA" localSheetId="1">#REF!</definedName>
    <definedName name="CSA" localSheetId="0">#REF!</definedName>
    <definedName name="CSA">#REF!</definedName>
    <definedName name="CSO" localSheetId="6">#REF!</definedName>
    <definedName name="CSO" localSheetId="10">#REF!</definedName>
    <definedName name="CSO" localSheetId="3">#REF!</definedName>
    <definedName name="CSO" localSheetId="1">#REF!</definedName>
    <definedName name="CSO" localSheetId="0">#REF!</definedName>
    <definedName name="CSO">#REF!</definedName>
    <definedName name="End_AP" localSheetId="6">#REF!</definedName>
    <definedName name="End_AP" localSheetId="10">#REF!</definedName>
    <definedName name="End_AP" localSheetId="3">#REF!</definedName>
    <definedName name="End_AP" localSheetId="1">#REF!</definedName>
    <definedName name="End_AP" localSheetId="0">#REF!</definedName>
    <definedName name="End_AP">#REF!</definedName>
    <definedName name="End_of_Report" localSheetId="6">'[3]Big Sandy Detail'!#REF!</definedName>
    <definedName name="End_of_Report" localSheetId="10">'[3]Big Sandy Detail'!#REF!</definedName>
    <definedName name="End_of_Report" localSheetId="3">'[3]Big Sandy Detail'!#REF!</definedName>
    <definedName name="End_of_Report" localSheetId="1">'[3]Big Sandy Detail'!#REF!</definedName>
    <definedName name="End_of_Report" localSheetId="0">'[3]Big Sandy Detail'!#REF!</definedName>
    <definedName name="End_of_Report">'[3]Big Sandy Detail'!#REF!</definedName>
    <definedName name="End_Print1" localSheetId="6">'[3]Big Sandy Detail'!#REF!</definedName>
    <definedName name="End_Print1" localSheetId="10">'[3]Big Sandy Detail'!#REF!</definedName>
    <definedName name="End_Print1" localSheetId="3">'[3]Big Sandy Detail'!#REF!</definedName>
    <definedName name="End_Print1" localSheetId="1">'[3]Big Sandy Detail'!#REF!</definedName>
    <definedName name="End_Print1" localSheetId="0">'[3]Big Sandy Detail'!#REF!</definedName>
    <definedName name="End_Print1">'[3]Big Sandy Detail'!#REF!</definedName>
    <definedName name="End_Print2" localSheetId="6">'[3]Big Sandy Detail'!#REF!</definedName>
    <definedName name="End_Print2" localSheetId="10">'[3]Big Sandy Detail'!#REF!</definedName>
    <definedName name="End_Print2" localSheetId="3">'[3]Big Sandy Detail'!#REF!</definedName>
    <definedName name="End_Print2" localSheetId="1">'[3]Big Sandy Detail'!#REF!</definedName>
    <definedName name="End_Print2" localSheetId="0">'[3]Big Sandy Detail'!#REF!</definedName>
    <definedName name="End_Print2">'[3]Big Sandy Detail'!#REF!</definedName>
    <definedName name="Marshall_Rate" localSheetId="8">'[4]Property Tax'!$B$2</definedName>
    <definedName name="Marshall_Rate">'[5]Property Tax'!$B$2</definedName>
    <definedName name="NONUTILITY" localSheetId="6">#REF!</definedName>
    <definedName name="NONUTILITY" localSheetId="10">#REF!</definedName>
    <definedName name="NONUTILITY" localSheetId="3">#REF!</definedName>
    <definedName name="NONUTILITY" localSheetId="1">#REF!</definedName>
    <definedName name="NONUTILITY" localSheetId="0">#REF!</definedName>
    <definedName name="NONUTILITY">#REF!</definedName>
    <definedName name="NvsASD" localSheetId="8">"V2017-08-31"</definedName>
    <definedName name="NvsASD">"V2013-03-31"</definedName>
    <definedName name="NvsAutoDrillOk">"VN"</definedName>
    <definedName name="NvsElapsedTime" localSheetId="8">0.00255787037167465</definedName>
    <definedName name="NvsElapsedTime">0.000115740738692693</definedName>
    <definedName name="NvsEndTime" localSheetId="8">42990.6050462963</definedName>
    <definedName name="NvsEndTime">41370.633587963</definedName>
    <definedName name="NvsInstanceHook">"""nvsMacro"""</definedName>
    <definedName name="NvsInstLang">"VENG"</definedName>
    <definedName name="NvsInstSpec" localSheetId="8">"%,FBUSINESS_UNIT,TGL_PRPT_CONS,NKYP_CORP_CONSOL"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 localSheetId="8">"V2017-08-31"</definedName>
    <definedName name="NvsTreeASD">"V2099-01-01"</definedName>
    <definedName name="NvsValTbl.ACCOUNT">"GL_ACCOUNT_TBL"</definedName>
    <definedName name="NvsValTbl.AEP_BENEFIT_LOC">"AEP_BEN_ALL_VW"</definedName>
    <definedName name="NvsValTbl.AFFILIATE">"AFFILIATE_VW"</definedName>
    <definedName name="NvsValTbl.BUSINESS_UNIT">"BUS_UNIT_TBL_FS"</definedName>
    <definedName name="NvsValTbl.CURRENCY_CD">"CURRENCY_CD_TBL"</definedName>
    <definedName name="NvsValTbl.DEPTID">"DEPARTMENT_TBL"</definedName>
    <definedName name="OPR_ID" localSheetId="6">#REF!</definedName>
    <definedName name="OPR_ID" localSheetId="10">#REF!</definedName>
    <definedName name="OPR_ID" localSheetId="3">#REF!</definedName>
    <definedName name="OPR_ID" localSheetId="1">#REF!</definedName>
    <definedName name="OPR_ID" localSheetId="0">#REF!</definedName>
    <definedName name="OPR_ID">#REF!</definedName>
    <definedName name="PC_Percent" localSheetId="8">'[4]Property Tax'!$B$6</definedName>
    <definedName name="PC_Percent">'[5]Property Tax'!$B$6</definedName>
    <definedName name="RESERVED" localSheetId="6">#REF!</definedName>
    <definedName name="RESERVED" localSheetId="10">#REF!</definedName>
    <definedName name="RESERVED" localSheetId="3">#REF!</definedName>
    <definedName name="RESERVED" localSheetId="1">#REF!</definedName>
    <definedName name="RESERVED" localSheetId="0">#REF!</definedName>
    <definedName name="RESERVED">#REF!</definedName>
    <definedName name="Reserved_Section" localSheetId="6">#REF!</definedName>
    <definedName name="Reserved_Section" localSheetId="10">#REF!</definedName>
    <definedName name="Reserved_Section" localSheetId="3">#REF!</definedName>
    <definedName name="Reserved_Section" localSheetId="1">#REF!</definedName>
    <definedName name="Reserved_Section" localSheetId="0">#REF!</definedName>
    <definedName name="Reserved_Section">#REF!</definedName>
    <definedName name="Rev_End" localSheetId="6">#REF!</definedName>
    <definedName name="Rev_End" localSheetId="10">#REF!</definedName>
    <definedName name="Rev_End" localSheetId="3">#REF!</definedName>
    <definedName name="Rev_End" localSheetId="1">#REF!</definedName>
    <definedName name="Rev_End" localSheetId="0">#REF!</definedName>
    <definedName name="Rev_End" localSheetId="8">#REF!</definedName>
    <definedName name="Rev_End">#REF!</definedName>
    <definedName name="search_directory_name">"R:\fcm90prd\nvision\rpts\Fin_Reports\"</definedName>
    <definedName name="tim" localSheetId="6">#REF!</definedName>
    <definedName name="tim" localSheetId="10">#REF!</definedName>
    <definedName name="tim" localSheetId="3">#REF!</definedName>
    <definedName name="tim" localSheetId="1">#REF!</definedName>
    <definedName name="tim" localSheetId="0">#REF!</definedName>
    <definedName name="tim" localSheetId="8">#REF!</definedName>
    <definedName name="tim">#REF!</definedName>
    <definedName name="timm" localSheetId="6">#REF!</definedName>
    <definedName name="timm" localSheetId="10">#REF!</definedName>
    <definedName name="timm" localSheetId="3">#REF!</definedName>
    <definedName name="timm" localSheetId="1">#REF!</definedName>
    <definedName name="timm" localSheetId="0">#REF!</definedName>
    <definedName name="timm">#REF!</definedName>
    <definedName name="WV_List" localSheetId="8">'[4]Property Tax'!$B$4</definedName>
    <definedName name="WV_List">'[5]Property Tax'!$B$4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Z22" i="27" l="1"/>
  <c r="HY22" i="27"/>
  <c r="HX22" i="27"/>
  <c r="HW22" i="27"/>
  <c r="HV22" i="27"/>
  <c r="HU22" i="27"/>
  <c r="HT22" i="27"/>
  <c r="HS22" i="27"/>
  <c r="HR22" i="27"/>
  <c r="HQ22" i="27"/>
  <c r="HP22" i="27"/>
  <c r="HO22" i="27"/>
  <c r="HN22" i="27"/>
  <c r="HM22" i="27"/>
  <c r="HL22" i="27"/>
  <c r="HK22" i="27"/>
  <c r="HJ22" i="27"/>
  <c r="HI22" i="27"/>
  <c r="HH22" i="27"/>
  <c r="HG22" i="27"/>
  <c r="HF22" i="27"/>
  <c r="HE22" i="27"/>
  <c r="HD22" i="27"/>
  <c r="HC22" i="27"/>
  <c r="HB22" i="27"/>
  <c r="HA22" i="27"/>
  <c r="GZ22" i="27"/>
  <c r="GY22" i="27"/>
  <c r="GX22" i="27"/>
  <c r="GW22" i="27"/>
  <c r="GV22" i="27"/>
  <c r="GU22" i="27"/>
  <c r="GT22" i="27"/>
  <c r="GS22" i="27"/>
  <c r="GR22" i="27"/>
  <c r="GQ22" i="27"/>
  <c r="GP22" i="27"/>
  <c r="GO22" i="27"/>
  <c r="GN22" i="27"/>
  <c r="GM22" i="27"/>
  <c r="GL22" i="27"/>
  <c r="GK22" i="27"/>
  <c r="GJ22" i="27"/>
  <c r="GI22" i="27"/>
  <c r="GH22" i="27"/>
  <c r="GG22" i="27"/>
  <c r="GF22" i="27"/>
  <c r="GE22" i="27"/>
  <c r="GD22" i="27"/>
  <c r="GC22" i="27"/>
  <c r="GB22" i="27"/>
  <c r="GA22" i="27"/>
  <c r="FZ22" i="27"/>
  <c r="FY22" i="27"/>
  <c r="FX22" i="27"/>
  <c r="FW22" i="27"/>
  <c r="FV22" i="27"/>
  <c r="FU22" i="27"/>
  <c r="FT22" i="27"/>
  <c r="FS22" i="27"/>
  <c r="FR22" i="27"/>
  <c r="FQ22" i="27"/>
  <c r="FP22" i="27"/>
  <c r="FO22" i="27"/>
  <c r="FN22" i="27"/>
  <c r="FM22" i="27"/>
  <c r="FL22" i="27"/>
  <c r="FK22" i="27"/>
  <c r="FJ22" i="27"/>
  <c r="FI22" i="27"/>
  <c r="FH22" i="27"/>
  <c r="FG22" i="27"/>
  <c r="FF22" i="27"/>
  <c r="FE22" i="27"/>
  <c r="FD22" i="27"/>
  <c r="FC22" i="27"/>
  <c r="FB22" i="27"/>
  <c r="FA22" i="27"/>
  <c r="EZ22" i="27"/>
  <c r="EY22" i="27"/>
  <c r="EX22" i="27"/>
  <c r="EW22" i="27"/>
  <c r="EV22" i="27"/>
  <c r="EU22" i="27"/>
  <c r="ET22" i="27"/>
  <c r="ES22" i="27"/>
  <c r="ER22" i="27"/>
  <c r="EQ22" i="27"/>
  <c r="EP22" i="27"/>
  <c r="EO22" i="27"/>
  <c r="EN22" i="27"/>
  <c r="EM22" i="27"/>
  <c r="EL22" i="27"/>
  <c r="EK22" i="27"/>
  <c r="EJ22" i="27"/>
  <c r="EI22" i="27"/>
  <c r="EH22" i="27"/>
  <c r="EG22" i="27"/>
  <c r="EF22" i="27"/>
  <c r="EE22" i="27"/>
  <c r="ED22" i="27"/>
  <c r="EC22" i="27"/>
  <c r="EB22" i="27"/>
  <c r="EA22" i="27"/>
  <c r="DZ22" i="27"/>
  <c r="DY22" i="27"/>
  <c r="DX22" i="27"/>
  <c r="DW22" i="27"/>
  <c r="DV22" i="27"/>
  <c r="DU22" i="27"/>
  <c r="DT22" i="27"/>
  <c r="DS22" i="27"/>
  <c r="DR22" i="27"/>
  <c r="DQ22" i="27"/>
  <c r="DP22" i="27"/>
  <c r="DO22" i="27"/>
  <c r="DN22" i="27"/>
  <c r="DM22" i="27"/>
  <c r="DL22" i="27"/>
  <c r="DK22" i="27"/>
  <c r="DJ22" i="27"/>
  <c r="DI22" i="27"/>
  <c r="DH22" i="27"/>
  <c r="DG22" i="27"/>
  <c r="DF22" i="27"/>
  <c r="DE22" i="27"/>
  <c r="DD22" i="27"/>
  <c r="DC22" i="27"/>
  <c r="DB22" i="27"/>
  <c r="DA22" i="27"/>
  <c r="CZ22" i="27"/>
  <c r="CY22" i="27"/>
  <c r="CX22" i="27"/>
  <c r="CW22" i="27"/>
  <c r="CV22" i="27"/>
  <c r="CU22" i="27"/>
  <c r="CT22" i="27"/>
  <c r="CS22" i="27"/>
  <c r="CR22" i="27"/>
  <c r="CQ22" i="27"/>
  <c r="CP22" i="27"/>
  <c r="CO22" i="27"/>
  <c r="CN22" i="27"/>
  <c r="CM22" i="27"/>
  <c r="CL22" i="27"/>
  <c r="CK22" i="27"/>
  <c r="CJ22" i="27"/>
  <c r="CI22" i="27"/>
  <c r="CH22" i="27"/>
  <c r="CG22" i="27"/>
  <c r="CF22" i="27"/>
  <c r="CE22" i="27"/>
  <c r="CD22" i="27"/>
  <c r="CC22" i="27"/>
  <c r="CB22" i="27"/>
  <c r="CA22" i="27"/>
  <c r="BZ22" i="27"/>
  <c r="BY22" i="27"/>
  <c r="BX22" i="27"/>
  <c r="BW22" i="27"/>
  <c r="BV22" i="27"/>
  <c r="BU22" i="27"/>
  <c r="BT22" i="27"/>
  <c r="BS22" i="27"/>
  <c r="BR22" i="27"/>
  <c r="BQ22" i="27"/>
  <c r="BP22" i="27"/>
  <c r="BO22" i="27"/>
  <c r="BN22" i="27"/>
  <c r="BM22" i="27"/>
  <c r="BL22" i="27"/>
  <c r="BK22" i="27"/>
  <c r="BJ22" i="27"/>
  <c r="BI22" i="27"/>
  <c r="BH22" i="27"/>
  <c r="BG22" i="27"/>
  <c r="BF22" i="27"/>
  <c r="BE22" i="27"/>
  <c r="BD22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CK21" i="28" l="1"/>
  <c r="CJ21" i="28"/>
  <c r="CI21" i="28"/>
  <c r="CH21" i="28"/>
  <c r="CG21" i="28"/>
  <c r="CF21" i="28"/>
  <c r="CE21" i="28"/>
  <c r="CD21" i="28"/>
  <c r="CC21" i="28"/>
  <c r="CB21" i="28"/>
  <c r="CA21" i="28"/>
  <c r="BZ21" i="28"/>
  <c r="BY21" i="28"/>
  <c r="BX21" i="28"/>
  <c r="BW21" i="28"/>
  <c r="BV21" i="28"/>
  <c r="BU21" i="28"/>
  <c r="BT21" i="28"/>
  <c r="BS21" i="28"/>
  <c r="BR21" i="28"/>
  <c r="BQ21" i="28"/>
  <c r="BP21" i="28"/>
  <c r="BO21" i="28"/>
  <c r="BN21" i="28"/>
  <c r="BM21" i="28"/>
  <c r="BL21" i="28"/>
  <c r="BK21" i="28"/>
  <c r="BJ21" i="28"/>
  <c r="BI21" i="28"/>
  <c r="BH21" i="28"/>
  <c r="BG21" i="28"/>
  <c r="BF21" i="28"/>
  <c r="BE21" i="28"/>
  <c r="BD21" i="28"/>
  <c r="BC21" i="28"/>
  <c r="BB21" i="28"/>
  <c r="BA21" i="28"/>
  <c r="AZ21" i="28"/>
  <c r="AY21" i="28"/>
  <c r="AX21" i="28"/>
  <c r="AW21" i="28"/>
  <c r="AV21" i="28"/>
  <c r="AU21" i="28"/>
  <c r="AT21" i="28"/>
  <c r="AS21" i="28"/>
  <c r="AR21" i="28"/>
  <c r="AQ21" i="28"/>
  <c r="AP21" i="28"/>
  <c r="AO21" i="28"/>
  <c r="AN21" i="28"/>
  <c r="AM21" i="28"/>
  <c r="AL21" i="28"/>
  <c r="AK21" i="28"/>
  <c r="AJ21" i="28"/>
  <c r="AI21" i="28"/>
  <c r="AH21" i="28"/>
  <c r="AG21" i="28"/>
  <c r="AF21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V110" i="20" l="1"/>
  <c r="V109" i="20"/>
  <c r="V108" i="20"/>
  <c r="V107" i="20"/>
  <c r="V106" i="20"/>
  <c r="V105" i="20"/>
  <c r="V104" i="20"/>
  <c r="V103" i="20"/>
  <c r="V102" i="20"/>
  <c r="V101" i="20"/>
  <c r="V100" i="20"/>
  <c r="V99" i="20"/>
  <c r="V98" i="20"/>
  <c r="V97" i="20"/>
  <c r="V96" i="20"/>
  <c r="V95" i="20"/>
  <c r="V94" i="20"/>
  <c r="V93" i="20"/>
  <c r="V92" i="20"/>
  <c r="V91" i="20"/>
  <c r="V90" i="20"/>
  <c r="V89" i="20"/>
  <c r="V88" i="20"/>
  <c r="V87" i="20"/>
  <c r="V86" i="20"/>
  <c r="V85" i="20"/>
  <c r="V84" i="20"/>
  <c r="V83" i="20"/>
  <c r="V82" i="20"/>
  <c r="V81" i="20"/>
  <c r="V80" i="20"/>
  <c r="V79" i="20"/>
  <c r="V78" i="20"/>
  <c r="V77" i="20"/>
  <c r="V76" i="20"/>
  <c r="V75" i="20"/>
  <c r="V74" i="20"/>
  <c r="V73" i="20"/>
  <c r="V72" i="20"/>
  <c r="V71" i="20"/>
  <c r="V70" i="20"/>
  <c r="V69" i="20"/>
  <c r="V68" i="20"/>
  <c r="V67" i="20"/>
  <c r="V66" i="20"/>
  <c r="V65" i="20"/>
  <c r="V64" i="20"/>
  <c r="V63" i="20"/>
  <c r="V62" i="20"/>
  <c r="V61" i="20"/>
  <c r="V60" i="20"/>
  <c r="V59" i="20"/>
  <c r="V58" i="20"/>
  <c r="V57" i="20"/>
  <c r="V56" i="20"/>
  <c r="V55" i="20"/>
  <c r="V54" i="20"/>
  <c r="V53" i="20"/>
  <c r="V52" i="20"/>
  <c r="V51" i="20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C19" i="4" l="1"/>
  <c r="C14" i="4"/>
  <c r="R3" i="26" l="1"/>
  <c r="R3" i="25"/>
  <c r="CJ11" i="28" l="1"/>
  <c r="CI11" i="28"/>
  <c r="CF11" i="28"/>
  <c r="CE11" i="28"/>
  <c r="CB11" i="28"/>
  <c r="CA11" i="28"/>
  <c r="BX11" i="28"/>
  <c r="BW11" i="28"/>
  <c r="BT11" i="28"/>
  <c r="BS11" i="28"/>
  <c r="BP11" i="28"/>
  <c r="BO11" i="28"/>
  <c r="BL11" i="28"/>
  <c r="BK11" i="28"/>
  <c r="BH11" i="28"/>
  <c r="BG11" i="28"/>
  <c r="BD11" i="28"/>
  <c r="BC11" i="28"/>
  <c r="AZ11" i="28"/>
  <c r="AY11" i="28"/>
  <c r="AV11" i="28"/>
  <c r="AU11" i="28"/>
  <c r="AR11" i="28"/>
  <c r="AQ11" i="28"/>
  <c r="AN11" i="28"/>
  <c r="AM11" i="28"/>
  <c r="AJ11" i="28"/>
  <c r="AI11" i="28"/>
  <c r="AF11" i="28"/>
  <c r="AE11" i="28"/>
  <c r="AB11" i="28"/>
  <c r="AA11" i="28"/>
  <c r="X11" i="28"/>
  <c r="W11" i="28"/>
  <c r="T11" i="28"/>
  <c r="S11" i="28"/>
  <c r="P11" i="28"/>
  <c r="O11" i="28"/>
  <c r="L11" i="28"/>
  <c r="K11" i="28"/>
  <c r="H11" i="28"/>
  <c r="G11" i="28"/>
  <c r="D11" i="28"/>
  <c r="C11" i="28"/>
  <c r="CK25" i="28"/>
  <c r="CJ25" i="28"/>
  <c r="CI25" i="28"/>
  <c r="CH25" i="28"/>
  <c r="CG25" i="28"/>
  <c r="CF25" i="28"/>
  <c r="CE25" i="28"/>
  <c r="CD25" i="28"/>
  <c r="CC25" i="28"/>
  <c r="CB25" i="28"/>
  <c r="CA25" i="28"/>
  <c r="BZ25" i="28"/>
  <c r="BY25" i="28"/>
  <c r="BX25" i="28"/>
  <c r="BW25" i="28"/>
  <c r="BV25" i="28"/>
  <c r="BU25" i="28"/>
  <c r="BT25" i="28"/>
  <c r="BS25" i="28"/>
  <c r="BR25" i="28"/>
  <c r="BQ25" i="28"/>
  <c r="BP25" i="28"/>
  <c r="BO25" i="28"/>
  <c r="BN25" i="28"/>
  <c r="BM25" i="28"/>
  <c r="BL25" i="28"/>
  <c r="BK25" i="28"/>
  <c r="BJ25" i="28"/>
  <c r="BI25" i="28"/>
  <c r="BH25" i="28"/>
  <c r="BG25" i="28"/>
  <c r="BF25" i="28"/>
  <c r="BE25" i="28"/>
  <c r="BD25" i="28"/>
  <c r="BC25" i="28"/>
  <c r="BB25" i="28"/>
  <c r="BA25" i="28"/>
  <c r="AZ25" i="28"/>
  <c r="AY25" i="28"/>
  <c r="AX25" i="28"/>
  <c r="AW25" i="28"/>
  <c r="AV25" i="28"/>
  <c r="AU25" i="28"/>
  <c r="AT25" i="28"/>
  <c r="AS25" i="28"/>
  <c r="AR25" i="28"/>
  <c r="AQ25" i="28"/>
  <c r="AP25" i="28"/>
  <c r="AO25" i="28"/>
  <c r="AN25" i="28"/>
  <c r="AM25" i="28"/>
  <c r="AL25" i="28"/>
  <c r="AK25" i="28"/>
  <c r="AJ25" i="28"/>
  <c r="AI25" i="28"/>
  <c r="AH25" i="28"/>
  <c r="AG25" i="28"/>
  <c r="AF25" i="28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CK24" i="28"/>
  <c r="CJ24" i="28"/>
  <c r="CI24" i="28"/>
  <c r="CH24" i="28"/>
  <c r="CG24" i="28"/>
  <c r="CF24" i="28"/>
  <c r="CE24" i="28"/>
  <c r="CD24" i="28"/>
  <c r="CC24" i="28"/>
  <c r="CB24" i="28"/>
  <c r="CA24" i="28"/>
  <c r="BZ24" i="28"/>
  <c r="BY24" i="28"/>
  <c r="BX24" i="28"/>
  <c r="BW24" i="28"/>
  <c r="BV24" i="28"/>
  <c r="BU24" i="28"/>
  <c r="BT24" i="28"/>
  <c r="BS24" i="28"/>
  <c r="BR24" i="28"/>
  <c r="BQ24" i="28"/>
  <c r="BP24" i="28"/>
  <c r="BO24" i="28"/>
  <c r="BN24" i="28"/>
  <c r="BM24" i="28"/>
  <c r="BL24" i="28"/>
  <c r="BK24" i="28"/>
  <c r="BJ24" i="28"/>
  <c r="BI24" i="28"/>
  <c r="BH24" i="28"/>
  <c r="BG24" i="28"/>
  <c r="BF24" i="28"/>
  <c r="BE24" i="28"/>
  <c r="BD24" i="28"/>
  <c r="BC24" i="28"/>
  <c r="BB24" i="28"/>
  <c r="BA24" i="28"/>
  <c r="AZ24" i="28"/>
  <c r="AY24" i="28"/>
  <c r="AX24" i="28"/>
  <c r="AW24" i="28"/>
  <c r="AV24" i="28"/>
  <c r="AU24" i="28"/>
  <c r="AT24" i="28"/>
  <c r="AS24" i="28"/>
  <c r="AR24" i="28"/>
  <c r="AQ24" i="28"/>
  <c r="AP24" i="28"/>
  <c r="AO24" i="28"/>
  <c r="AN24" i="28"/>
  <c r="AM24" i="28"/>
  <c r="AL24" i="28"/>
  <c r="AK24" i="28"/>
  <c r="AJ24" i="28"/>
  <c r="AI24" i="28"/>
  <c r="AH24" i="28"/>
  <c r="AG24" i="28"/>
  <c r="AF24" i="28"/>
  <c r="AE24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B21" i="28"/>
  <c r="CK20" i="28"/>
  <c r="CJ20" i="28"/>
  <c r="CI20" i="28"/>
  <c r="CH20" i="28"/>
  <c r="CG20" i="28"/>
  <c r="CF20" i="28"/>
  <c r="CE20" i="28"/>
  <c r="CD20" i="28"/>
  <c r="CC20" i="28"/>
  <c r="CB20" i="28"/>
  <c r="CA20" i="28"/>
  <c r="BZ20" i="28"/>
  <c r="BY20" i="28"/>
  <c r="BX20" i="28"/>
  <c r="BW20" i="28"/>
  <c r="BV20" i="28"/>
  <c r="BU20" i="28"/>
  <c r="BT20" i="28"/>
  <c r="BS20" i="28"/>
  <c r="BR20" i="28"/>
  <c r="BQ20" i="28"/>
  <c r="BP20" i="28"/>
  <c r="BO20" i="28"/>
  <c r="BN20" i="28"/>
  <c r="BM20" i="28"/>
  <c r="BL20" i="28"/>
  <c r="BK20" i="28"/>
  <c r="BJ20" i="28"/>
  <c r="BI20" i="28"/>
  <c r="BH20" i="28"/>
  <c r="BG20" i="28"/>
  <c r="BF20" i="28"/>
  <c r="BE20" i="28"/>
  <c r="BD20" i="28"/>
  <c r="BC20" i="28"/>
  <c r="BB20" i="28"/>
  <c r="BA20" i="28"/>
  <c r="AZ20" i="28"/>
  <c r="AY20" i="28"/>
  <c r="AX20" i="28"/>
  <c r="AW20" i="28"/>
  <c r="AV20" i="28"/>
  <c r="AU20" i="28"/>
  <c r="AT20" i="28"/>
  <c r="AS20" i="28"/>
  <c r="AR20" i="28"/>
  <c r="AQ20" i="28"/>
  <c r="AP20" i="28"/>
  <c r="AO20" i="28"/>
  <c r="AN20" i="28"/>
  <c r="AM20" i="28"/>
  <c r="AL20" i="28"/>
  <c r="AK20" i="28"/>
  <c r="AJ20" i="28"/>
  <c r="AI20" i="28"/>
  <c r="AH20" i="28"/>
  <c r="AG20" i="28"/>
  <c r="AF20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CK12" i="28"/>
  <c r="CJ12" i="28"/>
  <c r="CI12" i="28"/>
  <c r="CH12" i="28"/>
  <c r="CG12" i="28"/>
  <c r="CF12" i="28"/>
  <c r="CE12" i="28"/>
  <c r="CD12" i="28"/>
  <c r="CC12" i="28"/>
  <c r="CB12" i="28"/>
  <c r="CA12" i="28"/>
  <c r="BZ12" i="28"/>
  <c r="BY12" i="28"/>
  <c r="BX12" i="28"/>
  <c r="BW12" i="28"/>
  <c r="BV12" i="28"/>
  <c r="BU12" i="28"/>
  <c r="BT12" i="28"/>
  <c r="BS12" i="28"/>
  <c r="BR12" i="28"/>
  <c r="BQ12" i="28"/>
  <c r="BP12" i="28"/>
  <c r="BO12" i="28"/>
  <c r="BN12" i="28"/>
  <c r="BM12" i="28"/>
  <c r="BL12" i="28"/>
  <c r="BK12" i="28"/>
  <c r="BJ12" i="28"/>
  <c r="BI12" i="28"/>
  <c r="BH12" i="28"/>
  <c r="BG12" i="28"/>
  <c r="BF12" i="28"/>
  <c r="BE12" i="28"/>
  <c r="BD12" i="28"/>
  <c r="BC12" i="28"/>
  <c r="BB12" i="28"/>
  <c r="BA12" i="28"/>
  <c r="AZ12" i="28"/>
  <c r="AY12" i="28"/>
  <c r="AX12" i="28"/>
  <c r="AW12" i="28"/>
  <c r="AV12" i="28"/>
  <c r="AU12" i="28"/>
  <c r="AT12" i="28"/>
  <c r="AS12" i="28"/>
  <c r="AR12" i="28"/>
  <c r="AQ12" i="28"/>
  <c r="AP12" i="28"/>
  <c r="AO12" i="28"/>
  <c r="AN12" i="28"/>
  <c r="AM12" i="28"/>
  <c r="AL12" i="28"/>
  <c r="AK12" i="28"/>
  <c r="AJ12" i="28"/>
  <c r="AI12" i="28"/>
  <c r="AH12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CK11" i="28"/>
  <c r="CH11" i="28"/>
  <c r="CG11" i="28"/>
  <c r="CD11" i="28"/>
  <c r="CD13" i="28" s="1"/>
  <c r="CC11" i="28"/>
  <c r="BZ11" i="28"/>
  <c r="BY11" i="28"/>
  <c r="BV11" i="28"/>
  <c r="BV13" i="28" s="1"/>
  <c r="BU11" i="28"/>
  <c r="BR11" i="28"/>
  <c r="BQ11" i="28"/>
  <c r="BN11" i="28"/>
  <c r="BN13" i="28" s="1"/>
  <c r="BM11" i="28"/>
  <c r="BJ11" i="28"/>
  <c r="BI11" i="28"/>
  <c r="BF11" i="28"/>
  <c r="BF13" i="28" s="1"/>
  <c r="BE11" i="28"/>
  <c r="BB11" i="28"/>
  <c r="BA11" i="28"/>
  <c r="AX11" i="28"/>
  <c r="AX13" i="28" s="1"/>
  <c r="AW11" i="28"/>
  <c r="AT11" i="28"/>
  <c r="AS11" i="28"/>
  <c r="AP11" i="28"/>
  <c r="AP13" i="28" s="1"/>
  <c r="AO11" i="28"/>
  <c r="AL11" i="28"/>
  <c r="AK11" i="28"/>
  <c r="AH11" i="28"/>
  <c r="AH13" i="28" s="1"/>
  <c r="AG11" i="28"/>
  <c r="AD11" i="28"/>
  <c r="AC11" i="28"/>
  <c r="Z11" i="28"/>
  <c r="Z13" i="28" s="1"/>
  <c r="Y11" i="28"/>
  <c r="V11" i="28"/>
  <c r="U11" i="28"/>
  <c r="R11" i="28"/>
  <c r="R13" i="28" s="1"/>
  <c r="R41" i="28" s="1"/>
  <c r="Q11" i="28"/>
  <c r="N11" i="28"/>
  <c r="M11" i="28"/>
  <c r="J11" i="28"/>
  <c r="J13" i="28" s="1"/>
  <c r="J36" i="28" s="1"/>
  <c r="I11" i="28"/>
  <c r="F11" i="28"/>
  <c r="E11" i="28"/>
  <c r="B11" i="28"/>
  <c r="B13" i="28" s="1"/>
  <c r="CK7" i="28"/>
  <c r="CJ7" i="28"/>
  <c r="CI7" i="28"/>
  <c r="CH7" i="28"/>
  <c r="CG7" i="28"/>
  <c r="CF7" i="28"/>
  <c r="CE7" i="28"/>
  <c r="CD7" i="28"/>
  <c r="CC7" i="28"/>
  <c r="CB7" i="28"/>
  <c r="CA7" i="28"/>
  <c r="BZ7" i="28"/>
  <c r="BY7" i="28"/>
  <c r="BX7" i="28"/>
  <c r="BW7" i="28"/>
  <c r="BV7" i="28"/>
  <c r="BU7" i="28"/>
  <c r="BT7" i="28"/>
  <c r="BS7" i="28"/>
  <c r="BR7" i="28"/>
  <c r="BQ7" i="28"/>
  <c r="BP7" i="28"/>
  <c r="BO7" i="28"/>
  <c r="BN7" i="28"/>
  <c r="BM7" i="28"/>
  <c r="BL7" i="28"/>
  <c r="BK7" i="28"/>
  <c r="BJ7" i="28"/>
  <c r="BI7" i="28"/>
  <c r="BH7" i="28"/>
  <c r="BG7" i="28"/>
  <c r="BF7" i="28"/>
  <c r="BE7" i="28"/>
  <c r="BD7" i="28"/>
  <c r="BC7" i="28"/>
  <c r="BB7" i="28"/>
  <c r="BA7" i="28"/>
  <c r="AZ7" i="28"/>
  <c r="AY7" i="28"/>
  <c r="AX7" i="28"/>
  <c r="AW7" i="28"/>
  <c r="AV7" i="28"/>
  <c r="AU7" i="28"/>
  <c r="AT7" i="28"/>
  <c r="AS7" i="28"/>
  <c r="AR7" i="28"/>
  <c r="AQ7" i="28"/>
  <c r="AP7" i="28"/>
  <c r="AO7" i="28"/>
  <c r="AN7" i="28"/>
  <c r="AM7" i="28"/>
  <c r="AL7" i="28"/>
  <c r="AK7" i="28"/>
  <c r="AJ7" i="28"/>
  <c r="AI7" i="28"/>
  <c r="AH7" i="28"/>
  <c r="AG7" i="28"/>
  <c r="AF7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CK6" i="28"/>
  <c r="CJ6" i="28"/>
  <c r="CJ8" i="28" s="1"/>
  <c r="CI6" i="28"/>
  <c r="CH6" i="28"/>
  <c r="CH8" i="28" s="1"/>
  <c r="CH18" i="28" s="1"/>
  <c r="CG6" i="28"/>
  <c r="CF6" i="28"/>
  <c r="CF8" i="28" s="1"/>
  <c r="CE6" i="28"/>
  <c r="CD6" i="28"/>
  <c r="CD8" i="28" s="1"/>
  <c r="CD18" i="28" s="1"/>
  <c r="CC6" i="28"/>
  <c r="CB6" i="28"/>
  <c r="CB8" i="28" s="1"/>
  <c r="CA6" i="28"/>
  <c r="BZ6" i="28"/>
  <c r="BZ8" i="28" s="1"/>
  <c r="BZ18" i="28" s="1"/>
  <c r="BY6" i="28"/>
  <c r="BX6" i="28"/>
  <c r="BX8" i="28" s="1"/>
  <c r="BW6" i="28"/>
  <c r="BV6" i="28"/>
  <c r="BV8" i="28" s="1"/>
  <c r="BV18" i="28" s="1"/>
  <c r="BU6" i="28"/>
  <c r="BT6" i="28"/>
  <c r="BT8" i="28" s="1"/>
  <c r="BS6" i="28"/>
  <c r="BR6" i="28"/>
  <c r="BR8" i="28" s="1"/>
  <c r="BR18" i="28" s="1"/>
  <c r="BQ6" i="28"/>
  <c r="BP6" i="28"/>
  <c r="BP8" i="28" s="1"/>
  <c r="BO6" i="28"/>
  <c r="BN6" i="28"/>
  <c r="BN8" i="28" s="1"/>
  <c r="BN18" i="28" s="1"/>
  <c r="BM6" i="28"/>
  <c r="BL6" i="28"/>
  <c r="BL8" i="28" s="1"/>
  <c r="BK6" i="28"/>
  <c r="BJ6" i="28"/>
  <c r="BJ8" i="28" s="1"/>
  <c r="BJ18" i="28" s="1"/>
  <c r="BI6" i="28"/>
  <c r="BH6" i="28"/>
  <c r="BH8" i="28" s="1"/>
  <c r="BG6" i="28"/>
  <c r="BF6" i="28"/>
  <c r="BF8" i="28" s="1"/>
  <c r="BF18" i="28" s="1"/>
  <c r="BE6" i="28"/>
  <c r="BD6" i="28"/>
  <c r="BD8" i="28" s="1"/>
  <c r="BC6" i="28"/>
  <c r="BB6" i="28"/>
  <c r="BB8" i="28" s="1"/>
  <c r="BB18" i="28" s="1"/>
  <c r="BA6" i="28"/>
  <c r="AZ6" i="28"/>
  <c r="AZ8" i="28" s="1"/>
  <c r="AY6" i="28"/>
  <c r="AX6" i="28"/>
  <c r="AX8" i="28" s="1"/>
  <c r="AX18" i="28" s="1"/>
  <c r="AW6" i="28"/>
  <c r="AV6" i="28"/>
  <c r="AV8" i="28" s="1"/>
  <c r="AU6" i="28"/>
  <c r="AT6" i="28"/>
  <c r="AT8" i="28" s="1"/>
  <c r="AT18" i="28" s="1"/>
  <c r="AS6" i="28"/>
  <c r="AR6" i="28"/>
  <c r="AR8" i="28" s="1"/>
  <c r="AQ6" i="28"/>
  <c r="AP6" i="28"/>
  <c r="AP8" i="28" s="1"/>
  <c r="AP18" i="28" s="1"/>
  <c r="AO6" i="28"/>
  <c r="AN6" i="28"/>
  <c r="AN8" i="28" s="1"/>
  <c r="AM6" i="28"/>
  <c r="AL6" i="28"/>
  <c r="AL8" i="28" s="1"/>
  <c r="AL18" i="28" s="1"/>
  <c r="AK6" i="28"/>
  <c r="AJ6" i="28"/>
  <c r="AJ8" i="28" s="1"/>
  <c r="AI6" i="28"/>
  <c r="AH6" i="28"/>
  <c r="AH8" i="28" s="1"/>
  <c r="AH18" i="28" s="1"/>
  <c r="AG6" i="28"/>
  <c r="AF6" i="28"/>
  <c r="AF8" i="28" s="1"/>
  <c r="AE6" i="28"/>
  <c r="AD6" i="28"/>
  <c r="AD8" i="28" s="1"/>
  <c r="AD18" i="28" s="1"/>
  <c r="AC6" i="28"/>
  <c r="AB6" i="28"/>
  <c r="AB8" i="28" s="1"/>
  <c r="AA6" i="28"/>
  <c r="Z6" i="28"/>
  <c r="Z8" i="28" s="1"/>
  <c r="Z18" i="28" s="1"/>
  <c r="Y6" i="28"/>
  <c r="X6" i="28"/>
  <c r="X8" i="28" s="1"/>
  <c r="W6" i="28"/>
  <c r="V6" i="28"/>
  <c r="V8" i="28" s="1"/>
  <c r="V18" i="28" s="1"/>
  <c r="U6" i="28"/>
  <c r="T6" i="28"/>
  <c r="T8" i="28" s="1"/>
  <c r="S6" i="28"/>
  <c r="R6" i="28"/>
  <c r="R8" i="28" s="1"/>
  <c r="R18" i="28" s="1"/>
  <c r="Q6" i="28"/>
  <c r="P6" i="28"/>
  <c r="P8" i="28" s="1"/>
  <c r="O6" i="28"/>
  <c r="N6" i="28"/>
  <c r="N8" i="28" s="1"/>
  <c r="N18" i="28" s="1"/>
  <c r="M6" i="28"/>
  <c r="L6" i="28"/>
  <c r="L8" i="28" s="1"/>
  <c r="K6" i="28"/>
  <c r="J6" i="28"/>
  <c r="J8" i="28" s="1"/>
  <c r="J18" i="28" s="1"/>
  <c r="I6" i="28"/>
  <c r="H6" i="28"/>
  <c r="H8" i="28" s="1"/>
  <c r="G6" i="28"/>
  <c r="F6" i="28"/>
  <c r="F8" i="28" s="1"/>
  <c r="F18" i="28" s="1"/>
  <c r="E6" i="28"/>
  <c r="D6" i="28"/>
  <c r="D8" i="28" s="1"/>
  <c r="D22" i="28" s="1"/>
  <c r="C6" i="28"/>
  <c r="B6" i="28"/>
  <c r="B8" i="28" s="1"/>
  <c r="B18" i="28" s="1"/>
  <c r="HZ13" i="27"/>
  <c r="HY13" i="27"/>
  <c r="HX13" i="27"/>
  <c r="HW13" i="27"/>
  <c r="HV13" i="27"/>
  <c r="HU13" i="27"/>
  <c r="HT13" i="27"/>
  <c r="HS13" i="27"/>
  <c r="HR13" i="27"/>
  <c r="HQ13" i="27"/>
  <c r="HP13" i="27"/>
  <c r="HO13" i="27"/>
  <c r="HN13" i="27"/>
  <c r="HM13" i="27"/>
  <c r="HL13" i="27"/>
  <c r="HK13" i="27"/>
  <c r="HJ13" i="27"/>
  <c r="HI13" i="27"/>
  <c r="HH13" i="27"/>
  <c r="HG13" i="27"/>
  <c r="HF13" i="27"/>
  <c r="HE13" i="27"/>
  <c r="HD13" i="27"/>
  <c r="HC13" i="27"/>
  <c r="HB13" i="27"/>
  <c r="HA13" i="27"/>
  <c r="GZ13" i="27"/>
  <c r="GY13" i="27"/>
  <c r="GX13" i="27"/>
  <c r="GW13" i="27"/>
  <c r="GV13" i="27"/>
  <c r="GU13" i="27"/>
  <c r="GT13" i="27"/>
  <c r="GS13" i="27"/>
  <c r="GR13" i="27"/>
  <c r="GQ13" i="27"/>
  <c r="GP13" i="27"/>
  <c r="GO13" i="27"/>
  <c r="GN13" i="27"/>
  <c r="GM13" i="27"/>
  <c r="GL13" i="27"/>
  <c r="GK13" i="27"/>
  <c r="GJ13" i="27"/>
  <c r="GI13" i="27"/>
  <c r="GH13" i="27"/>
  <c r="GG13" i="27"/>
  <c r="GF13" i="27"/>
  <c r="GE13" i="27"/>
  <c r="GD13" i="27"/>
  <c r="GC13" i="27"/>
  <c r="GB13" i="27"/>
  <c r="GA13" i="27"/>
  <c r="FZ13" i="27"/>
  <c r="FY13" i="27"/>
  <c r="FX13" i="27"/>
  <c r="FW13" i="27"/>
  <c r="FV13" i="27"/>
  <c r="FU13" i="27"/>
  <c r="FT13" i="27"/>
  <c r="FS13" i="27"/>
  <c r="FR13" i="27"/>
  <c r="FQ13" i="27"/>
  <c r="FP13" i="27"/>
  <c r="FO13" i="27"/>
  <c r="FN13" i="27"/>
  <c r="FM13" i="27"/>
  <c r="FL13" i="27"/>
  <c r="FK13" i="27"/>
  <c r="FJ13" i="27"/>
  <c r="FI13" i="27"/>
  <c r="FH13" i="27"/>
  <c r="FG13" i="27"/>
  <c r="FF13" i="27"/>
  <c r="FE13" i="27"/>
  <c r="FD13" i="27"/>
  <c r="FC13" i="27"/>
  <c r="FB13" i="27"/>
  <c r="FA13" i="27"/>
  <c r="EZ13" i="27"/>
  <c r="EY13" i="27"/>
  <c r="EX13" i="27"/>
  <c r="EW13" i="27"/>
  <c r="EV13" i="27"/>
  <c r="EU13" i="27"/>
  <c r="ET13" i="27"/>
  <c r="ES13" i="27"/>
  <c r="ER13" i="27"/>
  <c r="EQ13" i="27"/>
  <c r="EP13" i="27"/>
  <c r="EO13" i="27"/>
  <c r="EN13" i="27"/>
  <c r="EM13" i="27"/>
  <c r="EL13" i="27"/>
  <c r="EK13" i="27"/>
  <c r="EJ13" i="27"/>
  <c r="EI13" i="27"/>
  <c r="EH13" i="27"/>
  <c r="EG13" i="27"/>
  <c r="EF13" i="27"/>
  <c r="EE13" i="27"/>
  <c r="ED13" i="27"/>
  <c r="EC13" i="27"/>
  <c r="EB13" i="27"/>
  <c r="EA13" i="27"/>
  <c r="DZ13" i="27"/>
  <c r="DY13" i="27"/>
  <c r="DX13" i="27"/>
  <c r="DW13" i="27"/>
  <c r="DV13" i="27"/>
  <c r="DU13" i="27"/>
  <c r="DT13" i="27"/>
  <c r="DS13" i="27"/>
  <c r="DR13" i="27"/>
  <c r="DQ13" i="27"/>
  <c r="DP13" i="27"/>
  <c r="DO13" i="27"/>
  <c r="DN13" i="27"/>
  <c r="DM13" i="27"/>
  <c r="DL13" i="27"/>
  <c r="DK13" i="27"/>
  <c r="DJ13" i="27"/>
  <c r="DI13" i="27"/>
  <c r="DH13" i="27"/>
  <c r="DG13" i="27"/>
  <c r="DF13" i="27"/>
  <c r="DE13" i="27"/>
  <c r="DD13" i="27"/>
  <c r="DC13" i="27"/>
  <c r="DB13" i="27"/>
  <c r="DA13" i="27"/>
  <c r="CZ13" i="27"/>
  <c r="CY13" i="27"/>
  <c r="CX13" i="27"/>
  <c r="CW13" i="27"/>
  <c r="CV13" i="27"/>
  <c r="CU13" i="27"/>
  <c r="CT13" i="27"/>
  <c r="CS13" i="27"/>
  <c r="CR13" i="27"/>
  <c r="CQ13" i="27"/>
  <c r="CP13" i="27"/>
  <c r="CO13" i="27"/>
  <c r="CN13" i="27"/>
  <c r="CM13" i="27"/>
  <c r="CL13" i="27"/>
  <c r="CK13" i="27"/>
  <c r="CJ13" i="27"/>
  <c r="CI13" i="27"/>
  <c r="CH13" i="27"/>
  <c r="CG13" i="27"/>
  <c r="CF13" i="27"/>
  <c r="CE13" i="27"/>
  <c r="CD13" i="27"/>
  <c r="CC13" i="27"/>
  <c r="CB13" i="27"/>
  <c r="CA13" i="27"/>
  <c r="BZ13" i="27"/>
  <c r="BY13" i="27"/>
  <c r="BX13" i="27"/>
  <c r="BW13" i="27"/>
  <c r="BV13" i="27"/>
  <c r="BU13" i="27"/>
  <c r="BT13" i="27"/>
  <c r="BS13" i="27"/>
  <c r="BR13" i="27"/>
  <c r="BQ13" i="27"/>
  <c r="BP13" i="27"/>
  <c r="BO13" i="27"/>
  <c r="BN13" i="27"/>
  <c r="BM13" i="27"/>
  <c r="BL13" i="27"/>
  <c r="BK13" i="27"/>
  <c r="BJ13" i="27"/>
  <c r="BI13" i="27"/>
  <c r="BH13" i="27"/>
  <c r="BG13" i="27"/>
  <c r="BF13" i="27"/>
  <c r="BE13" i="27"/>
  <c r="BD13" i="27"/>
  <c r="BC13" i="27"/>
  <c r="BB13" i="27"/>
  <c r="BA13" i="27"/>
  <c r="AZ13" i="27"/>
  <c r="AY13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K13" i="28" l="1"/>
  <c r="AA13" i="28"/>
  <c r="AA31" i="28" s="1"/>
  <c r="AQ13" i="28"/>
  <c r="AQ56" i="28" s="1"/>
  <c r="BG13" i="28"/>
  <c r="BG51" i="28" s="1"/>
  <c r="CE13" i="28"/>
  <c r="D13" i="28"/>
  <c r="D36" i="28" s="1"/>
  <c r="L26" i="28"/>
  <c r="P26" i="28"/>
  <c r="AB26" i="28"/>
  <c r="AF26" i="28"/>
  <c r="AR26" i="28"/>
  <c r="AV26" i="28"/>
  <c r="BH26" i="28"/>
  <c r="BL26" i="28"/>
  <c r="BX26" i="28"/>
  <c r="CB26" i="28"/>
  <c r="C13" i="28"/>
  <c r="S13" i="28"/>
  <c r="S61" i="28" s="1"/>
  <c r="AI13" i="28"/>
  <c r="AI66" i="28" s="1"/>
  <c r="AY13" i="28"/>
  <c r="AY41" i="28" s="1"/>
  <c r="BO13" i="28"/>
  <c r="BW13" i="28"/>
  <c r="BW56" i="28" s="1"/>
  <c r="AJ13" i="28"/>
  <c r="AJ41" i="28" s="1"/>
  <c r="BP13" i="28"/>
  <c r="BP56" i="28" s="1"/>
  <c r="M13" i="28"/>
  <c r="AC13" i="28"/>
  <c r="AC66" i="28" s="1"/>
  <c r="BA13" i="28"/>
  <c r="BA66" i="28" s="1"/>
  <c r="BY13" i="28"/>
  <c r="BY36" i="28" s="1"/>
  <c r="F13" i="28"/>
  <c r="F31" i="28" s="1"/>
  <c r="N13" i="28"/>
  <c r="N31" i="28" s="1"/>
  <c r="V13" i="28"/>
  <c r="V51" i="28" s="1"/>
  <c r="AD13" i="28"/>
  <c r="AD31" i="28" s="1"/>
  <c r="AL13" i="28"/>
  <c r="AL31" i="28" s="1"/>
  <c r="AT13" i="28"/>
  <c r="AT31" i="28" s="1"/>
  <c r="BB13" i="28"/>
  <c r="BB66" i="28" s="1"/>
  <c r="BJ13" i="28"/>
  <c r="BJ31" i="28" s="1"/>
  <c r="BR13" i="28"/>
  <c r="BR31" i="28" s="1"/>
  <c r="BZ13" i="28"/>
  <c r="BZ31" i="28" s="1"/>
  <c r="CH13" i="28"/>
  <c r="CH56" i="28" s="1"/>
  <c r="G13" i="28"/>
  <c r="G51" i="28" s="1"/>
  <c r="O13" i="28"/>
  <c r="W13" i="28"/>
  <c r="W41" i="28" s="1"/>
  <c r="AE13" i="28"/>
  <c r="AE66" i="28" s="1"/>
  <c r="AM13" i="28"/>
  <c r="AM41" i="28" s="1"/>
  <c r="AU13" i="28"/>
  <c r="BC13" i="28"/>
  <c r="BC41" i="28" s="1"/>
  <c r="BK13" i="28"/>
  <c r="BK41" i="28" s="1"/>
  <c r="BS13" i="28"/>
  <c r="BS61" i="28" s="1"/>
  <c r="CA13" i="28"/>
  <c r="CA66" i="28" s="1"/>
  <c r="CI13" i="28"/>
  <c r="CI51" i="28" s="1"/>
  <c r="E13" i="28"/>
  <c r="E61" i="28" s="1"/>
  <c r="U13" i="28"/>
  <c r="U46" i="28" s="1"/>
  <c r="AK13" i="28"/>
  <c r="AS13" i="28"/>
  <c r="AS56" i="28" s="1"/>
  <c r="BI13" i="28"/>
  <c r="BI41" i="28" s="1"/>
  <c r="BQ13" i="28"/>
  <c r="BQ56" i="28" s="1"/>
  <c r="CG13" i="28"/>
  <c r="K8" i="28"/>
  <c r="K22" i="28" s="1"/>
  <c r="O8" i="28"/>
  <c r="O26" i="28" s="1"/>
  <c r="AA8" i="28"/>
  <c r="AA22" i="28" s="1"/>
  <c r="AE8" i="28"/>
  <c r="AQ8" i="28"/>
  <c r="AQ22" i="28" s="1"/>
  <c r="AU8" i="28"/>
  <c r="AU26" i="28" s="1"/>
  <c r="BG8" i="28"/>
  <c r="BG22" i="28" s="1"/>
  <c r="BK8" i="28"/>
  <c r="BW8" i="28"/>
  <c r="BW22" i="28" s="1"/>
  <c r="CA8" i="28"/>
  <c r="CA22" i="28" s="1"/>
  <c r="I13" i="28"/>
  <c r="I61" i="28" s="1"/>
  <c r="Q13" i="28"/>
  <c r="Y13" i="28"/>
  <c r="Y61" i="28" s="1"/>
  <c r="AG13" i="28"/>
  <c r="AG66" i="28" s="1"/>
  <c r="AO13" i="28"/>
  <c r="AO66" i="28" s="1"/>
  <c r="AW13" i="28"/>
  <c r="BE13" i="28"/>
  <c r="BE41" i="28" s="1"/>
  <c r="BM13" i="28"/>
  <c r="BM61" i="28" s="1"/>
  <c r="BU13" i="28"/>
  <c r="BU66" i="28" s="1"/>
  <c r="CC13" i="28"/>
  <c r="CC36" i="28" s="1"/>
  <c r="CK13" i="28"/>
  <c r="CK61" i="28" s="1"/>
  <c r="AF13" i="28"/>
  <c r="AF56" i="28" s="1"/>
  <c r="BL13" i="28"/>
  <c r="BL66" i="28" s="1"/>
  <c r="H13" i="28"/>
  <c r="P13" i="28"/>
  <c r="P46" i="28" s="1"/>
  <c r="X13" i="28"/>
  <c r="X66" i="28" s="1"/>
  <c r="AR13" i="28"/>
  <c r="AR51" i="28" s="1"/>
  <c r="AZ13" i="28"/>
  <c r="BH13" i="28"/>
  <c r="BH46" i="28" s="1"/>
  <c r="CB13" i="28"/>
  <c r="CB51" i="28" s="1"/>
  <c r="CJ13" i="28"/>
  <c r="CJ66" i="28" s="1"/>
  <c r="G8" i="28"/>
  <c r="G22" i="28" s="1"/>
  <c r="S8" i="28"/>
  <c r="S22" i="28" s="1"/>
  <c r="AI8" i="28"/>
  <c r="AI22" i="28" s="1"/>
  <c r="BC8" i="28"/>
  <c r="BC22" i="28" s="1"/>
  <c r="BS8" i="28"/>
  <c r="BS22" i="28" s="1"/>
  <c r="CI8" i="28"/>
  <c r="CI22" i="28" s="1"/>
  <c r="L22" i="28"/>
  <c r="T22" i="28"/>
  <c r="AB22" i="28"/>
  <c r="AF22" i="28"/>
  <c r="AR22" i="28"/>
  <c r="AZ22" i="28"/>
  <c r="BH22" i="28"/>
  <c r="BL22" i="28"/>
  <c r="BX22" i="28"/>
  <c r="CF22" i="28"/>
  <c r="CC46" i="28"/>
  <c r="L13" i="28"/>
  <c r="L66" i="28" s="1"/>
  <c r="T13" i="28"/>
  <c r="T61" i="28" s="1"/>
  <c r="AB13" i="28"/>
  <c r="AN13" i="28"/>
  <c r="AN56" i="28" s="1"/>
  <c r="AV13" i="28"/>
  <c r="AV61" i="28" s="1"/>
  <c r="BD13" i="28"/>
  <c r="BD36" i="28" s="1"/>
  <c r="BT13" i="28"/>
  <c r="BX13" i="28"/>
  <c r="BX51" i="28" s="1"/>
  <c r="CF13" i="28"/>
  <c r="CF41" i="28" s="1"/>
  <c r="BG31" i="28"/>
  <c r="C8" i="28"/>
  <c r="W8" i="28"/>
  <c r="W22" i="28" s="1"/>
  <c r="AM8" i="28"/>
  <c r="AM22" i="28" s="1"/>
  <c r="AY8" i="28"/>
  <c r="AY18" i="28" s="1"/>
  <c r="BO8" i="28"/>
  <c r="CE8" i="28"/>
  <c r="E66" i="28"/>
  <c r="E36" i="28"/>
  <c r="P61" i="28"/>
  <c r="AZ61" i="28"/>
  <c r="AZ36" i="28"/>
  <c r="AZ51" i="28"/>
  <c r="AZ41" i="28"/>
  <c r="AZ66" i="28"/>
  <c r="AZ56" i="28"/>
  <c r="AZ46" i="28"/>
  <c r="AK66" i="28"/>
  <c r="AK51" i="28"/>
  <c r="AK46" i="28"/>
  <c r="AK61" i="28"/>
  <c r="AK56" i="28"/>
  <c r="AK36" i="28"/>
  <c r="AK41" i="28"/>
  <c r="H26" i="28"/>
  <c r="H18" i="28"/>
  <c r="BD26" i="28"/>
  <c r="BD18" i="28"/>
  <c r="C22" i="28"/>
  <c r="C18" i="28"/>
  <c r="BO22" i="28"/>
  <c r="BO18" i="28"/>
  <c r="BP18" i="28"/>
  <c r="BP26" i="28"/>
  <c r="S66" i="28"/>
  <c r="S51" i="28"/>
  <c r="S56" i="28"/>
  <c r="S41" i="28"/>
  <c r="S36" i="28"/>
  <c r="BO51" i="28"/>
  <c r="BO56" i="28"/>
  <c r="BO41" i="28"/>
  <c r="BO61" i="28"/>
  <c r="BO66" i="28"/>
  <c r="BO46" i="28"/>
  <c r="CI41" i="28"/>
  <c r="CI46" i="28"/>
  <c r="K51" i="28"/>
  <c r="K41" i="28"/>
  <c r="K61" i="28"/>
  <c r="K56" i="28"/>
  <c r="K46" i="28"/>
  <c r="K66" i="28"/>
  <c r="K36" i="28"/>
  <c r="BW51" i="28"/>
  <c r="BW66" i="28"/>
  <c r="BW41" i="28"/>
  <c r="BW46" i="28"/>
  <c r="BW61" i="28"/>
  <c r="BW36" i="28"/>
  <c r="L18" i="28"/>
  <c r="AR18" i="28"/>
  <c r="BP22" i="28"/>
  <c r="D61" i="28"/>
  <c r="D56" i="28"/>
  <c r="D41" i="28"/>
  <c r="D46" i="28"/>
  <c r="Y66" i="28"/>
  <c r="Y41" i="28"/>
  <c r="Y46" i="28"/>
  <c r="AU61" i="28"/>
  <c r="AU51" i="28"/>
  <c r="AU41" i="28"/>
  <c r="AU56" i="28"/>
  <c r="AU46" i="28"/>
  <c r="AU66" i="28"/>
  <c r="AU36" i="28"/>
  <c r="AU31" i="28"/>
  <c r="CK41" i="28"/>
  <c r="CK46" i="28"/>
  <c r="AV18" i="28"/>
  <c r="CB18" i="28"/>
  <c r="H22" i="28"/>
  <c r="AV22" i="28"/>
  <c r="CJ22" i="28"/>
  <c r="C31" i="28"/>
  <c r="S31" i="28"/>
  <c r="BW31" i="28"/>
  <c r="AE18" i="28"/>
  <c r="AE22" i="28"/>
  <c r="BK18" i="28"/>
  <c r="BK22" i="28"/>
  <c r="Q66" i="28"/>
  <c r="Q51" i="28"/>
  <c r="Q56" i="28"/>
  <c r="Q61" i="28"/>
  <c r="Q41" i="28"/>
  <c r="Q36" i="28"/>
  <c r="AC61" i="28"/>
  <c r="AC36" i="28"/>
  <c r="AC46" i="28"/>
  <c r="AS36" i="28"/>
  <c r="AS61" i="28"/>
  <c r="H66" i="28"/>
  <c r="H56" i="28"/>
  <c r="H36" i="28"/>
  <c r="H61" i="28"/>
  <c r="H51" i="28"/>
  <c r="H41" i="28"/>
  <c r="H46" i="28"/>
  <c r="AB66" i="28"/>
  <c r="AB51" i="28"/>
  <c r="AB36" i="28"/>
  <c r="AB61" i="28"/>
  <c r="AB56" i="28"/>
  <c r="AB41" i="28"/>
  <c r="AB46" i="28"/>
  <c r="AN66" i="28"/>
  <c r="AN61" i="28"/>
  <c r="AN46" i="28"/>
  <c r="BH51" i="28"/>
  <c r="BH36" i="28"/>
  <c r="BH61" i="28"/>
  <c r="BX66" i="28"/>
  <c r="BX41" i="28"/>
  <c r="AA51" i="28"/>
  <c r="AA41" i="28"/>
  <c r="AA46" i="28"/>
  <c r="AA66" i="28"/>
  <c r="AA36" i="28"/>
  <c r="BH18" i="28"/>
  <c r="B26" i="28"/>
  <c r="F26" i="28"/>
  <c r="J26" i="28"/>
  <c r="N26" i="28"/>
  <c r="R26" i="28"/>
  <c r="V26" i="28"/>
  <c r="Z26" i="28"/>
  <c r="AD26" i="28"/>
  <c r="AH26" i="28"/>
  <c r="AL26" i="28"/>
  <c r="AP26" i="28"/>
  <c r="AT26" i="28"/>
  <c r="AX26" i="28"/>
  <c r="BB26" i="28"/>
  <c r="BF26" i="28"/>
  <c r="BJ26" i="28"/>
  <c r="BN26" i="28"/>
  <c r="BR26" i="28"/>
  <c r="BV26" i="28"/>
  <c r="BZ26" i="28"/>
  <c r="CD26" i="28"/>
  <c r="CH26" i="28"/>
  <c r="Q46" i="28"/>
  <c r="X26" i="28"/>
  <c r="X18" i="28"/>
  <c r="AN26" i="28"/>
  <c r="AN18" i="28"/>
  <c r="BT26" i="28"/>
  <c r="BT18" i="28"/>
  <c r="CJ26" i="28"/>
  <c r="CJ18" i="28"/>
  <c r="CE22" i="28"/>
  <c r="CE18" i="28"/>
  <c r="D18" i="28"/>
  <c r="D26" i="28"/>
  <c r="AJ18" i="28"/>
  <c r="AJ26" i="28"/>
  <c r="C51" i="28"/>
  <c r="C66" i="28"/>
  <c r="C56" i="28"/>
  <c r="C41" i="28"/>
  <c r="C46" i="28"/>
  <c r="C61" i="28"/>
  <c r="C36" i="28"/>
  <c r="W51" i="28"/>
  <c r="W66" i="28"/>
  <c r="W31" i="28"/>
  <c r="BC51" i="28"/>
  <c r="BC36" i="28"/>
  <c r="BC56" i="28"/>
  <c r="CE66" i="28"/>
  <c r="CE51" i="28"/>
  <c r="CE61" i="28"/>
  <c r="CE56" i="28"/>
  <c r="CE41" i="28"/>
  <c r="CE46" i="28"/>
  <c r="CE36" i="28"/>
  <c r="CG66" i="28"/>
  <c r="CG46" i="28"/>
  <c r="CG61" i="28"/>
  <c r="CG51" i="28"/>
  <c r="CG56" i="28"/>
  <c r="CG41" i="28"/>
  <c r="CG36" i="28"/>
  <c r="BC18" i="28"/>
  <c r="BX18" i="28"/>
  <c r="AJ22" i="28"/>
  <c r="O61" i="28"/>
  <c r="O51" i="28"/>
  <c r="O66" i="28"/>
  <c r="O41" i="28"/>
  <c r="O46" i="28"/>
  <c r="O56" i="28"/>
  <c r="O36" i="28"/>
  <c r="O31" i="28"/>
  <c r="BE66" i="28"/>
  <c r="BE61" i="28"/>
  <c r="BE46" i="28"/>
  <c r="BE56" i="28"/>
  <c r="CA61" i="28"/>
  <c r="CA51" i="28"/>
  <c r="CA41" i="28"/>
  <c r="CA46" i="28"/>
  <c r="CA36" i="28"/>
  <c r="CA31" i="28"/>
  <c r="CA56" i="28"/>
  <c r="P18" i="28"/>
  <c r="P22" i="28"/>
  <c r="X22" i="28"/>
  <c r="AN22" i="28"/>
  <c r="BD22" i="28"/>
  <c r="BT22" i="28"/>
  <c r="CB22" i="28"/>
  <c r="K31" i="28"/>
  <c r="BO31" i="28"/>
  <c r="CE31" i="28"/>
  <c r="BO36" i="28"/>
  <c r="D66" i="28"/>
  <c r="T18" i="28"/>
  <c r="T26" i="28"/>
  <c r="AZ18" i="28"/>
  <c r="AZ26" i="28"/>
  <c r="CF18" i="28"/>
  <c r="CF26" i="28"/>
  <c r="M66" i="28"/>
  <c r="M56" i="28"/>
  <c r="M36" i="28"/>
  <c r="M46" i="28"/>
  <c r="M51" i="28"/>
  <c r="M41" i="28"/>
  <c r="M61" i="28"/>
  <c r="AW66" i="28"/>
  <c r="AW51" i="28"/>
  <c r="AW61" i="28"/>
  <c r="AW36" i="28"/>
  <c r="AW56" i="28"/>
  <c r="AW46" i="28"/>
  <c r="AW41" i="28"/>
  <c r="CC66" i="28"/>
  <c r="CC51" i="28"/>
  <c r="CC56" i="28"/>
  <c r="CC61" i="28"/>
  <c r="CC41" i="28"/>
  <c r="BT66" i="28"/>
  <c r="BT56" i="28"/>
  <c r="BT36" i="28"/>
  <c r="BT51" i="28"/>
  <c r="BT41" i="28"/>
  <c r="BT46" i="28"/>
  <c r="BT61" i="28"/>
  <c r="G18" i="28"/>
  <c r="AB18" i="28"/>
  <c r="B66" i="28"/>
  <c r="B61" i="28"/>
  <c r="B56" i="28"/>
  <c r="B46" i="28"/>
  <c r="B51" i="28"/>
  <c r="B36" i="28"/>
  <c r="B41" i="28"/>
  <c r="B31" i="28"/>
  <c r="F66" i="28"/>
  <c r="F61" i="28"/>
  <c r="F56" i="28"/>
  <c r="F51" i="28"/>
  <c r="F46" i="28"/>
  <c r="F36" i="28"/>
  <c r="F41" i="28"/>
  <c r="J66" i="28"/>
  <c r="J61" i="28"/>
  <c r="J56" i="28"/>
  <c r="J46" i="28"/>
  <c r="J41" i="28"/>
  <c r="J51" i="28"/>
  <c r="J31" i="28"/>
  <c r="N66" i="28"/>
  <c r="N46" i="28"/>
  <c r="N41" i="28"/>
  <c r="R66" i="28"/>
  <c r="R61" i="28"/>
  <c r="R56" i="28"/>
  <c r="R46" i="28"/>
  <c r="R36" i="28"/>
  <c r="R51" i="28"/>
  <c r="R31" i="28"/>
  <c r="Z66" i="28"/>
  <c r="Z61" i="28"/>
  <c r="Z56" i="28"/>
  <c r="Z46" i="28"/>
  <c r="Z51" i="28"/>
  <c r="Z41" i="28"/>
  <c r="Z31" i="28"/>
  <c r="Z36" i="28"/>
  <c r="AH66" i="28"/>
  <c r="AH61" i="28"/>
  <c r="AH56" i="28"/>
  <c r="AH46" i="28"/>
  <c r="AH36" i="28"/>
  <c r="AH51" i="28"/>
  <c r="AH31" i="28"/>
  <c r="AH41" i="28"/>
  <c r="AL66" i="28"/>
  <c r="AL61" i="28"/>
  <c r="AL56" i="28"/>
  <c r="AL51" i="28"/>
  <c r="AL46" i="28"/>
  <c r="AL41" i="28"/>
  <c r="AP66" i="28"/>
  <c r="AP61" i="28"/>
  <c r="AP56" i="28"/>
  <c r="AP46" i="28"/>
  <c r="AP51" i="28"/>
  <c r="AP36" i="28"/>
  <c r="AP41" i="28"/>
  <c r="AP31" i="28"/>
  <c r="AT61" i="28"/>
  <c r="AT56" i="28"/>
  <c r="AT51" i="28"/>
  <c r="AT36" i="28"/>
  <c r="AX66" i="28"/>
  <c r="AX61" i="28"/>
  <c r="AX56" i="28"/>
  <c r="AX46" i="28"/>
  <c r="AX36" i="28"/>
  <c r="AX51" i="28"/>
  <c r="AX41" i="28"/>
  <c r="AX31" i="28"/>
  <c r="BF66" i="28"/>
  <c r="BF61" i="28"/>
  <c r="BF56" i="28"/>
  <c r="BF46" i="28"/>
  <c r="BF51" i="28"/>
  <c r="BF36" i="28"/>
  <c r="BF41" i="28"/>
  <c r="BF31" i="28"/>
  <c r="BN66" i="28"/>
  <c r="BN61" i="28"/>
  <c r="BN56" i="28"/>
  <c r="BN46" i="28"/>
  <c r="BN51" i="28"/>
  <c r="BN36" i="28"/>
  <c r="BN41" i="28"/>
  <c r="BN31" i="28"/>
  <c r="BR66" i="28"/>
  <c r="BR61" i="28"/>
  <c r="BR56" i="28"/>
  <c r="BR51" i="28"/>
  <c r="BR46" i="28"/>
  <c r="BR36" i="28"/>
  <c r="BR41" i="28"/>
  <c r="BV66" i="28"/>
  <c r="BV61" i="28"/>
  <c r="BV56" i="28"/>
  <c r="BV46" i="28"/>
  <c r="BV51" i="28"/>
  <c r="BV41" i="28"/>
  <c r="BV36" i="28"/>
  <c r="BV31" i="28"/>
  <c r="BZ61" i="28"/>
  <c r="BZ56" i="28"/>
  <c r="BZ51" i="28"/>
  <c r="BZ36" i="28"/>
  <c r="CD66" i="28"/>
  <c r="CD61" i="28"/>
  <c r="CD56" i="28"/>
  <c r="CD46" i="28"/>
  <c r="CD36" i="28"/>
  <c r="CD41" i="28"/>
  <c r="K18" i="28"/>
  <c r="AF18" i="28"/>
  <c r="BL18" i="28"/>
  <c r="BW18" i="28"/>
  <c r="M31" i="28"/>
  <c r="Q31" i="28"/>
  <c r="AK31" i="28"/>
  <c r="AW31" i="28"/>
  <c r="AL36" i="28"/>
  <c r="CD51" i="28"/>
  <c r="C26" i="28"/>
  <c r="K26" i="28"/>
  <c r="BK26" i="28"/>
  <c r="CE26" i="28"/>
  <c r="CD31" i="28"/>
  <c r="J22" i="28"/>
  <c r="R22" i="28"/>
  <c r="AD22" i="28"/>
  <c r="AL22" i="28"/>
  <c r="AX22" i="28"/>
  <c r="BF22" i="28"/>
  <c r="BR22" i="28"/>
  <c r="CH22" i="28"/>
  <c r="W26" i="28"/>
  <c r="AE26" i="28"/>
  <c r="BC26" i="28"/>
  <c r="BO26" i="28"/>
  <c r="B22" i="28"/>
  <c r="F22" i="28"/>
  <c r="N22" i="28"/>
  <c r="V22" i="28"/>
  <c r="Z22" i="28"/>
  <c r="AH22" i="28"/>
  <c r="AP22" i="28"/>
  <c r="AT22" i="28"/>
  <c r="BB22" i="28"/>
  <c r="BJ22" i="28"/>
  <c r="BN22" i="28"/>
  <c r="BV22" i="28"/>
  <c r="BZ22" i="28"/>
  <c r="CD22" i="28"/>
  <c r="CI31" i="28"/>
  <c r="E8" i="28"/>
  <c r="I8" i="28"/>
  <c r="I22" i="28" s="1"/>
  <c r="M8" i="28"/>
  <c r="Q8" i="28"/>
  <c r="U8" i="28"/>
  <c r="Y8" i="28"/>
  <c r="Y22" i="28" s="1"/>
  <c r="AC8" i="28"/>
  <c r="AG8" i="28"/>
  <c r="AK8" i="28"/>
  <c r="AO8" i="28"/>
  <c r="AO22" i="28" s="1"/>
  <c r="AS8" i="28"/>
  <c r="AW8" i="28"/>
  <c r="BA8" i="28"/>
  <c r="BE8" i="28"/>
  <c r="BE22" i="28" s="1"/>
  <c r="BI8" i="28"/>
  <c r="BI22" i="28" s="1"/>
  <c r="BM8" i="28"/>
  <c r="BQ8" i="28"/>
  <c r="BU8" i="28"/>
  <c r="BY8" i="28"/>
  <c r="CC8" i="28"/>
  <c r="CG8" i="28"/>
  <c r="CG22" i="28" s="1"/>
  <c r="CK8" i="28"/>
  <c r="CK22" i="28" s="1"/>
  <c r="D31" i="28"/>
  <c r="H31" i="28"/>
  <c r="P31" i="28"/>
  <c r="AB31" i="28"/>
  <c r="AN31" i="28"/>
  <c r="AZ31" i="28"/>
  <c r="BH31" i="28"/>
  <c r="BT31" i="28"/>
  <c r="BX31" i="28"/>
  <c r="CC31" i="28"/>
  <c r="CG31" i="28"/>
  <c r="BC61" i="28" l="1"/>
  <c r="W56" i="28"/>
  <c r="AA56" i="28"/>
  <c r="AA61" i="28"/>
  <c r="BX61" i="28"/>
  <c r="AN51" i="28"/>
  <c r="AS66" i="28"/>
  <c r="CK66" i="28"/>
  <c r="D51" i="28"/>
  <c r="CI61" i="28"/>
  <c r="S46" i="28"/>
  <c r="P41" i="28"/>
  <c r="I66" i="28"/>
  <c r="E31" i="28"/>
  <c r="V41" i="28"/>
  <c r="G61" i="28"/>
  <c r="P51" i="28"/>
  <c r="U31" i="28"/>
  <c r="U56" i="28"/>
  <c r="AJ66" i="28"/>
  <c r="U61" i="28"/>
  <c r="G66" i="28"/>
  <c r="O22" i="28"/>
  <c r="I56" i="28"/>
  <c r="P36" i="28"/>
  <c r="CH41" i="28"/>
  <c r="BA31" i="28"/>
  <c r="AQ41" i="28"/>
  <c r="BG61" i="28"/>
  <c r="AG46" i="28"/>
  <c r="AI61" i="28"/>
  <c r="BM51" i="28"/>
  <c r="BP46" i="28"/>
  <c r="BA41" i="28"/>
  <c r="AD66" i="28"/>
  <c r="BJ56" i="28"/>
  <c r="BI56" i="28"/>
  <c r="AE51" i="28"/>
  <c r="AJ46" i="28"/>
  <c r="AQ46" i="28"/>
  <c r="AI36" i="28"/>
  <c r="AM36" i="28"/>
  <c r="BQ41" i="28"/>
  <c r="BL51" i="28"/>
  <c r="AJ36" i="28"/>
  <c r="AQ66" i="28"/>
  <c r="AI41" i="28"/>
  <c r="BY46" i="28"/>
  <c r="AY61" i="28"/>
  <c r="CB36" i="28"/>
  <c r="BP36" i="28"/>
  <c r="AM51" i="28"/>
  <c r="BQ46" i="28"/>
  <c r="BB31" i="28"/>
  <c r="BK36" i="28"/>
  <c r="BJ36" i="28"/>
  <c r="AD51" i="28"/>
  <c r="AQ31" i="28"/>
  <c r="AJ56" i="28"/>
  <c r="AQ61" i="28"/>
  <c r="BS36" i="28"/>
  <c r="AI56" i="28"/>
  <c r="BY61" i="28"/>
  <c r="AY56" i="28"/>
  <c r="CA18" i="28"/>
  <c r="BU41" i="28"/>
  <c r="CF61" i="28"/>
  <c r="AO46" i="28"/>
  <c r="BJ61" i="28"/>
  <c r="AD46" i="28"/>
  <c r="BG41" i="28"/>
  <c r="U36" i="28"/>
  <c r="BS41" i="28"/>
  <c r="BY51" i="28"/>
  <c r="BG18" i="28"/>
  <c r="BP66" i="28"/>
  <c r="AY51" i="28"/>
  <c r="AM66" i="28"/>
  <c r="G46" i="28"/>
  <c r="BU51" i="28"/>
  <c r="BQ61" i="28"/>
  <c r="I41" i="28"/>
  <c r="AO36" i="28"/>
  <c r="BP31" i="28"/>
  <c r="AA26" i="28"/>
  <c r="AM46" i="28"/>
  <c r="BU31" i="28"/>
  <c r="AO31" i="28"/>
  <c r="BK51" i="28"/>
  <c r="CH61" i="28"/>
  <c r="BJ41" i="28"/>
  <c r="BJ66" i="28"/>
  <c r="AD36" i="28"/>
  <c r="AD56" i="28"/>
  <c r="V56" i="28"/>
  <c r="BG56" i="28"/>
  <c r="BG66" i="28"/>
  <c r="AJ51" i="28"/>
  <c r="AJ61" i="28"/>
  <c r="BL56" i="28"/>
  <c r="BL36" i="28"/>
  <c r="AQ36" i="28"/>
  <c r="AQ51" i="28"/>
  <c r="U51" i="28"/>
  <c r="BS46" i="28"/>
  <c r="BS51" i="28"/>
  <c r="AI46" i="28"/>
  <c r="AI51" i="28"/>
  <c r="AU22" i="28"/>
  <c r="AY22" i="28"/>
  <c r="BY41" i="28"/>
  <c r="BY66" i="28"/>
  <c r="AI31" i="28"/>
  <c r="BP41" i="28"/>
  <c r="AF51" i="28"/>
  <c r="AY36" i="28"/>
  <c r="AY66" i="28"/>
  <c r="AM61" i="28"/>
  <c r="G31" i="28"/>
  <c r="G41" i="28"/>
  <c r="BU46" i="28"/>
  <c r="BU61" i="28"/>
  <c r="BQ51" i="28"/>
  <c r="BQ66" i="28"/>
  <c r="I36" i="28"/>
  <c r="I51" i="28"/>
  <c r="AO51" i="28"/>
  <c r="AO61" i="28"/>
  <c r="BY31" i="28"/>
  <c r="BJ51" i="28"/>
  <c r="BG36" i="28"/>
  <c r="BL41" i="28"/>
  <c r="BL46" i="28"/>
  <c r="U66" i="28"/>
  <c r="BS31" i="28"/>
  <c r="BY56" i="28"/>
  <c r="BP61" i="28"/>
  <c r="AY46" i="28"/>
  <c r="AM56" i="28"/>
  <c r="G36" i="28"/>
  <c r="BU36" i="28"/>
  <c r="BQ36" i="28"/>
  <c r="AO41" i="28"/>
  <c r="BL31" i="28"/>
  <c r="AJ31" i="28"/>
  <c r="BG26" i="28"/>
  <c r="BQ31" i="28"/>
  <c r="I31" i="28"/>
  <c r="AE46" i="28"/>
  <c r="BJ46" i="28"/>
  <c r="BB51" i="28"/>
  <c r="AD41" i="28"/>
  <c r="AD61" i="28"/>
  <c r="BG46" i="28"/>
  <c r="AR61" i="28"/>
  <c r="AY31" i="28"/>
  <c r="BL61" i="28"/>
  <c r="U41" i="28"/>
  <c r="BS56" i="28"/>
  <c r="BS66" i="28"/>
  <c r="BA51" i="28"/>
  <c r="BM46" i="28"/>
  <c r="AA18" i="28"/>
  <c r="BP51" i="28"/>
  <c r="AF36" i="28"/>
  <c r="AM31" i="28"/>
  <c r="G56" i="28"/>
  <c r="BU56" i="28"/>
  <c r="I46" i="28"/>
  <c r="AO56" i="28"/>
  <c r="CA26" i="28"/>
  <c r="V31" i="28"/>
  <c r="AG31" i="28"/>
  <c r="BK66" i="28"/>
  <c r="BK61" i="28"/>
  <c r="AE61" i="28"/>
  <c r="CH46" i="28"/>
  <c r="BB36" i="28"/>
  <c r="V61" i="28"/>
  <c r="BI46" i="28"/>
  <c r="O18" i="28"/>
  <c r="BM36" i="28"/>
  <c r="BA46" i="28"/>
  <c r="AF66" i="28"/>
  <c r="AV46" i="28"/>
  <c r="E51" i="28"/>
  <c r="CK31" i="28"/>
  <c r="AF31" i="28"/>
  <c r="BW26" i="28"/>
  <c r="AG41" i="28"/>
  <c r="BI31" i="28"/>
  <c r="AS31" i="28"/>
  <c r="AC31" i="28"/>
  <c r="BK56" i="28"/>
  <c r="BK46" i="28"/>
  <c r="AE31" i="28"/>
  <c r="AE41" i="28"/>
  <c r="CH31" i="28"/>
  <c r="CH51" i="28"/>
  <c r="BZ41" i="28"/>
  <c r="BZ66" i="28"/>
  <c r="BB41" i="28"/>
  <c r="BB61" i="28"/>
  <c r="AT41" i="28"/>
  <c r="AT66" i="28"/>
  <c r="V46" i="28"/>
  <c r="V66" i="28"/>
  <c r="N36" i="28"/>
  <c r="N56" i="28"/>
  <c r="L41" i="28"/>
  <c r="BI51" i="28"/>
  <c r="BI66" i="28"/>
  <c r="AG56" i="28"/>
  <c r="AG61" i="28"/>
  <c r="Y51" i="28"/>
  <c r="BE51" i="28"/>
  <c r="BC31" i="28"/>
  <c r="BC66" i="28"/>
  <c r="W46" i="28"/>
  <c r="W36" i="28"/>
  <c r="Y36" i="28"/>
  <c r="BX36" i="28"/>
  <c r="BH41" i="28"/>
  <c r="BH66" i="28"/>
  <c r="AN36" i="28"/>
  <c r="BM56" i="28"/>
  <c r="AS41" i="28"/>
  <c r="AS51" i="28"/>
  <c r="AC41" i="28"/>
  <c r="AC56" i="28"/>
  <c r="AF61" i="28"/>
  <c r="CK36" i="28"/>
  <c r="CK56" i="28"/>
  <c r="Y56" i="28"/>
  <c r="W18" i="28"/>
  <c r="BA56" i="28"/>
  <c r="AF46" i="28"/>
  <c r="CI56" i="28"/>
  <c r="CI66" i="28"/>
  <c r="AV66" i="28"/>
  <c r="P56" i="28"/>
  <c r="P66" i="28"/>
  <c r="E41" i="28"/>
  <c r="E46" i="28"/>
  <c r="BM31" i="28"/>
  <c r="AE56" i="28"/>
  <c r="CH66" i="28"/>
  <c r="BB56" i="28"/>
  <c r="V36" i="28"/>
  <c r="X36" i="28"/>
  <c r="BI61" i="28"/>
  <c r="AG51" i="28"/>
  <c r="AU18" i="28"/>
  <c r="BM66" i="28"/>
  <c r="AF41" i="28"/>
  <c r="AV31" i="28"/>
  <c r="BS26" i="28"/>
  <c r="G26" i="28"/>
  <c r="AQ26" i="28"/>
  <c r="BX56" i="28"/>
  <c r="BE31" i="28"/>
  <c r="Y31" i="28"/>
  <c r="AQ18" i="28"/>
  <c r="BK31" i="28"/>
  <c r="AE36" i="28"/>
  <c r="CH36" i="28"/>
  <c r="BZ46" i="28"/>
  <c r="BB46" i="28"/>
  <c r="AT46" i="28"/>
  <c r="N51" i="28"/>
  <c r="N61" i="28"/>
  <c r="BS18" i="28"/>
  <c r="L51" i="28"/>
  <c r="BI36" i="28"/>
  <c r="AG36" i="28"/>
  <c r="BE36" i="28"/>
  <c r="BC46" i="28"/>
  <c r="W61" i="28"/>
  <c r="S18" i="28"/>
  <c r="CF31" i="28"/>
  <c r="BX46" i="28"/>
  <c r="BH56" i="28"/>
  <c r="AN41" i="28"/>
  <c r="BM41" i="28"/>
  <c r="AS46" i="28"/>
  <c r="AC51" i="28"/>
  <c r="CK51" i="28"/>
  <c r="BA36" i="28"/>
  <c r="BA61" i="28"/>
  <c r="CI36" i="28"/>
  <c r="CB56" i="28"/>
  <c r="CF36" i="28"/>
  <c r="E56" i="28"/>
  <c r="AR66" i="28"/>
  <c r="CB31" i="28"/>
  <c r="S26" i="28"/>
  <c r="CJ51" i="28"/>
  <c r="BD41" i="28"/>
  <c r="X41" i="28"/>
  <c r="L46" i="28"/>
  <c r="CB66" i="28"/>
  <c r="T41" i="28"/>
  <c r="CF51" i="28"/>
  <c r="L31" i="28"/>
  <c r="AY26" i="28"/>
  <c r="BD56" i="28"/>
  <c r="X51" i="28"/>
  <c r="L36" i="28"/>
  <c r="CB61" i="28"/>
  <c r="AV51" i="28"/>
  <c r="CF56" i="28"/>
  <c r="CJ36" i="28"/>
  <c r="BD66" i="28"/>
  <c r="T66" i="28"/>
  <c r="BD31" i="28"/>
  <c r="X31" i="28"/>
  <c r="AI26" i="28"/>
  <c r="CJ46" i="28"/>
  <c r="CJ56" i="28"/>
  <c r="BD61" i="28"/>
  <c r="AR41" i="28"/>
  <c r="AR36" i="28"/>
  <c r="X46" i="28"/>
  <c r="X56" i="28"/>
  <c r="L56" i="28"/>
  <c r="L61" i="28"/>
  <c r="CI18" i="28"/>
  <c r="AM18" i="28"/>
  <c r="AI18" i="28"/>
  <c r="CB46" i="28"/>
  <c r="AV56" i="28"/>
  <c r="AV36" i="28"/>
  <c r="T51" i="28"/>
  <c r="T36" i="28"/>
  <c r="CF46" i="28"/>
  <c r="AR31" i="28"/>
  <c r="CJ61" i="28"/>
  <c r="BD46" i="28"/>
  <c r="AR56" i="28"/>
  <c r="T56" i="28"/>
  <c r="T31" i="28"/>
  <c r="CI26" i="28"/>
  <c r="AM26" i="28"/>
  <c r="CJ31" i="28"/>
  <c r="CJ41" i="28"/>
  <c r="BD51" i="28"/>
  <c r="AR46" i="28"/>
  <c r="X61" i="28"/>
  <c r="CB41" i="28"/>
  <c r="AV41" i="28"/>
  <c r="T46" i="28"/>
  <c r="CF66" i="28"/>
  <c r="AC18" i="28"/>
  <c r="AC26" i="28"/>
  <c r="BU18" i="28"/>
  <c r="BU26" i="28"/>
  <c r="BU22" i="28"/>
  <c r="AS18" i="28"/>
  <c r="AS26" i="28"/>
  <c r="AC22" i="28"/>
  <c r="BE18" i="28"/>
  <c r="BE26" i="28"/>
  <c r="Y18" i="28"/>
  <c r="Y26" i="28"/>
  <c r="CG18" i="28"/>
  <c r="CG26" i="28"/>
  <c r="BQ18" i="28"/>
  <c r="BQ26" i="28"/>
  <c r="BA18" i="28"/>
  <c r="BA26" i="28"/>
  <c r="AK18" i="28"/>
  <c r="AK26" i="28"/>
  <c r="U18" i="28"/>
  <c r="U26" i="28"/>
  <c r="E18" i="28"/>
  <c r="E26" i="28"/>
  <c r="BQ22" i="28"/>
  <c r="BA22" i="28"/>
  <c r="AK22" i="28"/>
  <c r="U22" i="28"/>
  <c r="E22" i="28"/>
  <c r="BY18" i="28"/>
  <c r="BY26" i="28"/>
  <c r="BI18" i="28"/>
  <c r="BI26" i="28"/>
  <c r="M18" i="28"/>
  <c r="M26" i="28"/>
  <c r="BY22" i="28"/>
  <c r="AS22" i="28"/>
  <c r="M22" i="28"/>
  <c r="CK18" i="28"/>
  <c r="CK26" i="28"/>
  <c r="AO18" i="28"/>
  <c r="AO26" i="28"/>
  <c r="I18" i="28"/>
  <c r="I26" i="28"/>
  <c r="CC18" i="28"/>
  <c r="CC26" i="28"/>
  <c r="BM18" i="28"/>
  <c r="BM26" i="28"/>
  <c r="AW18" i="28"/>
  <c r="AW26" i="28"/>
  <c r="AG18" i="28"/>
  <c r="AG26" i="28"/>
  <c r="Q18" i="28"/>
  <c r="Q26" i="28"/>
  <c r="CC22" i="28"/>
  <c r="BM22" i="28"/>
  <c r="AW22" i="28"/>
  <c r="AG22" i="28"/>
  <c r="Q22" i="28"/>
  <c r="HZ26" i="27" l="1"/>
  <c r="HY26" i="27"/>
  <c r="HX26" i="27"/>
  <c r="HW26" i="27"/>
  <c r="HV26" i="27"/>
  <c r="HU26" i="27"/>
  <c r="HT26" i="27"/>
  <c r="HS26" i="27"/>
  <c r="HR26" i="27"/>
  <c r="HQ26" i="27"/>
  <c r="HP26" i="27"/>
  <c r="HO26" i="27"/>
  <c r="HN26" i="27"/>
  <c r="HM26" i="27"/>
  <c r="HL26" i="27"/>
  <c r="HK26" i="27"/>
  <c r="HJ26" i="27"/>
  <c r="HI26" i="27"/>
  <c r="HH26" i="27"/>
  <c r="HG26" i="27"/>
  <c r="HF26" i="27"/>
  <c r="HE26" i="27"/>
  <c r="HD26" i="27"/>
  <c r="HC26" i="27"/>
  <c r="HB26" i="27"/>
  <c r="HA26" i="27"/>
  <c r="GZ26" i="27"/>
  <c r="GY26" i="27"/>
  <c r="GX26" i="27"/>
  <c r="GW26" i="27"/>
  <c r="GV26" i="27"/>
  <c r="GU26" i="27"/>
  <c r="GT26" i="27"/>
  <c r="GS26" i="27"/>
  <c r="GR26" i="27"/>
  <c r="GQ26" i="27"/>
  <c r="GP26" i="27"/>
  <c r="GO26" i="27"/>
  <c r="GN26" i="27"/>
  <c r="GM26" i="27"/>
  <c r="GL26" i="27"/>
  <c r="GK26" i="27"/>
  <c r="GJ26" i="27"/>
  <c r="GI26" i="27"/>
  <c r="GH26" i="27"/>
  <c r="GG26" i="27"/>
  <c r="GF26" i="27"/>
  <c r="GE26" i="27"/>
  <c r="GD26" i="27"/>
  <c r="GC26" i="27"/>
  <c r="GB26" i="27"/>
  <c r="GA26" i="27"/>
  <c r="FZ26" i="27"/>
  <c r="FY26" i="27"/>
  <c r="FX26" i="27"/>
  <c r="FW26" i="27"/>
  <c r="FV26" i="27"/>
  <c r="FU26" i="27"/>
  <c r="FT26" i="27"/>
  <c r="FS26" i="27"/>
  <c r="FR26" i="27"/>
  <c r="FQ26" i="27"/>
  <c r="FP26" i="27"/>
  <c r="FO26" i="27"/>
  <c r="FN26" i="27"/>
  <c r="FM26" i="27"/>
  <c r="FL26" i="27"/>
  <c r="FK26" i="27"/>
  <c r="FJ26" i="27"/>
  <c r="FI26" i="27"/>
  <c r="FH26" i="27"/>
  <c r="FG26" i="27"/>
  <c r="FF26" i="27"/>
  <c r="FE26" i="27"/>
  <c r="FD26" i="27"/>
  <c r="FC26" i="27"/>
  <c r="FB26" i="27"/>
  <c r="FA26" i="27"/>
  <c r="EZ26" i="27"/>
  <c r="EY26" i="27"/>
  <c r="EX26" i="27"/>
  <c r="EW26" i="27"/>
  <c r="EV26" i="27"/>
  <c r="EU26" i="27"/>
  <c r="ET26" i="27"/>
  <c r="ES26" i="27"/>
  <c r="ER26" i="27"/>
  <c r="EQ26" i="27"/>
  <c r="EP26" i="27"/>
  <c r="EO26" i="27"/>
  <c r="EN26" i="27"/>
  <c r="EM26" i="27"/>
  <c r="EL26" i="27"/>
  <c r="EK26" i="27"/>
  <c r="EJ26" i="27"/>
  <c r="EI26" i="27"/>
  <c r="EH26" i="27"/>
  <c r="EG26" i="27"/>
  <c r="EF26" i="27"/>
  <c r="EE26" i="27"/>
  <c r="ED26" i="27"/>
  <c r="EC26" i="27"/>
  <c r="EB26" i="27"/>
  <c r="EA26" i="27"/>
  <c r="DZ26" i="27"/>
  <c r="DY26" i="27"/>
  <c r="DX26" i="27"/>
  <c r="DW26" i="27"/>
  <c r="DV26" i="27"/>
  <c r="DU26" i="27"/>
  <c r="DT26" i="27"/>
  <c r="DS26" i="27"/>
  <c r="DR26" i="27"/>
  <c r="DQ26" i="27"/>
  <c r="DP26" i="27"/>
  <c r="DO26" i="27"/>
  <c r="DN26" i="27"/>
  <c r="DM26" i="27"/>
  <c r="DL26" i="27"/>
  <c r="DK26" i="27"/>
  <c r="DJ26" i="27"/>
  <c r="DI26" i="27"/>
  <c r="DH26" i="27"/>
  <c r="DG26" i="27"/>
  <c r="DF26" i="27"/>
  <c r="DE26" i="27"/>
  <c r="DD26" i="27"/>
  <c r="DC26" i="27"/>
  <c r="DB26" i="27"/>
  <c r="DA26" i="27"/>
  <c r="CZ26" i="27"/>
  <c r="CY26" i="27"/>
  <c r="CX26" i="27"/>
  <c r="CW26" i="27"/>
  <c r="CV26" i="27"/>
  <c r="CU26" i="27"/>
  <c r="CT26" i="27"/>
  <c r="CS26" i="27"/>
  <c r="CR26" i="27"/>
  <c r="CQ26" i="27"/>
  <c r="CP26" i="27"/>
  <c r="CO26" i="27"/>
  <c r="CN26" i="27"/>
  <c r="CM26" i="27"/>
  <c r="CL26" i="27"/>
  <c r="CK26" i="27"/>
  <c r="CJ26" i="27"/>
  <c r="CI26" i="27"/>
  <c r="CH26" i="27"/>
  <c r="CG26" i="27"/>
  <c r="CF26" i="27"/>
  <c r="CE26" i="27"/>
  <c r="CD26" i="27"/>
  <c r="CC26" i="27"/>
  <c r="CB26" i="27"/>
  <c r="CA26" i="27"/>
  <c r="BZ26" i="27"/>
  <c r="BY26" i="27"/>
  <c r="BX26" i="27"/>
  <c r="BW26" i="27"/>
  <c r="BV26" i="27"/>
  <c r="BU26" i="27"/>
  <c r="BT26" i="27"/>
  <c r="BS26" i="27"/>
  <c r="BR26" i="27"/>
  <c r="BQ26" i="27"/>
  <c r="BP26" i="27"/>
  <c r="BO26" i="27"/>
  <c r="BN26" i="27"/>
  <c r="BM26" i="27"/>
  <c r="BL26" i="27"/>
  <c r="BK26" i="27"/>
  <c r="BJ26" i="27"/>
  <c r="BI26" i="27"/>
  <c r="BH26" i="27"/>
  <c r="BG26" i="27"/>
  <c r="BF26" i="27"/>
  <c r="BE26" i="27"/>
  <c r="BD26" i="27"/>
  <c r="BC26" i="27"/>
  <c r="BB26" i="27"/>
  <c r="BA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HZ25" i="27"/>
  <c r="HY25" i="27"/>
  <c r="HX25" i="27"/>
  <c r="HW25" i="27"/>
  <c r="HV25" i="27"/>
  <c r="HU25" i="27"/>
  <c r="HT25" i="27"/>
  <c r="HS25" i="27"/>
  <c r="HR25" i="27"/>
  <c r="HQ25" i="27"/>
  <c r="HP25" i="27"/>
  <c r="HO25" i="27"/>
  <c r="HN25" i="27"/>
  <c r="HM25" i="27"/>
  <c r="HL25" i="27"/>
  <c r="HK25" i="27"/>
  <c r="HJ25" i="27"/>
  <c r="HI25" i="27"/>
  <c r="HH25" i="27"/>
  <c r="HG25" i="27"/>
  <c r="HF25" i="27"/>
  <c r="HE25" i="27"/>
  <c r="HD25" i="27"/>
  <c r="HC25" i="27"/>
  <c r="HB25" i="27"/>
  <c r="HA25" i="27"/>
  <c r="GZ25" i="27"/>
  <c r="GY25" i="27"/>
  <c r="GX25" i="27"/>
  <c r="GW25" i="27"/>
  <c r="GV25" i="27"/>
  <c r="GU25" i="27"/>
  <c r="GT25" i="27"/>
  <c r="GS25" i="27"/>
  <c r="GR25" i="27"/>
  <c r="GQ25" i="27"/>
  <c r="GP25" i="27"/>
  <c r="GO25" i="27"/>
  <c r="GN25" i="27"/>
  <c r="GM25" i="27"/>
  <c r="GL25" i="27"/>
  <c r="GK25" i="27"/>
  <c r="GJ25" i="27"/>
  <c r="GI25" i="27"/>
  <c r="GH25" i="27"/>
  <c r="GG25" i="27"/>
  <c r="GF25" i="27"/>
  <c r="GE25" i="27"/>
  <c r="GD25" i="27"/>
  <c r="GC25" i="27"/>
  <c r="GB25" i="27"/>
  <c r="GA25" i="27"/>
  <c r="FZ25" i="27"/>
  <c r="FY25" i="27"/>
  <c r="FX25" i="27"/>
  <c r="FW25" i="27"/>
  <c r="FV25" i="27"/>
  <c r="FU25" i="27"/>
  <c r="FT25" i="27"/>
  <c r="FS25" i="27"/>
  <c r="FR25" i="27"/>
  <c r="FQ25" i="27"/>
  <c r="FP25" i="27"/>
  <c r="FO25" i="27"/>
  <c r="FN25" i="27"/>
  <c r="FM25" i="27"/>
  <c r="FL25" i="27"/>
  <c r="FK25" i="27"/>
  <c r="FJ25" i="27"/>
  <c r="FI25" i="27"/>
  <c r="FH25" i="27"/>
  <c r="FG25" i="27"/>
  <c r="FF25" i="27"/>
  <c r="FE25" i="27"/>
  <c r="FD25" i="27"/>
  <c r="FC25" i="27"/>
  <c r="FB25" i="27"/>
  <c r="FA25" i="27"/>
  <c r="EZ25" i="27"/>
  <c r="EY25" i="27"/>
  <c r="EX25" i="27"/>
  <c r="EW25" i="27"/>
  <c r="EV25" i="27"/>
  <c r="EU25" i="27"/>
  <c r="ET25" i="27"/>
  <c r="ES25" i="27"/>
  <c r="ER25" i="27"/>
  <c r="EQ25" i="27"/>
  <c r="EP25" i="27"/>
  <c r="EO25" i="27"/>
  <c r="EN25" i="27"/>
  <c r="EM25" i="27"/>
  <c r="EL25" i="27"/>
  <c r="EK25" i="27"/>
  <c r="EJ25" i="27"/>
  <c r="EI25" i="27"/>
  <c r="EH25" i="27"/>
  <c r="EG25" i="27"/>
  <c r="EF25" i="27"/>
  <c r="EE25" i="27"/>
  <c r="ED25" i="27"/>
  <c r="EC25" i="27"/>
  <c r="EB25" i="27"/>
  <c r="EA25" i="27"/>
  <c r="DZ25" i="27"/>
  <c r="DY25" i="27"/>
  <c r="DX25" i="27"/>
  <c r="DW25" i="27"/>
  <c r="DV25" i="27"/>
  <c r="DU25" i="27"/>
  <c r="DT25" i="27"/>
  <c r="DS25" i="27"/>
  <c r="DR25" i="27"/>
  <c r="DQ25" i="27"/>
  <c r="DP25" i="27"/>
  <c r="DO25" i="27"/>
  <c r="DN25" i="27"/>
  <c r="DM25" i="27"/>
  <c r="DL25" i="27"/>
  <c r="DK25" i="27"/>
  <c r="DJ25" i="27"/>
  <c r="DI25" i="27"/>
  <c r="DH25" i="27"/>
  <c r="DG25" i="27"/>
  <c r="DF25" i="27"/>
  <c r="DE25" i="27"/>
  <c r="DD25" i="27"/>
  <c r="DC25" i="27"/>
  <c r="DB25" i="27"/>
  <c r="DA25" i="27"/>
  <c r="CZ25" i="27"/>
  <c r="CY25" i="27"/>
  <c r="CX25" i="27"/>
  <c r="CW25" i="27"/>
  <c r="CV25" i="27"/>
  <c r="CU25" i="27"/>
  <c r="CT25" i="27"/>
  <c r="CS25" i="27"/>
  <c r="CR25" i="27"/>
  <c r="CQ25" i="27"/>
  <c r="CP25" i="27"/>
  <c r="CO25" i="27"/>
  <c r="CN25" i="27"/>
  <c r="CM25" i="27"/>
  <c r="CL25" i="27"/>
  <c r="CK25" i="27"/>
  <c r="CJ25" i="27"/>
  <c r="CI25" i="27"/>
  <c r="CH25" i="27"/>
  <c r="CG25" i="27"/>
  <c r="CF25" i="27"/>
  <c r="CE25" i="27"/>
  <c r="CD25" i="27"/>
  <c r="CC25" i="27"/>
  <c r="CB25" i="27"/>
  <c r="CA25" i="27"/>
  <c r="BZ25" i="27"/>
  <c r="BY25" i="27"/>
  <c r="BX25" i="27"/>
  <c r="BW25" i="27"/>
  <c r="BV25" i="27"/>
  <c r="BU25" i="27"/>
  <c r="BT25" i="27"/>
  <c r="BS25" i="27"/>
  <c r="BR25" i="27"/>
  <c r="BQ25" i="27"/>
  <c r="BP25" i="27"/>
  <c r="BO25" i="27"/>
  <c r="BN25" i="27"/>
  <c r="BM25" i="27"/>
  <c r="BL25" i="27"/>
  <c r="BK25" i="27"/>
  <c r="BJ25" i="27"/>
  <c r="BI25" i="27"/>
  <c r="BH25" i="27"/>
  <c r="BG25" i="27"/>
  <c r="BF25" i="27"/>
  <c r="BE25" i="27"/>
  <c r="BD25" i="27"/>
  <c r="BC25" i="27"/>
  <c r="BB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6" i="27"/>
  <c r="B22" i="27"/>
  <c r="B25" i="27"/>
  <c r="HZ21" i="27"/>
  <c r="HY21" i="27"/>
  <c r="HX21" i="27"/>
  <c r="HW21" i="27"/>
  <c r="HV21" i="27"/>
  <c r="HU21" i="27"/>
  <c r="HT21" i="27"/>
  <c r="HS21" i="27"/>
  <c r="HR21" i="27"/>
  <c r="HQ21" i="27"/>
  <c r="HP21" i="27"/>
  <c r="HO21" i="27"/>
  <c r="HN21" i="27"/>
  <c r="HM21" i="27"/>
  <c r="HL21" i="27"/>
  <c r="HK21" i="27"/>
  <c r="HJ21" i="27"/>
  <c r="HI21" i="27"/>
  <c r="HH21" i="27"/>
  <c r="HG21" i="27"/>
  <c r="HF21" i="27"/>
  <c r="HE21" i="27"/>
  <c r="HD21" i="27"/>
  <c r="HC21" i="27"/>
  <c r="HB21" i="27"/>
  <c r="HA21" i="27"/>
  <c r="GZ21" i="27"/>
  <c r="GY21" i="27"/>
  <c r="GX21" i="27"/>
  <c r="GW21" i="27"/>
  <c r="GV21" i="27"/>
  <c r="GU21" i="27"/>
  <c r="GT21" i="27"/>
  <c r="GS21" i="27"/>
  <c r="GR21" i="27"/>
  <c r="GQ21" i="27"/>
  <c r="GP21" i="27"/>
  <c r="GO21" i="27"/>
  <c r="GN21" i="27"/>
  <c r="GM21" i="27"/>
  <c r="GL21" i="27"/>
  <c r="GK21" i="27"/>
  <c r="GJ21" i="27"/>
  <c r="GI21" i="27"/>
  <c r="GH21" i="27"/>
  <c r="GG21" i="27"/>
  <c r="GF21" i="27"/>
  <c r="GE21" i="27"/>
  <c r="GD21" i="27"/>
  <c r="GC21" i="27"/>
  <c r="GB21" i="27"/>
  <c r="GA21" i="27"/>
  <c r="FZ21" i="27"/>
  <c r="FY21" i="27"/>
  <c r="FX21" i="27"/>
  <c r="FW21" i="27"/>
  <c r="FV21" i="27"/>
  <c r="FU21" i="27"/>
  <c r="FT21" i="27"/>
  <c r="FS21" i="27"/>
  <c r="FR21" i="27"/>
  <c r="FQ21" i="27"/>
  <c r="FP21" i="27"/>
  <c r="FO21" i="27"/>
  <c r="FN21" i="27"/>
  <c r="FM21" i="27"/>
  <c r="FL21" i="27"/>
  <c r="FK21" i="27"/>
  <c r="FJ21" i="27"/>
  <c r="FI21" i="27"/>
  <c r="FH21" i="27"/>
  <c r="FG21" i="27"/>
  <c r="FF21" i="27"/>
  <c r="FE21" i="27"/>
  <c r="FD21" i="27"/>
  <c r="FC21" i="27"/>
  <c r="FB21" i="27"/>
  <c r="FA21" i="27"/>
  <c r="EZ21" i="27"/>
  <c r="EY21" i="27"/>
  <c r="EX21" i="27"/>
  <c r="EW21" i="27"/>
  <c r="EV21" i="27"/>
  <c r="EU21" i="27"/>
  <c r="ET21" i="27"/>
  <c r="ES21" i="27"/>
  <c r="ER21" i="27"/>
  <c r="EQ21" i="27"/>
  <c r="EP21" i="27"/>
  <c r="EO21" i="27"/>
  <c r="EN21" i="27"/>
  <c r="EM21" i="27"/>
  <c r="EL21" i="27"/>
  <c r="EK21" i="27"/>
  <c r="EJ21" i="27"/>
  <c r="EI21" i="27"/>
  <c r="EH21" i="27"/>
  <c r="EG21" i="27"/>
  <c r="EF21" i="27"/>
  <c r="EE21" i="27"/>
  <c r="ED21" i="27"/>
  <c r="EC21" i="27"/>
  <c r="EB21" i="27"/>
  <c r="EA21" i="27"/>
  <c r="DZ21" i="27"/>
  <c r="DY21" i="27"/>
  <c r="DX21" i="27"/>
  <c r="DW21" i="27"/>
  <c r="DV21" i="27"/>
  <c r="DU21" i="27"/>
  <c r="DT21" i="27"/>
  <c r="DS21" i="27"/>
  <c r="DR21" i="27"/>
  <c r="DQ21" i="27"/>
  <c r="DP21" i="27"/>
  <c r="DO21" i="27"/>
  <c r="DN21" i="27"/>
  <c r="DM21" i="27"/>
  <c r="DL21" i="27"/>
  <c r="DK21" i="27"/>
  <c r="DJ21" i="27"/>
  <c r="DI21" i="27"/>
  <c r="DH21" i="27"/>
  <c r="DG21" i="27"/>
  <c r="DF21" i="27"/>
  <c r="DE21" i="27"/>
  <c r="DD21" i="27"/>
  <c r="DC21" i="27"/>
  <c r="DB21" i="27"/>
  <c r="DA21" i="27"/>
  <c r="CZ21" i="27"/>
  <c r="CY21" i="27"/>
  <c r="CX21" i="27"/>
  <c r="CW21" i="27"/>
  <c r="CV21" i="27"/>
  <c r="CU21" i="27"/>
  <c r="CT21" i="27"/>
  <c r="CS21" i="27"/>
  <c r="CR21" i="27"/>
  <c r="CQ21" i="27"/>
  <c r="CP21" i="27"/>
  <c r="CO21" i="27"/>
  <c r="CN21" i="27"/>
  <c r="CM21" i="27"/>
  <c r="CL21" i="27"/>
  <c r="CK21" i="27"/>
  <c r="CJ21" i="27"/>
  <c r="CI21" i="27"/>
  <c r="CH21" i="27"/>
  <c r="CG21" i="27"/>
  <c r="CF21" i="27"/>
  <c r="CE21" i="27"/>
  <c r="CD21" i="27"/>
  <c r="CC21" i="27"/>
  <c r="CB21" i="27"/>
  <c r="CA21" i="27"/>
  <c r="BZ21" i="27"/>
  <c r="BY21" i="27"/>
  <c r="BX21" i="27"/>
  <c r="BW21" i="27"/>
  <c r="BV21" i="27"/>
  <c r="BU21" i="27"/>
  <c r="BT21" i="27"/>
  <c r="BS21" i="27"/>
  <c r="BR21" i="27"/>
  <c r="BQ21" i="27"/>
  <c r="BP21" i="27"/>
  <c r="BO21" i="27"/>
  <c r="BN21" i="27"/>
  <c r="BM21" i="27"/>
  <c r="BL21" i="27"/>
  <c r="BK21" i="27"/>
  <c r="BJ21" i="27"/>
  <c r="BI21" i="27"/>
  <c r="BH21" i="27"/>
  <c r="BG21" i="27"/>
  <c r="BF21" i="27"/>
  <c r="BE21" i="27"/>
  <c r="BD21" i="27"/>
  <c r="BC21" i="27"/>
  <c r="BB21" i="27"/>
  <c r="BA21" i="27"/>
  <c r="AZ21" i="27"/>
  <c r="AY21" i="27"/>
  <c r="AX21" i="27"/>
  <c r="AW21" i="27"/>
  <c r="AV21" i="27"/>
  <c r="AU21" i="27"/>
  <c r="AT21" i="27"/>
  <c r="AS21" i="27"/>
  <c r="AR21" i="27"/>
  <c r="AQ21" i="27"/>
  <c r="AP21" i="27"/>
  <c r="AO21" i="27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HZ12" i="27"/>
  <c r="HZ14" i="27" s="1"/>
  <c r="HY12" i="27"/>
  <c r="HY14" i="27" s="1"/>
  <c r="HX12" i="27"/>
  <c r="HX14" i="27" s="1"/>
  <c r="HW12" i="27"/>
  <c r="HW14" i="27" s="1"/>
  <c r="HV12" i="27"/>
  <c r="HV14" i="27" s="1"/>
  <c r="HU12" i="27"/>
  <c r="HU14" i="27" s="1"/>
  <c r="HT12" i="27"/>
  <c r="HT14" i="27" s="1"/>
  <c r="HS12" i="27"/>
  <c r="HS14" i="27" s="1"/>
  <c r="HR12" i="27"/>
  <c r="HR14" i="27" s="1"/>
  <c r="HQ12" i="27"/>
  <c r="HQ14" i="27" s="1"/>
  <c r="HP12" i="27"/>
  <c r="HP14" i="27" s="1"/>
  <c r="HO12" i="27"/>
  <c r="HO14" i="27" s="1"/>
  <c r="HN12" i="27"/>
  <c r="HN14" i="27" s="1"/>
  <c r="HM12" i="27"/>
  <c r="HM14" i="27" s="1"/>
  <c r="HL12" i="27"/>
  <c r="HL14" i="27" s="1"/>
  <c r="HK12" i="27"/>
  <c r="HK14" i="27" s="1"/>
  <c r="HJ12" i="27"/>
  <c r="HJ14" i="27" s="1"/>
  <c r="HI12" i="27"/>
  <c r="HI14" i="27" s="1"/>
  <c r="HH12" i="27"/>
  <c r="HH14" i="27" s="1"/>
  <c r="HG12" i="27"/>
  <c r="HG14" i="27" s="1"/>
  <c r="HF12" i="27"/>
  <c r="HF14" i="27" s="1"/>
  <c r="HE12" i="27"/>
  <c r="HE14" i="27" s="1"/>
  <c r="HD12" i="27"/>
  <c r="HD14" i="27" s="1"/>
  <c r="HC12" i="27"/>
  <c r="HC14" i="27" s="1"/>
  <c r="HB12" i="27"/>
  <c r="HB14" i="27" s="1"/>
  <c r="HA12" i="27"/>
  <c r="HA14" i="27" s="1"/>
  <c r="GZ12" i="27"/>
  <c r="GZ14" i="27" s="1"/>
  <c r="GY12" i="27"/>
  <c r="GY14" i="27" s="1"/>
  <c r="GX12" i="27"/>
  <c r="GX14" i="27" s="1"/>
  <c r="GW12" i="27"/>
  <c r="GW14" i="27" s="1"/>
  <c r="GV12" i="27"/>
  <c r="GV14" i="27" s="1"/>
  <c r="GU12" i="27"/>
  <c r="GU14" i="27" s="1"/>
  <c r="GT12" i="27"/>
  <c r="GT14" i="27" s="1"/>
  <c r="GS12" i="27"/>
  <c r="GS14" i="27" s="1"/>
  <c r="GR12" i="27"/>
  <c r="GR14" i="27" s="1"/>
  <c r="GQ12" i="27"/>
  <c r="GQ14" i="27" s="1"/>
  <c r="GP12" i="27"/>
  <c r="GP14" i="27" s="1"/>
  <c r="GO12" i="27"/>
  <c r="GO14" i="27" s="1"/>
  <c r="GN12" i="27"/>
  <c r="GN14" i="27" s="1"/>
  <c r="GM12" i="27"/>
  <c r="GM14" i="27" s="1"/>
  <c r="GL12" i="27"/>
  <c r="GL14" i="27" s="1"/>
  <c r="GK12" i="27"/>
  <c r="GK14" i="27" s="1"/>
  <c r="GJ12" i="27"/>
  <c r="GJ14" i="27" s="1"/>
  <c r="GI12" i="27"/>
  <c r="GI14" i="27" s="1"/>
  <c r="GH12" i="27"/>
  <c r="GH14" i="27" s="1"/>
  <c r="GG12" i="27"/>
  <c r="GG14" i="27" s="1"/>
  <c r="GF12" i="27"/>
  <c r="GF14" i="27" s="1"/>
  <c r="GE12" i="27"/>
  <c r="GE14" i="27" s="1"/>
  <c r="GD12" i="27"/>
  <c r="GD14" i="27" s="1"/>
  <c r="GC12" i="27"/>
  <c r="GC14" i="27" s="1"/>
  <c r="GB12" i="27"/>
  <c r="GB14" i="27" s="1"/>
  <c r="GA12" i="27"/>
  <c r="GA14" i="27" s="1"/>
  <c r="FZ12" i="27"/>
  <c r="FZ14" i="27" s="1"/>
  <c r="FY12" i="27"/>
  <c r="FY14" i="27" s="1"/>
  <c r="FX12" i="27"/>
  <c r="FX14" i="27" s="1"/>
  <c r="FW12" i="27"/>
  <c r="FW14" i="27" s="1"/>
  <c r="FV12" i="27"/>
  <c r="FV14" i="27" s="1"/>
  <c r="FU12" i="27"/>
  <c r="FU14" i="27" s="1"/>
  <c r="FT12" i="27"/>
  <c r="FT14" i="27" s="1"/>
  <c r="FS12" i="27"/>
  <c r="FS14" i="27" s="1"/>
  <c r="FR12" i="27"/>
  <c r="FR14" i="27" s="1"/>
  <c r="FQ12" i="27"/>
  <c r="FQ14" i="27" s="1"/>
  <c r="FP12" i="27"/>
  <c r="FP14" i="27" s="1"/>
  <c r="FO12" i="27"/>
  <c r="FO14" i="27" s="1"/>
  <c r="FN12" i="27"/>
  <c r="FN14" i="27" s="1"/>
  <c r="FM12" i="27"/>
  <c r="FM14" i="27" s="1"/>
  <c r="FL12" i="27"/>
  <c r="FL14" i="27" s="1"/>
  <c r="FK12" i="27"/>
  <c r="FK14" i="27" s="1"/>
  <c r="FJ12" i="27"/>
  <c r="FJ14" i="27" s="1"/>
  <c r="FI12" i="27"/>
  <c r="FI14" i="27" s="1"/>
  <c r="FH12" i="27"/>
  <c r="FH14" i="27" s="1"/>
  <c r="FG12" i="27"/>
  <c r="FG14" i="27" s="1"/>
  <c r="FF12" i="27"/>
  <c r="FF14" i="27" s="1"/>
  <c r="FE12" i="27"/>
  <c r="FE14" i="27" s="1"/>
  <c r="FD12" i="27"/>
  <c r="FD14" i="27" s="1"/>
  <c r="FC12" i="27"/>
  <c r="FC14" i="27" s="1"/>
  <c r="FB12" i="27"/>
  <c r="FB14" i="27" s="1"/>
  <c r="FA12" i="27"/>
  <c r="FA14" i="27" s="1"/>
  <c r="EZ12" i="27"/>
  <c r="EZ14" i="27" s="1"/>
  <c r="EY12" i="27"/>
  <c r="EY14" i="27" s="1"/>
  <c r="EX12" i="27"/>
  <c r="EX14" i="27" s="1"/>
  <c r="EW12" i="27"/>
  <c r="EW14" i="27" s="1"/>
  <c r="EV12" i="27"/>
  <c r="EV14" i="27" s="1"/>
  <c r="EU12" i="27"/>
  <c r="EU14" i="27" s="1"/>
  <c r="ET12" i="27"/>
  <c r="ET14" i="27" s="1"/>
  <c r="ES12" i="27"/>
  <c r="ES14" i="27" s="1"/>
  <c r="ER12" i="27"/>
  <c r="ER14" i="27" s="1"/>
  <c r="EQ12" i="27"/>
  <c r="EQ14" i="27" s="1"/>
  <c r="EP12" i="27"/>
  <c r="EP14" i="27" s="1"/>
  <c r="EO12" i="27"/>
  <c r="EO14" i="27" s="1"/>
  <c r="EN12" i="27"/>
  <c r="EN14" i="27" s="1"/>
  <c r="EM12" i="27"/>
  <c r="EM14" i="27" s="1"/>
  <c r="EL12" i="27"/>
  <c r="EL14" i="27" s="1"/>
  <c r="EK12" i="27"/>
  <c r="EK14" i="27" s="1"/>
  <c r="EJ12" i="27"/>
  <c r="EJ14" i="27" s="1"/>
  <c r="EI12" i="27"/>
  <c r="EI14" i="27" s="1"/>
  <c r="EH12" i="27"/>
  <c r="EH14" i="27" s="1"/>
  <c r="EG12" i="27"/>
  <c r="EG14" i="27" s="1"/>
  <c r="EF12" i="27"/>
  <c r="EF14" i="27" s="1"/>
  <c r="EE12" i="27"/>
  <c r="EE14" i="27" s="1"/>
  <c r="ED12" i="27"/>
  <c r="ED14" i="27" s="1"/>
  <c r="EC12" i="27"/>
  <c r="EC14" i="27" s="1"/>
  <c r="EB12" i="27"/>
  <c r="EB14" i="27" s="1"/>
  <c r="EA12" i="27"/>
  <c r="EA14" i="27" s="1"/>
  <c r="DZ12" i="27"/>
  <c r="DZ14" i="27" s="1"/>
  <c r="DY12" i="27"/>
  <c r="DY14" i="27" s="1"/>
  <c r="DX12" i="27"/>
  <c r="DX14" i="27" s="1"/>
  <c r="DW12" i="27"/>
  <c r="DW14" i="27" s="1"/>
  <c r="DV12" i="27"/>
  <c r="DV14" i="27" s="1"/>
  <c r="DU12" i="27"/>
  <c r="DU14" i="27" s="1"/>
  <c r="DT12" i="27"/>
  <c r="DT14" i="27" s="1"/>
  <c r="DS12" i="27"/>
  <c r="DS14" i="27" s="1"/>
  <c r="DR12" i="27"/>
  <c r="DR14" i="27" s="1"/>
  <c r="DQ12" i="27"/>
  <c r="DQ14" i="27" s="1"/>
  <c r="DP12" i="27"/>
  <c r="DP14" i="27" s="1"/>
  <c r="DO12" i="27"/>
  <c r="DO14" i="27" s="1"/>
  <c r="DN12" i="27"/>
  <c r="DN14" i="27" s="1"/>
  <c r="DM12" i="27"/>
  <c r="DM14" i="27" s="1"/>
  <c r="DL12" i="27"/>
  <c r="DL14" i="27" s="1"/>
  <c r="DK12" i="27"/>
  <c r="DK14" i="27" s="1"/>
  <c r="DJ12" i="27"/>
  <c r="DJ14" i="27" s="1"/>
  <c r="DI12" i="27"/>
  <c r="DI14" i="27" s="1"/>
  <c r="DH12" i="27"/>
  <c r="DH14" i="27" s="1"/>
  <c r="DG12" i="27"/>
  <c r="DG14" i="27" s="1"/>
  <c r="DF12" i="27"/>
  <c r="DF14" i="27" s="1"/>
  <c r="DE12" i="27"/>
  <c r="DE14" i="27" s="1"/>
  <c r="DD12" i="27"/>
  <c r="DD14" i="27" s="1"/>
  <c r="DC12" i="27"/>
  <c r="DC14" i="27" s="1"/>
  <c r="DB12" i="27"/>
  <c r="DB14" i="27" s="1"/>
  <c r="DA12" i="27"/>
  <c r="DA14" i="27" s="1"/>
  <c r="CZ12" i="27"/>
  <c r="CZ14" i="27" s="1"/>
  <c r="CY12" i="27"/>
  <c r="CY14" i="27" s="1"/>
  <c r="CX12" i="27"/>
  <c r="CX14" i="27" s="1"/>
  <c r="CW12" i="27"/>
  <c r="CW14" i="27" s="1"/>
  <c r="CV12" i="27"/>
  <c r="CV14" i="27" s="1"/>
  <c r="CU12" i="27"/>
  <c r="CU14" i="27" s="1"/>
  <c r="CT12" i="27"/>
  <c r="CT14" i="27" s="1"/>
  <c r="CS12" i="27"/>
  <c r="CS14" i="27" s="1"/>
  <c r="CR12" i="27"/>
  <c r="CR14" i="27" s="1"/>
  <c r="CQ12" i="27"/>
  <c r="CQ14" i="27" s="1"/>
  <c r="CP12" i="27"/>
  <c r="CP14" i="27" s="1"/>
  <c r="CO12" i="27"/>
  <c r="CO14" i="27" s="1"/>
  <c r="CN12" i="27"/>
  <c r="CN14" i="27" s="1"/>
  <c r="CM12" i="27"/>
  <c r="CM14" i="27" s="1"/>
  <c r="CL12" i="27"/>
  <c r="CL14" i="27" s="1"/>
  <c r="CK12" i="27"/>
  <c r="CK14" i="27" s="1"/>
  <c r="CJ12" i="27"/>
  <c r="CJ14" i="27" s="1"/>
  <c r="CI12" i="27"/>
  <c r="CI14" i="27" s="1"/>
  <c r="CH12" i="27"/>
  <c r="CH14" i="27" s="1"/>
  <c r="CG12" i="27"/>
  <c r="CG14" i="27" s="1"/>
  <c r="CF12" i="27"/>
  <c r="CF14" i="27" s="1"/>
  <c r="CE12" i="27"/>
  <c r="CE14" i="27" s="1"/>
  <c r="CD12" i="27"/>
  <c r="CD14" i="27" s="1"/>
  <c r="CC12" i="27"/>
  <c r="CC14" i="27" s="1"/>
  <c r="CB12" i="27"/>
  <c r="CB14" i="27" s="1"/>
  <c r="CA12" i="27"/>
  <c r="CA14" i="27" s="1"/>
  <c r="BZ12" i="27"/>
  <c r="BZ14" i="27" s="1"/>
  <c r="BY12" i="27"/>
  <c r="BY14" i="27" s="1"/>
  <c r="BX12" i="27"/>
  <c r="BX14" i="27" s="1"/>
  <c r="BW12" i="27"/>
  <c r="BW14" i="27" s="1"/>
  <c r="BV12" i="27"/>
  <c r="BV14" i="27" s="1"/>
  <c r="BU12" i="27"/>
  <c r="BU14" i="27" s="1"/>
  <c r="BT12" i="27"/>
  <c r="BT14" i="27" s="1"/>
  <c r="BS12" i="27"/>
  <c r="BS14" i="27" s="1"/>
  <c r="BR12" i="27"/>
  <c r="BR14" i="27" s="1"/>
  <c r="BQ12" i="27"/>
  <c r="BQ14" i="27" s="1"/>
  <c r="BP12" i="27"/>
  <c r="BP14" i="27" s="1"/>
  <c r="BO12" i="27"/>
  <c r="BO14" i="27" s="1"/>
  <c r="BN12" i="27"/>
  <c r="BN14" i="27" s="1"/>
  <c r="BM12" i="27"/>
  <c r="BM14" i="27" s="1"/>
  <c r="BL12" i="27"/>
  <c r="BL14" i="27" s="1"/>
  <c r="BK12" i="27"/>
  <c r="BK14" i="27" s="1"/>
  <c r="BJ12" i="27"/>
  <c r="BJ14" i="27" s="1"/>
  <c r="BI12" i="27"/>
  <c r="BI14" i="27" s="1"/>
  <c r="BH12" i="27"/>
  <c r="BH14" i="27" s="1"/>
  <c r="BG12" i="27"/>
  <c r="BG14" i="27" s="1"/>
  <c r="BF12" i="27"/>
  <c r="BF14" i="27" s="1"/>
  <c r="BE12" i="27"/>
  <c r="BE14" i="27" s="1"/>
  <c r="BD12" i="27"/>
  <c r="BD14" i="27" s="1"/>
  <c r="BC12" i="27"/>
  <c r="BC14" i="27" s="1"/>
  <c r="BB12" i="27"/>
  <c r="BB14" i="27" s="1"/>
  <c r="BA12" i="27"/>
  <c r="BA14" i="27" s="1"/>
  <c r="AZ12" i="27"/>
  <c r="AZ14" i="27" s="1"/>
  <c r="AY12" i="27"/>
  <c r="AY14" i="27" s="1"/>
  <c r="AX12" i="27"/>
  <c r="AX14" i="27" s="1"/>
  <c r="AW12" i="27"/>
  <c r="AW14" i="27" s="1"/>
  <c r="AV12" i="27"/>
  <c r="AV14" i="27" s="1"/>
  <c r="AU12" i="27"/>
  <c r="AU14" i="27" s="1"/>
  <c r="AT12" i="27"/>
  <c r="AT14" i="27" s="1"/>
  <c r="AS12" i="27"/>
  <c r="AS14" i="27" s="1"/>
  <c r="AR12" i="27"/>
  <c r="AR14" i="27" s="1"/>
  <c r="AQ12" i="27"/>
  <c r="AQ14" i="27" s="1"/>
  <c r="AP12" i="27"/>
  <c r="AP14" i="27" s="1"/>
  <c r="AO12" i="27"/>
  <c r="AO14" i="27" s="1"/>
  <c r="AN12" i="27"/>
  <c r="AN14" i="27" s="1"/>
  <c r="AM12" i="27"/>
  <c r="AM14" i="27" s="1"/>
  <c r="AL12" i="27"/>
  <c r="AL14" i="27" s="1"/>
  <c r="AK12" i="27"/>
  <c r="AK14" i="27" s="1"/>
  <c r="AJ12" i="27"/>
  <c r="AJ14" i="27" s="1"/>
  <c r="AI12" i="27"/>
  <c r="AI14" i="27" s="1"/>
  <c r="AH12" i="27"/>
  <c r="AH14" i="27" s="1"/>
  <c r="AG12" i="27"/>
  <c r="AG14" i="27" s="1"/>
  <c r="AF12" i="27"/>
  <c r="AF14" i="27" s="1"/>
  <c r="AE12" i="27"/>
  <c r="AE14" i="27" s="1"/>
  <c r="AD12" i="27"/>
  <c r="AD14" i="27" s="1"/>
  <c r="AC12" i="27"/>
  <c r="AC14" i="27" s="1"/>
  <c r="AB12" i="27"/>
  <c r="AB14" i="27" s="1"/>
  <c r="AA12" i="27"/>
  <c r="AA14" i="27" s="1"/>
  <c r="Z12" i="27"/>
  <c r="Z14" i="27" s="1"/>
  <c r="Y12" i="27"/>
  <c r="Y14" i="27" s="1"/>
  <c r="X12" i="27"/>
  <c r="X14" i="27" s="1"/>
  <c r="W12" i="27"/>
  <c r="W14" i="27" s="1"/>
  <c r="V12" i="27"/>
  <c r="V14" i="27" s="1"/>
  <c r="U12" i="27"/>
  <c r="U14" i="27" s="1"/>
  <c r="T12" i="27"/>
  <c r="T14" i="27" s="1"/>
  <c r="S12" i="27"/>
  <c r="S14" i="27" s="1"/>
  <c r="R12" i="27"/>
  <c r="R14" i="27" s="1"/>
  <c r="Q12" i="27"/>
  <c r="Q14" i="27" s="1"/>
  <c r="P12" i="27"/>
  <c r="P14" i="27" s="1"/>
  <c r="O12" i="27"/>
  <c r="O14" i="27" s="1"/>
  <c r="N12" i="27"/>
  <c r="N14" i="27" s="1"/>
  <c r="M12" i="27"/>
  <c r="M14" i="27" s="1"/>
  <c r="L12" i="27"/>
  <c r="L14" i="27" s="1"/>
  <c r="K12" i="27"/>
  <c r="K14" i="27" s="1"/>
  <c r="J12" i="27"/>
  <c r="J14" i="27" s="1"/>
  <c r="I12" i="27"/>
  <c r="I14" i="27" s="1"/>
  <c r="H12" i="27"/>
  <c r="H14" i="27" s="1"/>
  <c r="G12" i="27"/>
  <c r="G14" i="27" s="1"/>
  <c r="F12" i="27"/>
  <c r="F14" i="27" s="1"/>
  <c r="E12" i="27"/>
  <c r="E14" i="27" s="1"/>
  <c r="D12" i="27"/>
  <c r="D14" i="27" s="1"/>
  <c r="C12" i="27"/>
  <c r="C14" i="27" s="1"/>
  <c r="B12" i="27"/>
  <c r="B14" i="27" s="1"/>
  <c r="HZ7" i="27"/>
  <c r="HY7" i="27"/>
  <c r="HX7" i="27"/>
  <c r="HW7" i="27"/>
  <c r="HV7" i="27"/>
  <c r="HU7" i="27"/>
  <c r="HT7" i="27"/>
  <c r="HS7" i="27"/>
  <c r="HR7" i="27"/>
  <c r="HQ7" i="27"/>
  <c r="HP7" i="27"/>
  <c r="HO7" i="27"/>
  <c r="HN7" i="27"/>
  <c r="HM7" i="27"/>
  <c r="HL7" i="27"/>
  <c r="HK7" i="27"/>
  <c r="HJ7" i="27"/>
  <c r="HI7" i="27"/>
  <c r="HH7" i="27"/>
  <c r="HG7" i="27"/>
  <c r="HF7" i="27"/>
  <c r="HE7" i="27"/>
  <c r="HD7" i="27"/>
  <c r="HC7" i="27"/>
  <c r="HB7" i="27"/>
  <c r="HA7" i="27"/>
  <c r="GZ7" i="27"/>
  <c r="GY7" i="27"/>
  <c r="GX7" i="27"/>
  <c r="GW7" i="27"/>
  <c r="GV7" i="27"/>
  <c r="GU7" i="27"/>
  <c r="GT7" i="27"/>
  <c r="GS7" i="27"/>
  <c r="GR7" i="27"/>
  <c r="GQ7" i="27"/>
  <c r="GP7" i="27"/>
  <c r="GO7" i="27"/>
  <c r="GN7" i="27"/>
  <c r="GM7" i="27"/>
  <c r="GL7" i="27"/>
  <c r="GK7" i="27"/>
  <c r="GJ7" i="27"/>
  <c r="GI7" i="27"/>
  <c r="GH7" i="27"/>
  <c r="GG7" i="27"/>
  <c r="GF7" i="27"/>
  <c r="GE7" i="27"/>
  <c r="GD7" i="27"/>
  <c r="GC7" i="27"/>
  <c r="GB7" i="27"/>
  <c r="GA7" i="27"/>
  <c r="FZ7" i="27"/>
  <c r="FY7" i="27"/>
  <c r="FX7" i="27"/>
  <c r="FW7" i="27"/>
  <c r="FV7" i="27"/>
  <c r="FU7" i="27"/>
  <c r="FT7" i="27"/>
  <c r="FS7" i="27"/>
  <c r="FR7" i="27"/>
  <c r="FQ7" i="27"/>
  <c r="FP7" i="27"/>
  <c r="FO7" i="27"/>
  <c r="FN7" i="27"/>
  <c r="FM7" i="27"/>
  <c r="FL7" i="27"/>
  <c r="FK7" i="27"/>
  <c r="FJ7" i="27"/>
  <c r="FI7" i="27"/>
  <c r="FH7" i="27"/>
  <c r="FG7" i="27"/>
  <c r="FF7" i="27"/>
  <c r="FE7" i="27"/>
  <c r="FD7" i="27"/>
  <c r="FC7" i="27"/>
  <c r="FB7" i="27"/>
  <c r="FA7" i="27"/>
  <c r="EZ7" i="27"/>
  <c r="EY7" i="27"/>
  <c r="EX7" i="27"/>
  <c r="EW7" i="27"/>
  <c r="EV7" i="27"/>
  <c r="EU7" i="27"/>
  <c r="ET7" i="27"/>
  <c r="ES7" i="27"/>
  <c r="ER7" i="27"/>
  <c r="EQ7" i="27"/>
  <c r="EP7" i="27"/>
  <c r="EO7" i="27"/>
  <c r="EN7" i="27"/>
  <c r="EM7" i="27"/>
  <c r="EL7" i="27"/>
  <c r="EK7" i="27"/>
  <c r="EJ7" i="27"/>
  <c r="EI7" i="27"/>
  <c r="EH7" i="27"/>
  <c r="EG7" i="27"/>
  <c r="EF7" i="27"/>
  <c r="EE7" i="27"/>
  <c r="ED7" i="27"/>
  <c r="EC7" i="27"/>
  <c r="EB7" i="27"/>
  <c r="EA7" i="27"/>
  <c r="DZ7" i="27"/>
  <c r="DY7" i="27"/>
  <c r="DX7" i="27"/>
  <c r="DW7" i="27"/>
  <c r="DV7" i="27"/>
  <c r="DU7" i="27"/>
  <c r="DT7" i="27"/>
  <c r="DS7" i="27"/>
  <c r="DR7" i="27"/>
  <c r="DQ7" i="27"/>
  <c r="DP7" i="27"/>
  <c r="DO7" i="27"/>
  <c r="DN7" i="27"/>
  <c r="DM7" i="27"/>
  <c r="DL7" i="27"/>
  <c r="DK7" i="27"/>
  <c r="DJ7" i="27"/>
  <c r="DI7" i="27"/>
  <c r="DH7" i="27"/>
  <c r="DG7" i="27"/>
  <c r="DF7" i="27"/>
  <c r="DE7" i="27"/>
  <c r="DD7" i="27"/>
  <c r="DC7" i="27"/>
  <c r="DB7" i="27"/>
  <c r="DA7" i="27"/>
  <c r="CZ7" i="27"/>
  <c r="CY7" i="27"/>
  <c r="CX7" i="27"/>
  <c r="CW7" i="27"/>
  <c r="CV7" i="27"/>
  <c r="CU7" i="27"/>
  <c r="CT7" i="27"/>
  <c r="CS7" i="27"/>
  <c r="CR7" i="27"/>
  <c r="CQ7" i="27"/>
  <c r="CP7" i="27"/>
  <c r="CO7" i="27"/>
  <c r="CN7" i="27"/>
  <c r="CM7" i="27"/>
  <c r="CL7" i="27"/>
  <c r="CK7" i="27"/>
  <c r="CJ7" i="27"/>
  <c r="CI7" i="27"/>
  <c r="CH7" i="27"/>
  <c r="CG7" i="27"/>
  <c r="CF7" i="27"/>
  <c r="CE7" i="27"/>
  <c r="CD7" i="27"/>
  <c r="CC7" i="27"/>
  <c r="CB7" i="27"/>
  <c r="CA7" i="27"/>
  <c r="BZ7" i="27"/>
  <c r="BY7" i="27"/>
  <c r="BX7" i="27"/>
  <c r="BW7" i="27"/>
  <c r="BV7" i="27"/>
  <c r="BU7" i="27"/>
  <c r="BT7" i="27"/>
  <c r="BS7" i="27"/>
  <c r="BR7" i="27"/>
  <c r="BQ7" i="27"/>
  <c r="BP7" i="27"/>
  <c r="BO7" i="27"/>
  <c r="BN7" i="27"/>
  <c r="BM7" i="27"/>
  <c r="BL7" i="27"/>
  <c r="BK7" i="27"/>
  <c r="BJ7" i="27"/>
  <c r="BI7" i="27"/>
  <c r="BH7" i="27"/>
  <c r="BG7" i="27"/>
  <c r="BF7" i="27"/>
  <c r="BE7" i="27"/>
  <c r="BD7" i="27"/>
  <c r="BC7" i="27"/>
  <c r="BB7" i="27"/>
  <c r="BA7" i="27"/>
  <c r="AZ7" i="27"/>
  <c r="AY7" i="27"/>
  <c r="AX7" i="27"/>
  <c r="AW7" i="27"/>
  <c r="AV7" i="27"/>
  <c r="AU7" i="27"/>
  <c r="AT7" i="27"/>
  <c r="AS7" i="27"/>
  <c r="AR7" i="27"/>
  <c r="AQ7" i="27"/>
  <c r="AP7" i="27"/>
  <c r="AO7" i="27"/>
  <c r="AN7" i="27"/>
  <c r="AM7" i="27"/>
  <c r="AL7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HZ6" i="27"/>
  <c r="HY6" i="27"/>
  <c r="HY8" i="27" s="1"/>
  <c r="HY19" i="27" s="1"/>
  <c r="HX6" i="27"/>
  <c r="HX8" i="27" s="1"/>
  <c r="HX19" i="27" s="1"/>
  <c r="HW6" i="27"/>
  <c r="HV6" i="27"/>
  <c r="HU6" i="27"/>
  <c r="HT6" i="27"/>
  <c r="HT8" i="27" s="1"/>
  <c r="HT19" i="27" s="1"/>
  <c r="HS6" i="27"/>
  <c r="HR6" i="27"/>
  <c r="HQ6" i="27"/>
  <c r="HQ8" i="27" s="1"/>
  <c r="HQ19" i="27" s="1"/>
  <c r="HP6" i="27"/>
  <c r="HP8" i="27" s="1"/>
  <c r="HP19" i="27" s="1"/>
  <c r="HO6" i="27"/>
  <c r="HN6" i="27"/>
  <c r="HM6" i="27"/>
  <c r="HL6" i="27"/>
  <c r="HL8" i="27" s="1"/>
  <c r="HL19" i="27" s="1"/>
  <c r="HK6" i="27"/>
  <c r="HJ6" i="27"/>
  <c r="HI6" i="27"/>
  <c r="HI8" i="27" s="1"/>
  <c r="HI19" i="27" s="1"/>
  <c r="HH6" i="27"/>
  <c r="HH8" i="27" s="1"/>
  <c r="HH19" i="27" s="1"/>
  <c r="HG6" i="27"/>
  <c r="HF6" i="27"/>
  <c r="HE6" i="27"/>
  <c r="HD6" i="27"/>
  <c r="HD8" i="27" s="1"/>
  <c r="HD19" i="27" s="1"/>
  <c r="HC6" i="27"/>
  <c r="HB6" i="27"/>
  <c r="HA6" i="27"/>
  <c r="HA8" i="27" s="1"/>
  <c r="HA19" i="27" s="1"/>
  <c r="GZ6" i="27"/>
  <c r="GZ8" i="27" s="1"/>
  <c r="GZ19" i="27" s="1"/>
  <c r="GY6" i="27"/>
  <c r="GX6" i="27"/>
  <c r="GW6" i="27"/>
  <c r="GV6" i="27"/>
  <c r="GV8" i="27" s="1"/>
  <c r="GV19" i="27" s="1"/>
  <c r="GU6" i="27"/>
  <c r="GU8" i="27" s="1"/>
  <c r="GU19" i="27" s="1"/>
  <c r="GT6" i="27"/>
  <c r="GS6" i="27"/>
  <c r="GS8" i="27" s="1"/>
  <c r="GS19" i="27" s="1"/>
  <c r="GR6" i="27"/>
  <c r="GR8" i="27" s="1"/>
  <c r="GR19" i="27" s="1"/>
  <c r="GQ6" i="27"/>
  <c r="GQ8" i="27" s="1"/>
  <c r="GQ19" i="27" s="1"/>
  <c r="GP6" i="27"/>
  <c r="GO6" i="27"/>
  <c r="GO8" i="27" s="1"/>
  <c r="GO19" i="27" s="1"/>
  <c r="GN6" i="27"/>
  <c r="GN8" i="27" s="1"/>
  <c r="GN19" i="27" s="1"/>
  <c r="GM6" i="27"/>
  <c r="GM8" i="27" s="1"/>
  <c r="GM19" i="27" s="1"/>
  <c r="GL6" i="27"/>
  <c r="GK6" i="27"/>
  <c r="GJ6" i="27"/>
  <c r="GJ8" i="27" s="1"/>
  <c r="GJ19" i="27" s="1"/>
  <c r="GI6" i="27"/>
  <c r="GI8" i="27" s="1"/>
  <c r="GI19" i="27" s="1"/>
  <c r="GH6" i="27"/>
  <c r="GG6" i="27"/>
  <c r="GF6" i="27"/>
  <c r="GF8" i="27" s="1"/>
  <c r="GF19" i="27" s="1"/>
  <c r="GE6" i="27"/>
  <c r="GE8" i="27" s="1"/>
  <c r="GE19" i="27" s="1"/>
  <c r="GD6" i="27"/>
  <c r="GC6" i="27"/>
  <c r="GC8" i="27" s="1"/>
  <c r="GC19" i="27" s="1"/>
  <c r="GB6" i="27"/>
  <c r="GB8" i="27" s="1"/>
  <c r="GB19" i="27" s="1"/>
  <c r="GA6" i="27"/>
  <c r="GA8" i="27" s="1"/>
  <c r="GA19" i="27" s="1"/>
  <c r="FZ6" i="27"/>
  <c r="FY6" i="27"/>
  <c r="FY8" i="27" s="1"/>
  <c r="FY19" i="27" s="1"/>
  <c r="FX6" i="27"/>
  <c r="FX8" i="27" s="1"/>
  <c r="FX19" i="27" s="1"/>
  <c r="FW6" i="27"/>
  <c r="FW8" i="27" s="1"/>
  <c r="FW19" i="27" s="1"/>
  <c r="FV6" i="27"/>
  <c r="FU6" i="27"/>
  <c r="FU8" i="27" s="1"/>
  <c r="FU19" i="27" s="1"/>
  <c r="FT6" i="27"/>
  <c r="FT8" i="27" s="1"/>
  <c r="FT19" i="27" s="1"/>
  <c r="FS6" i="27"/>
  <c r="FS8" i="27" s="1"/>
  <c r="FS19" i="27" s="1"/>
  <c r="FR6" i="27"/>
  <c r="FQ6" i="27"/>
  <c r="FQ8" i="27" s="1"/>
  <c r="FQ19" i="27" s="1"/>
  <c r="FP6" i="27"/>
  <c r="FP8" i="27" s="1"/>
  <c r="FP19" i="27" s="1"/>
  <c r="FO6" i="27"/>
  <c r="FO8" i="27" s="1"/>
  <c r="FO19" i="27" s="1"/>
  <c r="FN6" i="27"/>
  <c r="FM6" i="27"/>
  <c r="FM8" i="27" s="1"/>
  <c r="FM19" i="27" s="1"/>
  <c r="FL6" i="27"/>
  <c r="FL8" i="27" s="1"/>
  <c r="FL19" i="27" s="1"/>
  <c r="FK6" i="27"/>
  <c r="FK8" i="27" s="1"/>
  <c r="FK19" i="27" s="1"/>
  <c r="FJ6" i="27"/>
  <c r="FI6" i="27"/>
  <c r="FI8" i="27" s="1"/>
  <c r="FI19" i="27" s="1"/>
  <c r="FH6" i="27"/>
  <c r="FH8" i="27" s="1"/>
  <c r="FH19" i="27" s="1"/>
  <c r="FG6" i="27"/>
  <c r="FG8" i="27" s="1"/>
  <c r="FG19" i="27" s="1"/>
  <c r="FF6" i="27"/>
  <c r="FE6" i="27"/>
  <c r="FE8" i="27" s="1"/>
  <c r="FE19" i="27" s="1"/>
  <c r="FD6" i="27"/>
  <c r="FD8" i="27" s="1"/>
  <c r="FD19" i="27" s="1"/>
  <c r="FC6" i="27"/>
  <c r="FC8" i="27" s="1"/>
  <c r="FC19" i="27" s="1"/>
  <c r="FB6" i="27"/>
  <c r="FA6" i="27"/>
  <c r="FA8" i="27" s="1"/>
  <c r="FA19" i="27" s="1"/>
  <c r="EZ6" i="27"/>
  <c r="EZ8" i="27" s="1"/>
  <c r="EZ19" i="27" s="1"/>
  <c r="EY6" i="27"/>
  <c r="EY8" i="27" s="1"/>
  <c r="EY19" i="27" s="1"/>
  <c r="EX6" i="27"/>
  <c r="EW6" i="27"/>
  <c r="EW8" i="27" s="1"/>
  <c r="EW19" i="27" s="1"/>
  <c r="EV6" i="27"/>
  <c r="EV8" i="27" s="1"/>
  <c r="EV19" i="27" s="1"/>
  <c r="EU6" i="27"/>
  <c r="EU8" i="27" s="1"/>
  <c r="EU19" i="27" s="1"/>
  <c r="ET6" i="27"/>
  <c r="ES6" i="27"/>
  <c r="ES8" i="27" s="1"/>
  <c r="ES19" i="27" s="1"/>
  <c r="ER6" i="27"/>
  <c r="ER8" i="27" s="1"/>
  <c r="ER19" i="27" s="1"/>
  <c r="EQ6" i="27"/>
  <c r="EQ8" i="27" s="1"/>
  <c r="EQ19" i="27" s="1"/>
  <c r="EP6" i="27"/>
  <c r="EO6" i="27"/>
  <c r="EO8" i="27" s="1"/>
  <c r="EO19" i="27" s="1"/>
  <c r="EN6" i="27"/>
  <c r="EN8" i="27" s="1"/>
  <c r="EN19" i="27" s="1"/>
  <c r="EM6" i="27"/>
  <c r="EM8" i="27" s="1"/>
  <c r="EM19" i="27" s="1"/>
  <c r="EL6" i="27"/>
  <c r="EK6" i="27"/>
  <c r="EK8" i="27" s="1"/>
  <c r="EK19" i="27" s="1"/>
  <c r="EJ6" i="27"/>
  <c r="EJ8" i="27" s="1"/>
  <c r="EJ19" i="27" s="1"/>
  <c r="EI6" i="27"/>
  <c r="EI8" i="27" s="1"/>
  <c r="EI19" i="27" s="1"/>
  <c r="EH6" i="27"/>
  <c r="EG6" i="27"/>
  <c r="EG8" i="27" s="1"/>
  <c r="EG19" i="27" s="1"/>
  <c r="EF6" i="27"/>
  <c r="EF8" i="27" s="1"/>
  <c r="EF19" i="27" s="1"/>
  <c r="EE6" i="27"/>
  <c r="EE8" i="27" s="1"/>
  <c r="EE19" i="27" s="1"/>
  <c r="ED6" i="27"/>
  <c r="EC6" i="27"/>
  <c r="EC8" i="27" s="1"/>
  <c r="EC19" i="27" s="1"/>
  <c r="EB6" i="27"/>
  <c r="EB8" i="27" s="1"/>
  <c r="EB19" i="27" s="1"/>
  <c r="EA6" i="27"/>
  <c r="EA8" i="27" s="1"/>
  <c r="EA19" i="27" s="1"/>
  <c r="DZ6" i="27"/>
  <c r="DY6" i="27"/>
  <c r="DY8" i="27" s="1"/>
  <c r="DY19" i="27" s="1"/>
  <c r="DX6" i="27"/>
  <c r="DX8" i="27" s="1"/>
  <c r="DX19" i="27" s="1"/>
  <c r="DW6" i="27"/>
  <c r="DW8" i="27" s="1"/>
  <c r="DW19" i="27" s="1"/>
  <c r="DV6" i="27"/>
  <c r="DU6" i="27"/>
  <c r="DU8" i="27" s="1"/>
  <c r="DU19" i="27" s="1"/>
  <c r="DT6" i="27"/>
  <c r="DT8" i="27" s="1"/>
  <c r="DT19" i="27" s="1"/>
  <c r="DS6" i="27"/>
  <c r="DS8" i="27" s="1"/>
  <c r="DS19" i="27" s="1"/>
  <c r="DR6" i="27"/>
  <c r="DQ6" i="27"/>
  <c r="DQ8" i="27" s="1"/>
  <c r="DQ19" i="27" s="1"/>
  <c r="DP6" i="27"/>
  <c r="DP8" i="27" s="1"/>
  <c r="DP19" i="27" s="1"/>
  <c r="DO6" i="27"/>
  <c r="DO8" i="27" s="1"/>
  <c r="DO19" i="27" s="1"/>
  <c r="DN6" i="27"/>
  <c r="DM6" i="27"/>
  <c r="DM8" i="27" s="1"/>
  <c r="DM19" i="27" s="1"/>
  <c r="DL6" i="27"/>
  <c r="DL8" i="27" s="1"/>
  <c r="DL19" i="27" s="1"/>
  <c r="DK6" i="27"/>
  <c r="DK8" i="27" s="1"/>
  <c r="DK19" i="27" s="1"/>
  <c r="DJ6" i="27"/>
  <c r="DI6" i="27"/>
  <c r="DI8" i="27" s="1"/>
  <c r="DI19" i="27" s="1"/>
  <c r="DH6" i="27"/>
  <c r="DH8" i="27" s="1"/>
  <c r="DH19" i="27" s="1"/>
  <c r="DG6" i="27"/>
  <c r="DG8" i="27" s="1"/>
  <c r="DG19" i="27" s="1"/>
  <c r="DF6" i="27"/>
  <c r="DE6" i="27"/>
  <c r="DE8" i="27" s="1"/>
  <c r="DE19" i="27" s="1"/>
  <c r="DD6" i="27"/>
  <c r="DD8" i="27" s="1"/>
  <c r="DD19" i="27" s="1"/>
  <c r="DC6" i="27"/>
  <c r="DC8" i="27" s="1"/>
  <c r="DC19" i="27" s="1"/>
  <c r="DB6" i="27"/>
  <c r="DA6" i="27"/>
  <c r="DA8" i="27" s="1"/>
  <c r="DA19" i="27" s="1"/>
  <c r="CZ6" i="27"/>
  <c r="CZ8" i="27" s="1"/>
  <c r="CZ19" i="27" s="1"/>
  <c r="CY6" i="27"/>
  <c r="CY8" i="27" s="1"/>
  <c r="CY19" i="27" s="1"/>
  <c r="CX6" i="27"/>
  <c r="CW6" i="27"/>
  <c r="CW8" i="27" s="1"/>
  <c r="CW19" i="27" s="1"/>
  <c r="CV6" i="27"/>
  <c r="CV8" i="27" s="1"/>
  <c r="CV19" i="27" s="1"/>
  <c r="CU6" i="27"/>
  <c r="CU8" i="27" s="1"/>
  <c r="CU19" i="27" s="1"/>
  <c r="CT6" i="27"/>
  <c r="CS6" i="27"/>
  <c r="CS8" i="27" s="1"/>
  <c r="CS19" i="27" s="1"/>
  <c r="CR6" i="27"/>
  <c r="CR8" i="27" s="1"/>
  <c r="CR19" i="27" s="1"/>
  <c r="CQ6" i="27"/>
  <c r="CQ8" i="27" s="1"/>
  <c r="CQ19" i="27" s="1"/>
  <c r="CP6" i="27"/>
  <c r="CO6" i="27"/>
  <c r="CO8" i="27" s="1"/>
  <c r="CO19" i="27" s="1"/>
  <c r="CN6" i="27"/>
  <c r="CN8" i="27" s="1"/>
  <c r="CN19" i="27" s="1"/>
  <c r="CM6" i="27"/>
  <c r="CM8" i="27" s="1"/>
  <c r="CM19" i="27" s="1"/>
  <c r="CL6" i="27"/>
  <c r="CK6" i="27"/>
  <c r="CK8" i="27" s="1"/>
  <c r="CK19" i="27" s="1"/>
  <c r="CJ6" i="27"/>
  <c r="CJ8" i="27" s="1"/>
  <c r="CJ19" i="27" s="1"/>
  <c r="CI6" i="27"/>
  <c r="CI8" i="27" s="1"/>
  <c r="CI19" i="27" s="1"/>
  <c r="CH6" i="27"/>
  <c r="CG6" i="27"/>
  <c r="CG8" i="27" s="1"/>
  <c r="CG19" i="27" s="1"/>
  <c r="CF6" i="27"/>
  <c r="CF8" i="27" s="1"/>
  <c r="CF19" i="27" s="1"/>
  <c r="CE6" i="27"/>
  <c r="CE8" i="27" s="1"/>
  <c r="CE19" i="27" s="1"/>
  <c r="CD6" i="27"/>
  <c r="CC6" i="27"/>
  <c r="CC8" i="27" s="1"/>
  <c r="CC19" i="27" s="1"/>
  <c r="CB6" i="27"/>
  <c r="CB8" i="27" s="1"/>
  <c r="CB19" i="27" s="1"/>
  <c r="CA6" i="27"/>
  <c r="CA8" i="27" s="1"/>
  <c r="CA19" i="27" s="1"/>
  <c r="BZ6" i="27"/>
  <c r="BY6" i="27"/>
  <c r="BY8" i="27" s="1"/>
  <c r="BY19" i="27" s="1"/>
  <c r="BX6" i="27"/>
  <c r="BX8" i="27" s="1"/>
  <c r="BX19" i="27" s="1"/>
  <c r="BW6" i="27"/>
  <c r="BW8" i="27" s="1"/>
  <c r="BW19" i="27" s="1"/>
  <c r="BV6" i="27"/>
  <c r="BU6" i="27"/>
  <c r="BU8" i="27" s="1"/>
  <c r="BU19" i="27" s="1"/>
  <c r="BT6" i="27"/>
  <c r="BT8" i="27" s="1"/>
  <c r="BT19" i="27" s="1"/>
  <c r="BS6" i="27"/>
  <c r="BS8" i="27" s="1"/>
  <c r="BS19" i="27" s="1"/>
  <c r="BR6" i="27"/>
  <c r="BQ6" i="27"/>
  <c r="BQ8" i="27" s="1"/>
  <c r="BQ19" i="27" s="1"/>
  <c r="BP6" i="27"/>
  <c r="BP8" i="27" s="1"/>
  <c r="BP19" i="27" s="1"/>
  <c r="BO6" i="27"/>
  <c r="BO8" i="27" s="1"/>
  <c r="BO19" i="27" s="1"/>
  <c r="BN6" i="27"/>
  <c r="BM6" i="27"/>
  <c r="BM8" i="27" s="1"/>
  <c r="BM19" i="27" s="1"/>
  <c r="BL6" i="27"/>
  <c r="BL8" i="27" s="1"/>
  <c r="BL19" i="27" s="1"/>
  <c r="BK6" i="27"/>
  <c r="BK8" i="27" s="1"/>
  <c r="BK19" i="27" s="1"/>
  <c r="BJ6" i="27"/>
  <c r="BI6" i="27"/>
  <c r="BI8" i="27" s="1"/>
  <c r="BI19" i="27" s="1"/>
  <c r="BH6" i="27"/>
  <c r="BH8" i="27" s="1"/>
  <c r="BH19" i="27" s="1"/>
  <c r="BG6" i="27"/>
  <c r="BG8" i="27" s="1"/>
  <c r="BG19" i="27" s="1"/>
  <c r="BF6" i="27"/>
  <c r="BE6" i="27"/>
  <c r="BE8" i="27" s="1"/>
  <c r="BE19" i="27" s="1"/>
  <c r="BD6" i="27"/>
  <c r="BD8" i="27" s="1"/>
  <c r="BD19" i="27" s="1"/>
  <c r="BC6" i="27"/>
  <c r="BC8" i="27" s="1"/>
  <c r="BC19" i="27" s="1"/>
  <c r="BB6" i="27"/>
  <c r="BB8" i="27" s="1"/>
  <c r="BB19" i="27" s="1"/>
  <c r="BA6" i="27"/>
  <c r="BA8" i="27" s="1"/>
  <c r="BA19" i="27" s="1"/>
  <c r="AZ6" i="27"/>
  <c r="AZ8" i="27" s="1"/>
  <c r="AZ19" i="27" s="1"/>
  <c r="AY6" i="27"/>
  <c r="AY8" i="27" s="1"/>
  <c r="AY19" i="27" s="1"/>
  <c r="AX6" i="27"/>
  <c r="AW6" i="27"/>
  <c r="AW8" i="27" s="1"/>
  <c r="AW19" i="27" s="1"/>
  <c r="AV6" i="27"/>
  <c r="AV8" i="27" s="1"/>
  <c r="AV19" i="27" s="1"/>
  <c r="AU6" i="27"/>
  <c r="AU8" i="27" s="1"/>
  <c r="AU19" i="27" s="1"/>
  <c r="AT6" i="27"/>
  <c r="AS6" i="27"/>
  <c r="AS8" i="27" s="1"/>
  <c r="AS19" i="27" s="1"/>
  <c r="AR6" i="27"/>
  <c r="AR8" i="27" s="1"/>
  <c r="AR19" i="27" s="1"/>
  <c r="AQ6" i="27"/>
  <c r="AQ8" i="27" s="1"/>
  <c r="AQ19" i="27" s="1"/>
  <c r="AP6" i="27"/>
  <c r="AO6" i="27"/>
  <c r="AO8" i="27" s="1"/>
  <c r="AO19" i="27" s="1"/>
  <c r="AN6" i="27"/>
  <c r="AN8" i="27" s="1"/>
  <c r="AN19" i="27" s="1"/>
  <c r="AM6" i="27"/>
  <c r="AM8" i="27" s="1"/>
  <c r="AM19" i="27" s="1"/>
  <c r="AL6" i="27"/>
  <c r="AK6" i="27"/>
  <c r="AK8" i="27" s="1"/>
  <c r="AK19" i="27" s="1"/>
  <c r="AJ6" i="27"/>
  <c r="AJ8" i="27" s="1"/>
  <c r="AJ19" i="27" s="1"/>
  <c r="AI6" i="27"/>
  <c r="AI8" i="27" s="1"/>
  <c r="AI19" i="27" s="1"/>
  <c r="AH6" i="27"/>
  <c r="AG6" i="27"/>
  <c r="AG8" i="27" s="1"/>
  <c r="AG19" i="27" s="1"/>
  <c r="AF6" i="27"/>
  <c r="AF8" i="27" s="1"/>
  <c r="AF19" i="27" s="1"/>
  <c r="AE6" i="27"/>
  <c r="AE8" i="27" s="1"/>
  <c r="AE19" i="27" s="1"/>
  <c r="AD6" i="27"/>
  <c r="AC6" i="27"/>
  <c r="AC8" i="27" s="1"/>
  <c r="AC19" i="27" s="1"/>
  <c r="AB6" i="27"/>
  <c r="AB8" i="27" s="1"/>
  <c r="AB19" i="27" s="1"/>
  <c r="AA6" i="27"/>
  <c r="AA8" i="27" s="1"/>
  <c r="AA19" i="27" s="1"/>
  <c r="Z6" i="27"/>
  <c r="Y6" i="27"/>
  <c r="Y8" i="27" s="1"/>
  <c r="Y19" i="27" s="1"/>
  <c r="X6" i="27"/>
  <c r="X8" i="27" s="1"/>
  <c r="X19" i="27" s="1"/>
  <c r="W6" i="27"/>
  <c r="W8" i="27" s="1"/>
  <c r="W19" i="27" s="1"/>
  <c r="V6" i="27"/>
  <c r="V8" i="27" s="1"/>
  <c r="V19" i="27" s="1"/>
  <c r="U6" i="27"/>
  <c r="U8" i="27" s="1"/>
  <c r="U19" i="27" s="1"/>
  <c r="T6" i="27"/>
  <c r="T8" i="27" s="1"/>
  <c r="T19" i="27" s="1"/>
  <c r="S6" i="27"/>
  <c r="S8" i="27" s="1"/>
  <c r="S19" i="27" s="1"/>
  <c r="R6" i="27"/>
  <c r="Q6" i="27"/>
  <c r="Q8" i="27" s="1"/>
  <c r="Q19" i="27" s="1"/>
  <c r="P6" i="27"/>
  <c r="P8" i="27" s="1"/>
  <c r="P19" i="27" s="1"/>
  <c r="O6" i="27"/>
  <c r="O8" i="27" s="1"/>
  <c r="O19" i="27" s="1"/>
  <c r="N6" i="27"/>
  <c r="M6" i="27"/>
  <c r="M8" i="27" s="1"/>
  <c r="M19" i="27" s="1"/>
  <c r="L6" i="27"/>
  <c r="L8" i="27" s="1"/>
  <c r="L19" i="27" s="1"/>
  <c r="K6" i="27"/>
  <c r="K8" i="27" s="1"/>
  <c r="K19" i="27" s="1"/>
  <c r="J6" i="27"/>
  <c r="I6" i="27"/>
  <c r="I8" i="27" s="1"/>
  <c r="I19" i="27" s="1"/>
  <c r="H6" i="27"/>
  <c r="H8" i="27" s="1"/>
  <c r="H19" i="27" s="1"/>
  <c r="G6" i="27"/>
  <c r="G8" i="27" s="1"/>
  <c r="G19" i="27" s="1"/>
  <c r="F6" i="27"/>
  <c r="E6" i="27"/>
  <c r="E8" i="27" s="1"/>
  <c r="E19" i="27" s="1"/>
  <c r="D6" i="27"/>
  <c r="D8" i="27" s="1"/>
  <c r="D19" i="27" s="1"/>
  <c r="C6" i="27"/>
  <c r="C8" i="27" s="1"/>
  <c r="C19" i="27" s="1"/>
  <c r="B6" i="27"/>
  <c r="C57" i="27" l="1"/>
  <c r="C62" i="27"/>
  <c r="C47" i="27"/>
  <c r="C67" i="27"/>
  <c r="C32" i="27"/>
  <c r="C42" i="27"/>
  <c r="C37" i="27"/>
  <c r="C52" i="27"/>
  <c r="K57" i="27"/>
  <c r="K47" i="27"/>
  <c r="K67" i="27"/>
  <c r="K32" i="27"/>
  <c r="K42" i="27"/>
  <c r="K62" i="27"/>
  <c r="K37" i="27"/>
  <c r="K52" i="27"/>
  <c r="S57" i="27"/>
  <c r="S67" i="27"/>
  <c r="S62" i="27"/>
  <c r="S47" i="27"/>
  <c r="S52" i="27"/>
  <c r="S37" i="27"/>
  <c r="S42" i="27"/>
  <c r="S32" i="27"/>
  <c r="AA57" i="27"/>
  <c r="AA67" i="27"/>
  <c r="AA47" i="27"/>
  <c r="AA62" i="27"/>
  <c r="AA42" i="27"/>
  <c r="AA52" i="27"/>
  <c r="AA32" i="27"/>
  <c r="AA37" i="27"/>
  <c r="AI57" i="27"/>
  <c r="AI62" i="27"/>
  <c r="AI47" i="27"/>
  <c r="AI67" i="27"/>
  <c r="AI52" i="27"/>
  <c r="AI42" i="27"/>
  <c r="AI37" i="27"/>
  <c r="AI32" i="27"/>
  <c r="AQ57" i="27"/>
  <c r="AQ47" i="27"/>
  <c r="AQ42" i="27"/>
  <c r="AQ52" i="27"/>
  <c r="AQ62" i="27"/>
  <c r="AQ67" i="27"/>
  <c r="AQ37" i="27"/>
  <c r="AQ32" i="27"/>
  <c r="AY57" i="27"/>
  <c r="AY62" i="27"/>
  <c r="AY47" i="27"/>
  <c r="AY52" i="27"/>
  <c r="AY67" i="27"/>
  <c r="AY37" i="27"/>
  <c r="AY42" i="27"/>
  <c r="AY32" i="27"/>
  <c r="BG57" i="27"/>
  <c r="BG47" i="27"/>
  <c r="BG67" i="27"/>
  <c r="BG62" i="27"/>
  <c r="BG52" i="27"/>
  <c r="BG42" i="27"/>
  <c r="BG32" i="27"/>
  <c r="BG37" i="27"/>
  <c r="BO57" i="27"/>
  <c r="BO62" i="27"/>
  <c r="BO47" i="27"/>
  <c r="BO67" i="27"/>
  <c r="BO32" i="27"/>
  <c r="BO42" i="27"/>
  <c r="BO37" i="27"/>
  <c r="BO52" i="27"/>
  <c r="BW57" i="27"/>
  <c r="BW47" i="27"/>
  <c r="BW67" i="27"/>
  <c r="BW32" i="27"/>
  <c r="BW42" i="27"/>
  <c r="BW62" i="27"/>
  <c r="BW52" i="27"/>
  <c r="BW37" i="27"/>
  <c r="CE57" i="27"/>
  <c r="CE67" i="27"/>
  <c r="CE62" i="27"/>
  <c r="CE47" i="27"/>
  <c r="CE37" i="27"/>
  <c r="CE52" i="27"/>
  <c r="CE42" i="27"/>
  <c r="CE32" i="27"/>
  <c r="CQ67" i="27"/>
  <c r="CQ57" i="27"/>
  <c r="CQ47" i="27"/>
  <c r="CQ52" i="27"/>
  <c r="CQ62" i="27"/>
  <c r="CQ42" i="27"/>
  <c r="CQ32" i="27"/>
  <c r="CQ37" i="27"/>
  <c r="GE62" i="27"/>
  <c r="GE57" i="27"/>
  <c r="GE47" i="27"/>
  <c r="GE67" i="27"/>
  <c r="GE42" i="27"/>
  <c r="GE52" i="27"/>
  <c r="GE37" i="27"/>
  <c r="GE32" i="27"/>
  <c r="D67" i="27"/>
  <c r="D52" i="27"/>
  <c r="D62" i="27"/>
  <c r="D57" i="27"/>
  <c r="D42" i="27"/>
  <c r="D47" i="27"/>
  <c r="D37" i="27"/>
  <c r="D32" i="27"/>
  <c r="H62" i="27"/>
  <c r="H57" i="27"/>
  <c r="H47" i="27"/>
  <c r="H52" i="27"/>
  <c r="H37" i="27"/>
  <c r="H67" i="27"/>
  <c r="H42" i="27"/>
  <c r="H32" i="27"/>
  <c r="L67" i="27"/>
  <c r="L57" i="27"/>
  <c r="L62" i="27"/>
  <c r="L47" i="27"/>
  <c r="L32" i="27"/>
  <c r="L42" i="27"/>
  <c r="L52" i="27"/>
  <c r="L37" i="27"/>
  <c r="P67" i="27"/>
  <c r="P62" i="27"/>
  <c r="P57" i="27"/>
  <c r="P52" i="27"/>
  <c r="P42" i="27"/>
  <c r="P32" i="27"/>
  <c r="P37" i="27"/>
  <c r="P47" i="27"/>
  <c r="T67" i="27"/>
  <c r="T52" i="27"/>
  <c r="T32" i="27"/>
  <c r="T62" i="27"/>
  <c r="T47" i="27"/>
  <c r="T42" i="27"/>
  <c r="T57" i="27"/>
  <c r="T37" i="27"/>
  <c r="X62" i="27"/>
  <c r="X67" i="27"/>
  <c r="X47" i="27"/>
  <c r="X32" i="27"/>
  <c r="X57" i="27"/>
  <c r="X42" i="27"/>
  <c r="X37" i="27"/>
  <c r="X52" i="27"/>
  <c r="AB57" i="27"/>
  <c r="AB62" i="27"/>
  <c r="AB32" i="27"/>
  <c r="AB47" i="27"/>
  <c r="AB52" i="27"/>
  <c r="AB67" i="27"/>
  <c r="AB37" i="27"/>
  <c r="AB42" i="27"/>
  <c r="AF67" i="27"/>
  <c r="AF32" i="27"/>
  <c r="AF42" i="27"/>
  <c r="AF62" i="27"/>
  <c r="AF57" i="27"/>
  <c r="AF52" i="27"/>
  <c r="AF47" i="27"/>
  <c r="AF37" i="27"/>
  <c r="AJ67" i="27"/>
  <c r="AJ57" i="27"/>
  <c r="AJ52" i="27"/>
  <c r="AJ62" i="27"/>
  <c r="AJ47" i="27"/>
  <c r="AJ42" i="27"/>
  <c r="AJ37" i="27"/>
  <c r="AJ32" i="27"/>
  <c r="AN67" i="27"/>
  <c r="AN62" i="27"/>
  <c r="AN47" i="27"/>
  <c r="AN57" i="27"/>
  <c r="AN37" i="27"/>
  <c r="AN32" i="27"/>
  <c r="AN52" i="27"/>
  <c r="AN42" i="27"/>
  <c r="AR57" i="27"/>
  <c r="AR62" i="27"/>
  <c r="AR67" i="27"/>
  <c r="AR52" i="27"/>
  <c r="AR42" i="27"/>
  <c r="AR47" i="27"/>
  <c r="AR37" i="27"/>
  <c r="AR32" i="27"/>
  <c r="AV67" i="27"/>
  <c r="AV62" i="27"/>
  <c r="AV42" i="27"/>
  <c r="AV47" i="27"/>
  <c r="AV52" i="27"/>
  <c r="AV57" i="27"/>
  <c r="AV37" i="27"/>
  <c r="AV32" i="27"/>
  <c r="BD62" i="27"/>
  <c r="BD47" i="27"/>
  <c r="BD67" i="27"/>
  <c r="BD52" i="27"/>
  <c r="BD42" i="27"/>
  <c r="BD37" i="27"/>
  <c r="BD57" i="27"/>
  <c r="BD32" i="27"/>
  <c r="BL57" i="27"/>
  <c r="BL62" i="27"/>
  <c r="BL47" i="27"/>
  <c r="BL42" i="27"/>
  <c r="BL52" i="27"/>
  <c r="BL67" i="27"/>
  <c r="BL37" i="27"/>
  <c r="BL32" i="27"/>
  <c r="BT62" i="27"/>
  <c r="BT67" i="27"/>
  <c r="BT57" i="27"/>
  <c r="BT47" i="27"/>
  <c r="BT52" i="27"/>
  <c r="BT37" i="27"/>
  <c r="BT42" i="27"/>
  <c r="BT32" i="27"/>
  <c r="CB62" i="27"/>
  <c r="CB52" i="27"/>
  <c r="CB42" i="27"/>
  <c r="CB57" i="27"/>
  <c r="CB32" i="27"/>
  <c r="CB47" i="27"/>
  <c r="CB37" i="27"/>
  <c r="CB67" i="27"/>
  <c r="CJ62" i="27"/>
  <c r="CJ67" i="27"/>
  <c r="CJ47" i="27"/>
  <c r="CJ32" i="27"/>
  <c r="CJ42" i="27"/>
  <c r="CJ37" i="27"/>
  <c r="CJ52" i="27"/>
  <c r="CJ57" i="27"/>
  <c r="CN57" i="27"/>
  <c r="CN62" i="27"/>
  <c r="CN32" i="27"/>
  <c r="CN47" i="27"/>
  <c r="CN67" i="27"/>
  <c r="CN52" i="27"/>
  <c r="CN37" i="27"/>
  <c r="CN42" i="27"/>
  <c r="CV67" i="27"/>
  <c r="CV57" i="27"/>
  <c r="CV52" i="27"/>
  <c r="CV47" i="27"/>
  <c r="CV42" i="27"/>
  <c r="CV62" i="27"/>
  <c r="CV37" i="27"/>
  <c r="CV32" i="27"/>
  <c r="DD57" i="27"/>
  <c r="DD62" i="27"/>
  <c r="DD52" i="27"/>
  <c r="DD67" i="27"/>
  <c r="DD32" i="27"/>
  <c r="DD47" i="27"/>
  <c r="DD42" i="27"/>
  <c r="DD37" i="27"/>
  <c r="DL67" i="27"/>
  <c r="DL52" i="27"/>
  <c r="DL42" i="27"/>
  <c r="DL62" i="27"/>
  <c r="DL57" i="27"/>
  <c r="DL32" i="27"/>
  <c r="DL47" i="27"/>
  <c r="DL37" i="27"/>
  <c r="DP62" i="27"/>
  <c r="DP47" i="27"/>
  <c r="DP57" i="27"/>
  <c r="DP52" i="27"/>
  <c r="DP42" i="27"/>
  <c r="DP37" i="27"/>
  <c r="DP32" i="27"/>
  <c r="DP67" i="27"/>
  <c r="DT57" i="27"/>
  <c r="DT67" i="27"/>
  <c r="DT62" i="27"/>
  <c r="DT47" i="27"/>
  <c r="DT37" i="27"/>
  <c r="DT42" i="27"/>
  <c r="DT32" i="27"/>
  <c r="DT52" i="27"/>
  <c r="DX57" i="27"/>
  <c r="DX47" i="27"/>
  <c r="DX42" i="27"/>
  <c r="DX67" i="27"/>
  <c r="DX52" i="27"/>
  <c r="DX62" i="27"/>
  <c r="DX37" i="27"/>
  <c r="DX32" i="27"/>
  <c r="EB67" i="27"/>
  <c r="EB62" i="27"/>
  <c r="EB52" i="27"/>
  <c r="EB42" i="27"/>
  <c r="EB32" i="27"/>
  <c r="EB57" i="27"/>
  <c r="EB47" i="27"/>
  <c r="EB37" i="27"/>
  <c r="EF62" i="27"/>
  <c r="EF57" i="27"/>
  <c r="EF47" i="27"/>
  <c r="EF52" i="27"/>
  <c r="EF37" i="27"/>
  <c r="EF67" i="27"/>
  <c r="EF42" i="27"/>
  <c r="EF32" i="27"/>
  <c r="EJ67" i="27"/>
  <c r="EJ57" i="27"/>
  <c r="EJ62" i="27"/>
  <c r="EJ47" i="27"/>
  <c r="EJ42" i="27"/>
  <c r="EJ37" i="27"/>
  <c r="EJ52" i="27"/>
  <c r="EJ32" i="27"/>
  <c r="EN62" i="27"/>
  <c r="EN67" i="27"/>
  <c r="EN52" i="27"/>
  <c r="EN42" i="27"/>
  <c r="EN57" i="27"/>
  <c r="EN37" i="27"/>
  <c r="EN47" i="27"/>
  <c r="EN32" i="27"/>
  <c r="EV62" i="27"/>
  <c r="EV67" i="27"/>
  <c r="EV47" i="27"/>
  <c r="EV32" i="27"/>
  <c r="EV37" i="27"/>
  <c r="EV42" i="27"/>
  <c r="EV57" i="27"/>
  <c r="EV52" i="27"/>
  <c r="FD62" i="27"/>
  <c r="FD67" i="27"/>
  <c r="FD32" i="27"/>
  <c r="FD42" i="27"/>
  <c r="FD37" i="27"/>
  <c r="FD52" i="27"/>
  <c r="FD47" i="27"/>
  <c r="FD57" i="27"/>
  <c r="FL62" i="27"/>
  <c r="FL67" i="27"/>
  <c r="FL47" i="27"/>
  <c r="FL57" i="27"/>
  <c r="FL37" i="27"/>
  <c r="FL52" i="27"/>
  <c r="FL42" i="27"/>
  <c r="FL32" i="27"/>
  <c r="FT52" i="27"/>
  <c r="FT67" i="27"/>
  <c r="FT57" i="27"/>
  <c r="FT62" i="27"/>
  <c r="FT42" i="27"/>
  <c r="FT47" i="27"/>
  <c r="FT32" i="27"/>
  <c r="FT37" i="27"/>
  <c r="FX67" i="27"/>
  <c r="FX52" i="27"/>
  <c r="FX42" i="27"/>
  <c r="FX62" i="27"/>
  <c r="FX37" i="27"/>
  <c r="FX57" i="27"/>
  <c r="FX47" i="27"/>
  <c r="FX32" i="27"/>
  <c r="GF52" i="27"/>
  <c r="GF62" i="27"/>
  <c r="GF57" i="27"/>
  <c r="GF42" i="27"/>
  <c r="GF67" i="27"/>
  <c r="GF32" i="27"/>
  <c r="GF47" i="27"/>
  <c r="GF37" i="27"/>
  <c r="GN67" i="27"/>
  <c r="GN52" i="27"/>
  <c r="GN62" i="27"/>
  <c r="GN42" i="27"/>
  <c r="GN57" i="27"/>
  <c r="GN37" i="27"/>
  <c r="GN47" i="27"/>
  <c r="GN32" i="27"/>
  <c r="GR62" i="27"/>
  <c r="GR52" i="27"/>
  <c r="GR42" i="27"/>
  <c r="GR67" i="27"/>
  <c r="GR47" i="27"/>
  <c r="GR57" i="27"/>
  <c r="GR37" i="27"/>
  <c r="GR32" i="27"/>
  <c r="GZ52" i="27"/>
  <c r="GZ42" i="27"/>
  <c r="GZ62" i="27"/>
  <c r="GZ57" i="27"/>
  <c r="GZ32" i="27"/>
  <c r="GZ67" i="27"/>
  <c r="GZ47" i="27"/>
  <c r="GZ37" i="27"/>
  <c r="HD67" i="27"/>
  <c r="HD52" i="27"/>
  <c r="HD42" i="27"/>
  <c r="HD57" i="27"/>
  <c r="HD37" i="27"/>
  <c r="HD62" i="27"/>
  <c r="HD47" i="27"/>
  <c r="HD32" i="27"/>
  <c r="HH62" i="27"/>
  <c r="HH52" i="27"/>
  <c r="HH42" i="27"/>
  <c r="HH67" i="27"/>
  <c r="HH47" i="27"/>
  <c r="HH37" i="27"/>
  <c r="HH57" i="27"/>
  <c r="HH32" i="27"/>
  <c r="HL52" i="27"/>
  <c r="HL57" i="27"/>
  <c r="HL42" i="27"/>
  <c r="HL62" i="27"/>
  <c r="HL47" i="27"/>
  <c r="HL67" i="27"/>
  <c r="HL32" i="27"/>
  <c r="HL37" i="27"/>
  <c r="HP52" i="27"/>
  <c r="HP62" i="27"/>
  <c r="HP42" i="27"/>
  <c r="HP67" i="27"/>
  <c r="HP57" i="27"/>
  <c r="HP32" i="27"/>
  <c r="HP47" i="27"/>
  <c r="HP37" i="27"/>
  <c r="HX62" i="27"/>
  <c r="HX52" i="27"/>
  <c r="HX67" i="27"/>
  <c r="HX42" i="27"/>
  <c r="HX47" i="27"/>
  <c r="HX37" i="27"/>
  <c r="HX57" i="27"/>
  <c r="HX32" i="27"/>
  <c r="F8" i="27"/>
  <c r="F19" i="27" s="1"/>
  <c r="AL8" i="27"/>
  <c r="AL19" i="27" s="1"/>
  <c r="EH8" i="27"/>
  <c r="EH19" i="27" s="1"/>
  <c r="FN8" i="27"/>
  <c r="FN19" i="27" s="1"/>
  <c r="GT8" i="27"/>
  <c r="GT19" i="27" s="1"/>
  <c r="E67" i="27"/>
  <c r="E62" i="27"/>
  <c r="E42" i="27"/>
  <c r="E57" i="27"/>
  <c r="E47" i="27"/>
  <c r="E52" i="27"/>
  <c r="E32" i="27"/>
  <c r="E37" i="27"/>
  <c r="I67" i="27"/>
  <c r="I52" i="27"/>
  <c r="I42" i="27"/>
  <c r="I62" i="27"/>
  <c r="I47" i="27"/>
  <c r="I32" i="27"/>
  <c r="I57" i="27"/>
  <c r="I37" i="27"/>
  <c r="M62" i="27"/>
  <c r="M47" i="27"/>
  <c r="M42" i="27"/>
  <c r="M67" i="27"/>
  <c r="M57" i="27"/>
  <c r="M52" i="27"/>
  <c r="M37" i="27"/>
  <c r="M32" i="27"/>
  <c r="Q57" i="27"/>
  <c r="Q67" i="27"/>
  <c r="Q62" i="27"/>
  <c r="Q42" i="27"/>
  <c r="Q52" i="27"/>
  <c r="Q47" i="27"/>
  <c r="Q37" i="27"/>
  <c r="Q32" i="27"/>
  <c r="U57" i="27"/>
  <c r="U42" i="27"/>
  <c r="U67" i="27"/>
  <c r="U62" i="27"/>
  <c r="U47" i="27"/>
  <c r="U52" i="27"/>
  <c r="U37" i="27"/>
  <c r="U32" i="27"/>
  <c r="Y67" i="27"/>
  <c r="Y52" i="27"/>
  <c r="Y42" i="27"/>
  <c r="Y57" i="27"/>
  <c r="Y47" i="27"/>
  <c r="Y62" i="27"/>
  <c r="Y32" i="27"/>
  <c r="Y37" i="27"/>
  <c r="AC62" i="27"/>
  <c r="AC67" i="27"/>
  <c r="AC57" i="27"/>
  <c r="AC47" i="27"/>
  <c r="AC42" i="27"/>
  <c r="AC52" i="27"/>
  <c r="AC37" i="27"/>
  <c r="AC32" i="27"/>
  <c r="AG67" i="27"/>
  <c r="AG57" i="27"/>
  <c r="AG62" i="27"/>
  <c r="AG42" i="27"/>
  <c r="AG47" i="27"/>
  <c r="AG52" i="27"/>
  <c r="AG32" i="27"/>
  <c r="AG37" i="27"/>
  <c r="AK62" i="27"/>
  <c r="AK42" i="27"/>
  <c r="AK32" i="27"/>
  <c r="AK67" i="27"/>
  <c r="AK52" i="27"/>
  <c r="AK57" i="27"/>
  <c r="AK47" i="27"/>
  <c r="AK37" i="27"/>
  <c r="AO67" i="27"/>
  <c r="AO52" i="27"/>
  <c r="AO42" i="27"/>
  <c r="AO32" i="27"/>
  <c r="AO57" i="27"/>
  <c r="AO47" i="27"/>
  <c r="AO37" i="27"/>
  <c r="AO62" i="27"/>
  <c r="AS62" i="27"/>
  <c r="AS67" i="27"/>
  <c r="AS47" i="27"/>
  <c r="AS42" i="27"/>
  <c r="AS32" i="27"/>
  <c r="AS57" i="27"/>
  <c r="AS37" i="27"/>
  <c r="AS52" i="27"/>
  <c r="AW57" i="27"/>
  <c r="AW62" i="27"/>
  <c r="AW42" i="27"/>
  <c r="AW47" i="27"/>
  <c r="AW52" i="27"/>
  <c r="AW67" i="27"/>
  <c r="AW37" i="27"/>
  <c r="AW32" i="27"/>
  <c r="BA67" i="27"/>
  <c r="BA42" i="27"/>
  <c r="BA57" i="27"/>
  <c r="BA47" i="27"/>
  <c r="BA62" i="27"/>
  <c r="BA37" i="27"/>
  <c r="BA52" i="27"/>
  <c r="BA32" i="27"/>
  <c r="BE67" i="27"/>
  <c r="BE57" i="27"/>
  <c r="BE52" i="27"/>
  <c r="BE42" i="27"/>
  <c r="BE47" i="27"/>
  <c r="BE62" i="27"/>
  <c r="BE32" i="27"/>
  <c r="BE37" i="27"/>
  <c r="BI67" i="27"/>
  <c r="BI62" i="27"/>
  <c r="BI47" i="27"/>
  <c r="BI42" i="27"/>
  <c r="BI57" i="27"/>
  <c r="BI52" i="27"/>
  <c r="BI37" i="27"/>
  <c r="BI32" i="27"/>
  <c r="BM57" i="27"/>
  <c r="BM62" i="27"/>
  <c r="BM42" i="27"/>
  <c r="BM32" i="27"/>
  <c r="BM52" i="27"/>
  <c r="BM67" i="27"/>
  <c r="BM47" i="27"/>
  <c r="BM37" i="27"/>
  <c r="BQ67" i="27"/>
  <c r="BQ62" i="27"/>
  <c r="BQ42" i="27"/>
  <c r="BQ57" i="27"/>
  <c r="BQ47" i="27"/>
  <c r="BQ32" i="27"/>
  <c r="BQ52" i="27"/>
  <c r="BQ37" i="27"/>
  <c r="BU67" i="27"/>
  <c r="BU52" i="27"/>
  <c r="BU42" i="27"/>
  <c r="BU57" i="27"/>
  <c r="BU62" i="27"/>
  <c r="BU32" i="27"/>
  <c r="BU47" i="27"/>
  <c r="BU37" i="27"/>
  <c r="BY62" i="27"/>
  <c r="BY47" i="27"/>
  <c r="BY42" i="27"/>
  <c r="BY67" i="27"/>
  <c r="BY52" i="27"/>
  <c r="BY57" i="27"/>
  <c r="BY37" i="27"/>
  <c r="BY32" i="27"/>
  <c r="CC57" i="27"/>
  <c r="CC67" i="27"/>
  <c r="CC62" i="27"/>
  <c r="CC42" i="27"/>
  <c r="CC47" i="27"/>
  <c r="CC32" i="27"/>
  <c r="CC52" i="27"/>
  <c r="CC37" i="27"/>
  <c r="CG57" i="27"/>
  <c r="CG42" i="27"/>
  <c r="CG47" i="27"/>
  <c r="CG52" i="27"/>
  <c r="CG62" i="27"/>
  <c r="CG67" i="27"/>
  <c r="CG37" i="27"/>
  <c r="CG32" i="27"/>
  <c r="CK67" i="27"/>
  <c r="CK52" i="27"/>
  <c r="CK42" i="27"/>
  <c r="CK62" i="27"/>
  <c r="CK57" i="27"/>
  <c r="CK47" i="27"/>
  <c r="CK32" i="27"/>
  <c r="CK37" i="27"/>
  <c r="CO62" i="27"/>
  <c r="CO57" i="27"/>
  <c r="CO47" i="27"/>
  <c r="CO42" i="27"/>
  <c r="CO67" i="27"/>
  <c r="CO52" i="27"/>
  <c r="CO37" i="27"/>
  <c r="CO32" i="27"/>
  <c r="CS67" i="27"/>
  <c r="CS57" i="27"/>
  <c r="CS62" i="27"/>
  <c r="CS42" i="27"/>
  <c r="CS47" i="27"/>
  <c r="CS52" i="27"/>
  <c r="CS37" i="27"/>
  <c r="CS32" i="27"/>
  <c r="CW67" i="27"/>
  <c r="CW62" i="27"/>
  <c r="CW42" i="27"/>
  <c r="CW32" i="27"/>
  <c r="CW57" i="27"/>
  <c r="CW52" i="27"/>
  <c r="CW47" i="27"/>
  <c r="CW37" i="27"/>
  <c r="DA67" i="27"/>
  <c r="DA52" i="27"/>
  <c r="DA42" i="27"/>
  <c r="DA32" i="27"/>
  <c r="DA62" i="27"/>
  <c r="DA47" i="27"/>
  <c r="DA57" i="27"/>
  <c r="DA37" i="27"/>
  <c r="DE62" i="27"/>
  <c r="DE67" i="27"/>
  <c r="DE47" i="27"/>
  <c r="DE42" i="27"/>
  <c r="DE32" i="27"/>
  <c r="DE57" i="27"/>
  <c r="DE37" i="27"/>
  <c r="DE52" i="27"/>
  <c r="DI57" i="27"/>
  <c r="DI62" i="27"/>
  <c r="DI42" i="27"/>
  <c r="DI67" i="27"/>
  <c r="DI47" i="27"/>
  <c r="DI52" i="27"/>
  <c r="DI37" i="27"/>
  <c r="DI32" i="27"/>
  <c r="DM67" i="27"/>
  <c r="DM42" i="27"/>
  <c r="DM62" i="27"/>
  <c r="DM57" i="27"/>
  <c r="DM52" i="27"/>
  <c r="DM47" i="27"/>
  <c r="DM32" i="27"/>
  <c r="DM37" i="27"/>
  <c r="DQ67" i="27"/>
  <c r="DQ57" i="27"/>
  <c r="DQ52" i="27"/>
  <c r="DQ42" i="27"/>
  <c r="DQ62" i="27"/>
  <c r="DQ47" i="27"/>
  <c r="DQ37" i="27"/>
  <c r="DQ32" i="27"/>
  <c r="DU67" i="27"/>
  <c r="DU62" i="27"/>
  <c r="DU47" i="27"/>
  <c r="DU42" i="27"/>
  <c r="DU37" i="27"/>
  <c r="DU32" i="27"/>
  <c r="DU57" i="27"/>
  <c r="DU52" i="27"/>
  <c r="DY57" i="27"/>
  <c r="DY62" i="27"/>
  <c r="DY67" i="27"/>
  <c r="DY42" i="27"/>
  <c r="DY32" i="27"/>
  <c r="DY52" i="27"/>
  <c r="DY37" i="27"/>
  <c r="DY47" i="27"/>
  <c r="EC67" i="27"/>
  <c r="EC42" i="27"/>
  <c r="EC62" i="27"/>
  <c r="EC47" i="27"/>
  <c r="EC57" i="27"/>
  <c r="EC52" i="27"/>
  <c r="EC32" i="27"/>
  <c r="EC37" i="27"/>
  <c r="EG67" i="27"/>
  <c r="EG62" i="27"/>
  <c r="EG52" i="27"/>
  <c r="EG42" i="27"/>
  <c r="EG57" i="27"/>
  <c r="EG32" i="27"/>
  <c r="EG47" i="27"/>
  <c r="EG37" i="27"/>
  <c r="EK62" i="27"/>
  <c r="EK47" i="27"/>
  <c r="EK42" i="27"/>
  <c r="EK52" i="27"/>
  <c r="EK67" i="27"/>
  <c r="EK37" i="27"/>
  <c r="EK57" i="27"/>
  <c r="EK32" i="27"/>
  <c r="EO62" i="27"/>
  <c r="EO57" i="27"/>
  <c r="EO67" i="27"/>
  <c r="EO42" i="27"/>
  <c r="EO52" i="27"/>
  <c r="EO47" i="27"/>
  <c r="EO37" i="27"/>
  <c r="EO32" i="27"/>
  <c r="ES62" i="27"/>
  <c r="ES57" i="27"/>
  <c r="ES42" i="27"/>
  <c r="ES47" i="27"/>
  <c r="ES67" i="27"/>
  <c r="ES52" i="27"/>
  <c r="ES32" i="27"/>
  <c r="ES37" i="27"/>
  <c r="EW67" i="27"/>
  <c r="EW62" i="27"/>
  <c r="EW52" i="27"/>
  <c r="EW42" i="27"/>
  <c r="EW37" i="27"/>
  <c r="EW57" i="27"/>
  <c r="EW47" i="27"/>
  <c r="EW32" i="27"/>
  <c r="FA62" i="27"/>
  <c r="FA67" i="27"/>
  <c r="FA57" i="27"/>
  <c r="FA47" i="27"/>
  <c r="FA42" i="27"/>
  <c r="FA52" i="27"/>
  <c r="FA37" i="27"/>
  <c r="FA32" i="27"/>
  <c r="FE67" i="27"/>
  <c r="FE57" i="27"/>
  <c r="FE42" i="27"/>
  <c r="FE47" i="27"/>
  <c r="FE52" i="27"/>
  <c r="FE37" i="27"/>
  <c r="FE32" i="27"/>
  <c r="FE62" i="27"/>
  <c r="FI62" i="27"/>
  <c r="FI57" i="27"/>
  <c r="FI42" i="27"/>
  <c r="FI32" i="27"/>
  <c r="FI52" i="27"/>
  <c r="FI67" i="27"/>
  <c r="FI47" i="27"/>
  <c r="FI37" i="27"/>
  <c r="FM67" i="27"/>
  <c r="FM52" i="27"/>
  <c r="FM42" i="27"/>
  <c r="FM32" i="27"/>
  <c r="FM57" i="27"/>
  <c r="FM37" i="27"/>
  <c r="FM47" i="27"/>
  <c r="FM62" i="27"/>
  <c r="FQ62" i="27"/>
  <c r="FQ67" i="27"/>
  <c r="FQ47" i="27"/>
  <c r="FQ42" i="27"/>
  <c r="FQ32" i="27"/>
  <c r="FQ52" i="27"/>
  <c r="FQ37" i="27"/>
  <c r="FQ57" i="27"/>
  <c r="FU57" i="27"/>
  <c r="FU62" i="27"/>
  <c r="FU52" i="27"/>
  <c r="FU42" i="27"/>
  <c r="FU47" i="27"/>
  <c r="FU67" i="27"/>
  <c r="FU37" i="27"/>
  <c r="FU32" i="27"/>
  <c r="FY62" i="27"/>
  <c r="FY52" i="27"/>
  <c r="FY67" i="27"/>
  <c r="FY57" i="27"/>
  <c r="FY42" i="27"/>
  <c r="FY47" i="27"/>
  <c r="FY37" i="27"/>
  <c r="FY32" i="27"/>
  <c r="GC67" i="27"/>
  <c r="GC57" i="27"/>
  <c r="GC47" i="27"/>
  <c r="GC37" i="27"/>
  <c r="GC62" i="27"/>
  <c r="GC42" i="27"/>
  <c r="GC32" i="27"/>
  <c r="GC52" i="27"/>
  <c r="GG62" i="27"/>
  <c r="GG67" i="27"/>
  <c r="GG47" i="27"/>
  <c r="GG52" i="27"/>
  <c r="GG42" i="27"/>
  <c r="GG37" i="27"/>
  <c r="GG57" i="27"/>
  <c r="GG32" i="27"/>
  <c r="GK57" i="27"/>
  <c r="GK62" i="27"/>
  <c r="GK42" i="27"/>
  <c r="GK32" i="27"/>
  <c r="GK52" i="27"/>
  <c r="GK37" i="27"/>
  <c r="GK47" i="27"/>
  <c r="GK67" i="27"/>
  <c r="GO67" i="27"/>
  <c r="GO52" i="27"/>
  <c r="GO57" i="27"/>
  <c r="GO62" i="27"/>
  <c r="GO42" i="27"/>
  <c r="GO47" i="27"/>
  <c r="GO32" i="27"/>
  <c r="GO37" i="27"/>
  <c r="GS67" i="27"/>
  <c r="GS62" i="27"/>
  <c r="GS52" i="27"/>
  <c r="GS37" i="27"/>
  <c r="GS42" i="27"/>
  <c r="GS57" i="27"/>
  <c r="GS47" i="27"/>
  <c r="GS32" i="27"/>
  <c r="GW62" i="27"/>
  <c r="GW52" i="27"/>
  <c r="GW47" i="27"/>
  <c r="GW42" i="27"/>
  <c r="GW67" i="27"/>
  <c r="GW37" i="27"/>
  <c r="GW57" i="27"/>
  <c r="GW32" i="27"/>
  <c r="HA62" i="27"/>
  <c r="HA57" i="27"/>
  <c r="HA67" i="27"/>
  <c r="HA42" i="27"/>
  <c r="HA52" i="27"/>
  <c r="HA47" i="27"/>
  <c r="HA37" i="27"/>
  <c r="HA32" i="27"/>
  <c r="HE52" i="27"/>
  <c r="HE57" i="27"/>
  <c r="HE32" i="27"/>
  <c r="HE62" i="27"/>
  <c r="HE47" i="27"/>
  <c r="HE67" i="27"/>
  <c r="HE42" i="27"/>
  <c r="HE37" i="27"/>
  <c r="HI67" i="27"/>
  <c r="HI62" i="27"/>
  <c r="HI57" i="27"/>
  <c r="HI37" i="27"/>
  <c r="HI52" i="27"/>
  <c r="HI42" i="27"/>
  <c r="HI47" i="27"/>
  <c r="HI32" i="27"/>
  <c r="HM62" i="27"/>
  <c r="HM47" i="27"/>
  <c r="HM52" i="27"/>
  <c r="HM67" i="27"/>
  <c r="HM37" i="27"/>
  <c r="HM57" i="27"/>
  <c r="HM42" i="27"/>
  <c r="HM32" i="27"/>
  <c r="HQ67" i="27"/>
  <c r="HQ57" i="27"/>
  <c r="HQ42" i="27"/>
  <c r="HQ47" i="27"/>
  <c r="HQ62" i="27"/>
  <c r="HQ37" i="27"/>
  <c r="HQ52" i="27"/>
  <c r="HQ32" i="27"/>
  <c r="HU52" i="27"/>
  <c r="HU62" i="27"/>
  <c r="HU57" i="27"/>
  <c r="HU67" i="27"/>
  <c r="HU32" i="27"/>
  <c r="HU42" i="27"/>
  <c r="HU37" i="27"/>
  <c r="HU47" i="27"/>
  <c r="HY67" i="27"/>
  <c r="HY52" i="27"/>
  <c r="HY62" i="27"/>
  <c r="HY42" i="27"/>
  <c r="HY37" i="27"/>
  <c r="HY47" i="27"/>
  <c r="HY57" i="27"/>
  <c r="HY32" i="27"/>
  <c r="G57" i="27"/>
  <c r="G47" i="27"/>
  <c r="G62" i="27"/>
  <c r="G32" i="27"/>
  <c r="G52" i="27"/>
  <c r="G37" i="27"/>
  <c r="G67" i="27"/>
  <c r="G42" i="27"/>
  <c r="O67" i="27"/>
  <c r="O57" i="27"/>
  <c r="O47" i="27"/>
  <c r="O52" i="27"/>
  <c r="O32" i="27"/>
  <c r="O42" i="27"/>
  <c r="O62" i="27"/>
  <c r="O37" i="27"/>
  <c r="W57" i="27"/>
  <c r="W47" i="27"/>
  <c r="W62" i="27"/>
  <c r="W52" i="27"/>
  <c r="W32" i="27"/>
  <c r="W42" i="27"/>
  <c r="W67" i="27"/>
  <c r="W37" i="27"/>
  <c r="AE67" i="27"/>
  <c r="AE57" i="27"/>
  <c r="AE47" i="27"/>
  <c r="AE52" i="27"/>
  <c r="AE42" i="27"/>
  <c r="AE62" i="27"/>
  <c r="AE32" i="27"/>
  <c r="AE37" i="27"/>
  <c r="AM57" i="27"/>
  <c r="AM47" i="27"/>
  <c r="AM67" i="27"/>
  <c r="AM62" i="27"/>
  <c r="AM52" i="27"/>
  <c r="AM42" i="27"/>
  <c r="AM37" i="27"/>
  <c r="AM32" i="27"/>
  <c r="AU67" i="27"/>
  <c r="AU57" i="27"/>
  <c r="AU47" i="27"/>
  <c r="AU52" i="27"/>
  <c r="AU62" i="27"/>
  <c r="AU42" i="27"/>
  <c r="AU37" i="27"/>
  <c r="AU32" i="27"/>
  <c r="BC57" i="27"/>
  <c r="BC67" i="27"/>
  <c r="BC47" i="27"/>
  <c r="BC62" i="27"/>
  <c r="BC42" i="27"/>
  <c r="BC52" i="27"/>
  <c r="BC37" i="27"/>
  <c r="BC32" i="27"/>
  <c r="BK67" i="27"/>
  <c r="BK57" i="27"/>
  <c r="BK47" i="27"/>
  <c r="BK52" i="27"/>
  <c r="BK62" i="27"/>
  <c r="BK42" i="27"/>
  <c r="BK32" i="27"/>
  <c r="BK37" i="27"/>
  <c r="BS57" i="27"/>
  <c r="BS47" i="27"/>
  <c r="BS62" i="27"/>
  <c r="BS32" i="27"/>
  <c r="BS67" i="27"/>
  <c r="BS52" i="27"/>
  <c r="BS37" i="27"/>
  <c r="BS42" i="27"/>
  <c r="CA67" i="27"/>
  <c r="CA57" i="27"/>
  <c r="CA47" i="27"/>
  <c r="CA52" i="27"/>
  <c r="CA32" i="27"/>
  <c r="CA62" i="27"/>
  <c r="CA42" i="27"/>
  <c r="CA37" i="27"/>
  <c r="CI57" i="27"/>
  <c r="CI47" i="27"/>
  <c r="CI62" i="27"/>
  <c r="CI67" i="27"/>
  <c r="CI52" i="27"/>
  <c r="CI42" i="27"/>
  <c r="CI32" i="27"/>
  <c r="CI37" i="27"/>
  <c r="CM57" i="27"/>
  <c r="CM67" i="27"/>
  <c r="CM47" i="27"/>
  <c r="CM62" i="27"/>
  <c r="CM42" i="27"/>
  <c r="CM52" i="27"/>
  <c r="CM32" i="27"/>
  <c r="CM37" i="27"/>
  <c r="CU57" i="27"/>
  <c r="CU62" i="27"/>
  <c r="CU47" i="27"/>
  <c r="CU52" i="27"/>
  <c r="CU42" i="27"/>
  <c r="CU37" i="27"/>
  <c r="CU67" i="27"/>
  <c r="CU32" i="27"/>
  <c r="CY57" i="27"/>
  <c r="CY47" i="27"/>
  <c r="CY67" i="27"/>
  <c r="CY62" i="27"/>
  <c r="CY32" i="27"/>
  <c r="CY52" i="27"/>
  <c r="CY37" i="27"/>
  <c r="CY42" i="27"/>
  <c r="DC57" i="27"/>
  <c r="DC47" i="27"/>
  <c r="DC62" i="27"/>
  <c r="DC42" i="27"/>
  <c r="DC52" i="27"/>
  <c r="DC67" i="27"/>
  <c r="DC37" i="27"/>
  <c r="DC32" i="27"/>
  <c r="DG67" i="27"/>
  <c r="DG57" i="27"/>
  <c r="DG47" i="27"/>
  <c r="DG52" i="27"/>
  <c r="DG42" i="27"/>
  <c r="DG62" i="27"/>
  <c r="DG37" i="27"/>
  <c r="DG32" i="27"/>
  <c r="DK57" i="27"/>
  <c r="DK62" i="27"/>
  <c r="DK47" i="27"/>
  <c r="DK67" i="27"/>
  <c r="DK52" i="27"/>
  <c r="DK37" i="27"/>
  <c r="DK32" i="27"/>
  <c r="DK42" i="27"/>
  <c r="DO57" i="27"/>
  <c r="DO67" i="27"/>
  <c r="DO47" i="27"/>
  <c r="DO62" i="27"/>
  <c r="DO52" i="27"/>
  <c r="DO42" i="27"/>
  <c r="DO37" i="27"/>
  <c r="DO32" i="27"/>
  <c r="DS57" i="27"/>
  <c r="DS47" i="27"/>
  <c r="DS62" i="27"/>
  <c r="DS52" i="27"/>
  <c r="DS42" i="27"/>
  <c r="DS67" i="27"/>
  <c r="DS32" i="27"/>
  <c r="DS37" i="27"/>
  <c r="DW67" i="27"/>
  <c r="DW57" i="27"/>
  <c r="DW47" i="27"/>
  <c r="DW52" i="27"/>
  <c r="DW42" i="27"/>
  <c r="DW62" i="27"/>
  <c r="DW32" i="27"/>
  <c r="DW37" i="27"/>
  <c r="EA62" i="27"/>
  <c r="EA57" i="27"/>
  <c r="EA47" i="27"/>
  <c r="EA67" i="27"/>
  <c r="EA32" i="27"/>
  <c r="EA42" i="27"/>
  <c r="EA37" i="27"/>
  <c r="EA52" i="27"/>
  <c r="EE62" i="27"/>
  <c r="EE57" i="27"/>
  <c r="EE47" i="27"/>
  <c r="EE32" i="27"/>
  <c r="EE67" i="27"/>
  <c r="EE52" i="27"/>
  <c r="EE37" i="27"/>
  <c r="EE42" i="27"/>
  <c r="EI62" i="27"/>
  <c r="EI57" i="27"/>
  <c r="EI47" i="27"/>
  <c r="EI67" i="27"/>
  <c r="EI32" i="27"/>
  <c r="EI42" i="27"/>
  <c r="EI52" i="27"/>
  <c r="EI37" i="27"/>
  <c r="EM62" i="27"/>
  <c r="EM67" i="27"/>
  <c r="EM57" i="27"/>
  <c r="EM47" i="27"/>
  <c r="EM52" i="27"/>
  <c r="EM32" i="27"/>
  <c r="EM37" i="27"/>
  <c r="EM42" i="27"/>
  <c r="EQ62" i="27"/>
  <c r="EQ57" i="27"/>
  <c r="EQ67" i="27"/>
  <c r="EQ47" i="27"/>
  <c r="EQ37" i="27"/>
  <c r="EQ52" i="27"/>
  <c r="EQ42" i="27"/>
  <c r="EQ32" i="27"/>
  <c r="EU62" i="27"/>
  <c r="EU57" i="27"/>
  <c r="EU47" i="27"/>
  <c r="EU67" i="27"/>
  <c r="EU52" i="27"/>
  <c r="EU37" i="27"/>
  <c r="EU42" i="27"/>
  <c r="EU32" i="27"/>
  <c r="EY62" i="27"/>
  <c r="EY57" i="27"/>
  <c r="EY67" i="27"/>
  <c r="EY47" i="27"/>
  <c r="EY42" i="27"/>
  <c r="EY52" i="27"/>
  <c r="EY32" i="27"/>
  <c r="EY37" i="27"/>
  <c r="FC62" i="27"/>
  <c r="FC67" i="27"/>
  <c r="FC57" i="27"/>
  <c r="FC47" i="27"/>
  <c r="FC52" i="27"/>
  <c r="FC37" i="27"/>
  <c r="FC42" i="27"/>
  <c r="FC32" i="27"/>
  <c r="FG62" i="27"/>
  <c r="FG57" i="27"/>
  <c r="FG47" i="27"/>
  <c r="FG52" i="27"/>
  <c r="FG37" i="27"/>
  <c r="FG42" i="27"/>
  <c r="FG67" i="27"/>
  <c r="FG32" i="27"/>
  <c r="FK62" i="27"/>
  <c r="FK57" i="27"/>
  <c r="FK47" i="27"/>
  <c r="FK67" i="27"/>
  <c r="FK37" i="27"/>
  <c r="FK42" i="27"/>
  <c r="FK52" i="27"/>
  <c r="FK32" i="27"/>
  <c r="FO62" i="27"/>
  <c r="FO57" i="27"/>
  <c r="FO47" i="27"/>
  <c r="FO67" i="27"/>
  <c r="FO42" i="27"/>
  <c r="FO52" i="27"/>
  <c r="FO32" i="27"/>
  <c r="FO37" i="27"/>
  <c r="FS62" i="27"/>
  <c r="FS67" i="27"/>
  <c r="FS57" i="27"/>
  <c r="FS52" i="27"/>
  <c r="FS47" i="27"/>
  <c r="FS37" i="27"/>
  <c r="FS42" i="27"/>
  <c r="FS32" i="27"/>
  <c r="FW62" i="27"/>
  <c r="FW57" i="27"/>
  <c r="FW47" i="27"/>
  <c r="FW52" i="27"/>
  <c r="FW37" i="27"/>
  <c r="FW67" i="27"/>
  <c r="FW42" i="27"/>
  <c r="FW32" i="27"/>
  <c r="GA62" i="27"/>
  <c r="GA57" i="27"/>
  <c r="GA67" i="27"/>
  <c r="GA47" i="27"/>
  <c r="GA52" i="27"/>
  <c r="GA42" i="27"/>
  <c r="GA37" i="27"/>
  <c r="GA32" i="27"/>
  <c r="GI62" i="27"/>
  <c r="GI67" i="27"/>
  <c r="GI57" i="27"/>
  <c r="GI52" i="27"/>
  <c r="GI47" i="27"/>
  <c r="GI37" i="27"/>
  <c r="GI42" i="27"/>
  <c r="GI32" i="27"/>
  <c r="GM62" i="27"/>
  <c r="GM57" i="27"/>
  <c r="GM47" i="27"/>
  <c r="GM67" i="27"/>
  <c r="GM32" i="27"/>
  <c r="GM42" i="27"/>
  <c r="GM37" i="27"/>
  <c r="GM52" i="27"/>
  <c r="GQ62" i="27"/>
  <c r="GQ57" i="27"/>
  <c r="GQ47" i="27"/>
  <c r="GQ32" i="27"/>
  <c r="GQ52" i="27"/>
  <c r="GQ42" i="27"/>
  <c r="GQ67" i="27"/>
  <c r="GQ37" i="27"/>
  <c r="GU62" i="27"/>
  <c r="GU57" i="27"/>
  <c r="GU47" i="27"/>
  <c r="GU67" i="27"/>
  <c r="GU42" i="27"/>
  <c r="GU37" i="27"/>
  <c r="GU32" i="27"/>
  <c r="GU52" i="27"/>
  <c r="GY62" i="27"/>
  <c r="GY67" i="27"/>
  <c r="GY57" i="27"/>
  <c r="GY52" i="27"/>
  <c r="GY47" i="27"/>
  <c r="GY37" i="27"/>
  <c r="GY42" i="27"/>
  <c r="GY32" i="27"/>
  <c r="HC62" i="27"/>
  <c r="HC57" i="27"/>
  <c r="HC67" i="27"/>
  <c r="HC47" i="27"/>
  <c r="HC52" i="27"/>
  <c r="HC42" i="27"/>
  <c r="HC37" i="27"/>
  <c r="HC32" i="27"/>
  <c r="HG62" i="27"/>
  <c r="HG57" i="27"/>
  <c r="HG47" i="27"/>
  <c r="HG67" i="27"/>
  <c r="HG52" i="27"/>
  <c r="HG42" i="27"/>
  <c r="HG37" i="27"/>
  <c r="HG32" i="27"/>
  <c r="HK62" i="27"/>
  <c r="HK57" i="27"/>
  <c r="HK67" i="27"/>
  <c r="HK47" i="27"/>
  <c r="HK52" i="27"/>
  <c r="HK42" i="27"/>
  <c r="HK32" i="27"/>
  <c r="HK37" i="27"/>
  <c r="HO62" i="27"/>
  <c r="HO67" i="27"/>
  <c r="HO57" i="27"/>
  <c r="HO52" i="27"/>
  <c r="HO47" i="27"/>
  <c r="HO37" i="27"/>
  <c r="HO42" i="27"/>
  <c r="HO32" i="27"/>
  <c r="HS62" i="27"/>
  <c r="HS57" i="27"/>
  <c r="HS47" i="27"/>
  <c r="HS67" i="27"/>
  <c r="HS52" i="27"/>
  <c r="HS37" i="27"/>
  <c r="HS42" i="27"/>
  <c r="HS32" i="27"/>
  <c r="HW62" i="27"/>
  <c r="HW57" i="27"/>
  <c r="HW47" i="27"/>
  <c r="HW67" i="27"/>
  <c r="HW42" i="27"/>
  <c r="HW52" i="27"/>
  <c r="HW37" i="27"/>
  <c r="HW32" i="27"/>
  <c r="AZ67" i="27"/>
  <c r="AZ52" i="27"/>
  <c r="AZ62" i="27"/>
  <c r="AZ57" i="27"/>
  <c r="AZ42" i="27"/>
  <c r="AZ32" i="27"/>
  <c r="AZ47" i="27"/>
  <c r="AZ37" i="27"/>
  <c r="BH57" i="27"/>
  <c r="BH67" i="27"/>
  <c r="BH62" i="27"/>
  <c r="BH52" i="27"/>
  <c r="BH47" i="27"/>
  <c r="BH42" i="27"/>
  <c r="BH32" i="27"/>
  <c r="BH37" i="27"/>
  <c r="BP67" i="27"/>
  <c r="BP52" i="27"/>
  <c r="BP42" i="27"/>
  <c r="BP47" i="27"/>
  <c r="BP57" i="27"/>
  <c r="BP37" i="27"/>
  <c r="BP32" i="27"/>
  <c r="BP62" i="27"/>
  <c r="BX67" i="27"/>
  <c r="BX57" i="27"/>
  <c r="BX62" i="27"/>
  <c r="BX47" i="27"/>
  <c r="BX52" i="27"/>
  <c r="BX42" i="27"/>
  <c r="BX37" i="27"/>
  <c r="BX32" i="27"/>
  <c r="CF67" i="27"/>
  <c r="CF52" i="27"/>
  <c r="CF32" i="27"/>
  <c r="CF47" i="27"/>
  <c r="CF42" i="27"/>
  <c r="CF62" i="27"/>
  <c r="CF37" i="27"/>
  <c r="CF57" i="27"/>
  <c r="CR67" i="27"/>
  <c r="CR32" i="27"/>
  <c r="CR42" i="27"/>
  <c r="CR57" i="27"/>
  <c r="CR47" i="27"/>
  <c r="CR52" i="27"/>
  <c r="CR62" i="27"/>
  <c r="CR37" i="27"/>
  <c r="CZ67" i="27"/>
  <c r="CZ62" i="27"/>
  <c r="CZ47" i="27"/>
  <c r="CZ52" i="27"/>
  <c r="CZ37" i="27"/>
  <c r="CZ42" i="27"/>
  <c r="CZ32" i="27"/>
  <c r="CZ57" i="27"/>
  <c r="DH67" i="27"/>
  <c r="DH62" i="27"/>
  <c r="DH42" i="27"/>
  <c r="DH47" i="27"/>
  <c r="DH57" i="27"/>
  <c r="DH52" i="27"/>
  <c r="DH37" i="27"/>
  <c r="DH32" i="27"/>
  <c r="ER67" i="27"/>
  <c r="ER52" i="27"/>
  <c r="ER32" i="27"/>
  <c r="ER57" i="27"/>
  <c r="ER37" i="27"/>
  <c r="ER47" i="27"/>
  <c r="ER42" i="27"/>
  <c r="ER62" i="27"/>
  <c r="EZ57" i="27"/>
  <c r="EZ32" i="27"/>
  <c r="EZ62" i="27"/>
  <c r="EZ47" i="27"/>
  <c r="EZ52" i="27"/>
  <c r="EZ37" i="27"/>
  <c r="EZ67" i="27"/>
  <c r="EZ42" i="27"/>
  <c r="FH67" i="27"/>
  <c r="FH62" i="27"/>
  <c r="FH57" i="27"/>
  <c r="FH52" i="27"/>
  <c r="FH47" i="27"/>
  <c r="FH37" i="27"/>
  <c r="FH42" i="27"/>
  <c r="FH32" i="27"/>
  <c r="FP52" i="27"/>
  <c r="FP57" i="27"/>
  <c r="FP62" i="27"/>
  <c r="FP67" i="27"/>
  <c r="FP37" i="27"/>
  <c r="FP42" i="27"/>
  <c r="FP32" i="27"/>
  <c r="FP47" i="27"/>
  <c r="GB62" i="27"/>
  <c r="GB52" i="27"/>
  <c r="GB42" i="27"/>
  <c r="GB47" i="27"/>
  <c r="GB57" i="27"/>
  <c r="GB67" i="27"/>
  <c r="GB37" i="27"/>
  <c r="GB32" i="27"/>
  <c r="GJ52" i="27"/>
  <c r="GJ42" i="27"/>
  <c r="GJ57" i="27"/>
  <c r="GJ62" i="27"/>
  <c r="GJ67" i="27"/>
  <c r="GJ47" i="27"/>
  <c r="GJ37" i="27"/>
  <c r="GJ32" i="27"/>
  <c r="GV52" i="27"/>
  <c r="GV67" i="27"/>
  <c r="GV57" i="27"/>
  <c r="GV42" i="27"/>
  <c r="GV32" i="27"/>
  <c r="GV47" i="27"/>
  <c r="GV37" i="27"/>
  <c r="GV62" i="27"/>
  <c r="HT67" i="27"/>
  <c r="HT52" i="27"/>
  <c r="HT42" i="27"/>
  <c r="HT57" i="27"/>
  <c r="HT47" i="27"/>
  <c r="HT37" i="27"/>
  <c r="HT62" i="27"/>
  <c r="HT32" i="27"/>
  <c r="B67" i="27"/>
  <c r="B62" i="27"/>
  <c r="B52" i="27"/>
  <c r="B47" i="27"/>
  <c r="B37" i="27"/>
  <c r="B57" i="27"/>
  <c r="B42" i="27"/>
  <c r="B32" i="27"/>
  <c r="F67" i="27"/>
  <c r="F62" i="27"/>
  <c r="F57" i="27"/>
  <c r="F52" i="27"/>
  <c r="F37" i="27"/>
  <c r="F47" i="27"/>
  <c r="F42" i="27"/>
  <c r="F32" i="27"/>
  <c r="J67" i="27"/>
  <c r="J62" i="27"/>
  <c r="J52" i="27"/>
  <c r="J37" i="27"/>
  <c r="J42" i="27"/>
  <c r="J47" i="27"/>
  <c r="J57" i="27"/>
  <c r="J32" i="27"/>
  <c r="N67" i="27"/>
  <c r="N62" i="27"/>
  <c r="N52" i="27"/>
  <c r="N57" i="27"/>
  <c r="N37" i="27"/>
  <c r="N47" i="27"/>
  <c r="N42" i="27"/>
  <c r="N32" i="27"/>
  <c r="R67" i="27"/>
  <c r="R62" i="27"/>
  <c r="R52" i="27"/>
  <c r="R47" i="27"/>
  <c r="R37" i="27"/>
  <c r="R32" i="27"/>
  <c r="R57" i="27"/>
  <c r="R42" i="27"/>
  <c r="V67" i="27"/>
  <c r="V62" i="27"/>
  <c r="V57" i="27"/>
  <c r="V52" i="27"/>
  <c r="V37" i="27"/>
  <c r="V42" i="27"/>
  <c r="V47" i="27"/>
  <c r="V32" i="27"/>
  <c r="Z67" i="27"/>
  <c r="Z62" i="27"/>
  <c r="Z52" i="27"/>
  <c r="Z37" i="27"/>
  <c r="Z47" i="27"/>
  <c r="Z42" i="27"/>
  <c r="Z32" i="27"/>
  <c r="Z57" i="27"/>
  <c r="AD67" i="27"/>
  <c r="AD62" i="27"/>
  <c r="AD52" i="27"/>
  <c r="AD37" i="27"/>
  <c r="AD57" i="27"/>
  <c r="AD42" i="27"/>
  <c r="AD47" i="27"/>
  <c r="AD32" i="27"/>
  <c r="AH67" i="27"/>
  <c r="AH62" i="27"/>
  <c r="AH52" i="27"/>
  <c r="AH47" i="27"/>
  <c r="AH37" i="27"/>
  <c r="AH57" i="27"/>
  <c r="AH42" i="27"/>
  <c r="AH32" i="27"/>
  <c r="AL67" i="27"/>
  <c r="AL62" i="27"/>
  <c r="AL57" i="27"/>
  <c r="AL52" i="27"/>
  <c r="AL37" i="27"/>
  <c r="AL42" i="27"/>
  <c r="AL47" i="27"/>
  <c r="AL32" i="27"/>
  <c r="AP67" i="27"/>
  <c r="AP62" i="27"/>
  <c r="AP52" i="27"/>
  <c r="AP57" i="27"/>
  <c r="AP37" i="27"/>
  <c r="AP47" i="27"/>
  <c r="AP42" i="27"/>
  <c r="AP32" i="27"/>
  <c r="AT67" i="27"/>
  <c r="AT62" i="27"/>
  <c r="AT52" i="27"/>
  <c r="AT37" i="27"/>
  <c r="AT42" i="27"/>
  <c r="AT32" i="27"/>
  <c r="AT47" i="27"/>
  <c r="AT57" i="27"/>
  <c r="AX67" i="27"/>
  <c r="AX62" i="27"/>
  <c r="AX52" i="27"/>
  <c r="AX57" i="27"/>
  <c r="AX47" i="27"/>
  <c r="AX37" i="27"/>
  <c r="AX32" i="27"/>
  <c r="AX42" i="27"/>
  <c r="BB67" i="27"/>
  <c r="BB62" i="27"/>
  <c r="BB57" i="27"/>
  <c r="BB52" i="27"/>
  <c r="BB37" i="27"/>
  <c r="BB32" i="27"/>
  <c r="BB42" i="27"/>
  <c r="BB47" i="27"/>
  <c r="BF67" i="27"/>
  <c r="BF62" i="27"/>
  <c r="BF52" i="27"/>
  <c r="BF37" i="27"/>
  <c r="BF32" i="27"/>
  <c r="BF42" i="27"/>
  <c r="BF57" i="27"/>
  <c r="BF47" i="27"/>
  <c r="BJ67" i="27"/>
  <c r="BJ62" i="27"/>
  <c r="BJ52" i="27"/>
  <c r="BJ37" i="27"/>
  <c r="BJ32" i="27"/>
  <c r="BJ57" i="27"/>
  <c r="BJ47" i="27"/>
  <c r="BJ42" i="27"/>
  <c r="BN67" i="27"/>
  <c r="BN62" i="27"/>
  <c r="BN52" i="27"/>
  <c r="BN47" i="27"/>
  <c r="BN37" i="27"/>
  <c r="BN42" i="27"/>
  <c r="BN57" i="27"/>
  <c r="BN32" i="27"/>
  <c r="BR67" i="27"/>
  <c r="BR62" i="27"/>
  <c r="BR57" i="27"/>
  <c r="BR52" i="27"/>
  <c r="BR37" i="27"/>
  <c r="BR47" i="27"/>
  <c r="BR42" i="27"/>
  <c r="BR32" i="27"/>
  <c r="BV67" i="27"/>
  <c r="BV62" i="27"/>
  <c r="BV52" i="27"/>
  <c r="BV37" i="27"/>
  <c r="BV42" i="27"/>
  <c r="BV32" i="27"/>
  <c r="BV57" i="27"/>
  <c r="BV47" i="27"/>
  <c r="BZ67" i="27"/>
  <c r="BZ62" i="27"/>
  <c r="BZ52" i="27"/>
  <c r="BZ57" i="27"/>
  <c r="BZ37" i="27"/>
  <c r="BZ47" i="27"/>
  <c r="BZ42" i="27"/>
  <c r="BZ32" i="27"/>
  <c r="CD67" i="27"/>
  <c r="CD62" i="27"/>
  <c r="CD52" i="27"/>
  <c r="CD47" i="27"/>
  <c r="CD37" i="27"/>
  <c r="CD57" i="27"/>
  <c r="CD42" i="27"/>
  <c r="CD32" i="27"/>
  <c r="CH67" i="27"/>
  <c r="CH62" i="27"/>
  <c r="CH57" i="27"/>
  <c r="CH52" i="27"/>
  <c r="CH37" i="27"/>
  <c r="CH42" i="27"/>
  <c r="CH32" i="27"/>
  <c r="CH47" i="27"/>
  <c r="CL67" i="27"/>
  <c r="CL62" i="27"/>
  <c r="CL52" i="27"/>
  <c r="CL37" i="27"/>
  <c r="CL57" i="27"/>
  <c r="CL47" i="27"/>
  <c r="CL42" i="27"/>
  <c r="CL32" i="27"/>
  <c r="CP67" i="27"/>
  <c r="CP62" i="27"/>
  <c r="CP52" i="27"/>
  <c r="CP37" i="27"/>
  <c r="CP57" i="27"/>
  <c r="CP47" i="27"/>
  <c r="CP42" i="27"/>
  <c r="CP32" i="27"/>
  <c r="CT67" i="27"/>
  <c r="CT62" i="27"/>
  <c r="CT52" i="27"/>
  <c r="CT47" i="27"/>
  <c r="CT37" i="27"/>
  <c r="CT57" i="27"/>
  <c r="CT32" i="27"/>
  <c r="CT42" i="27"/>
  <c r="CX67" i="27"/>
  <c r="CX62" i="27"/>
  <c r="CX57" i="27"/>
  <c r="CX52" i="27"/>
  <c r="CX37" i="27"/>
  <c r="CX42" i="27"/>
  <c r="CX47" i="27"/>
  <c r="CX32" i="27"/>
  <c r="DB67" i="27"/>
  <c r="DB62" i="27"/>
  <c r="DB52" i="27"/>
  <c r="DB57" i="27"/>
  <c r="DB37" i="27"/>
  <c r="DB47" i="27"/>
  <c r="DB42" i="27"/>
  <c r="DB32" i="27"/>
  <c r="DF67" i="27"/>
  <c r="DF62" i="27"/>
  <c r="DF52" i="27"/>
  <c r="DF37" i="27"/>
  <c r="DF57" i="27"/>
  <c r="DF47" i="27"/>
  <c r="DF42" i="27"/>
  <c r="DF32" i="27"/>
  <c r="DJ67" i="27"/>
  <c r="DJ62" i="27"/>
  <c r="DJ52" i="27"/>
  <c r="DJ57" i="27"/>
  <c r="DJ47" i="27"/>
  <c r="DJ37" i="27"/>
  <c r="DJ32" i="27"/>
  <c r="DJ42" i="27"/>
  <c r="DN67" i="27"/>
  <c r="DN62" i="27"/>
  <c r="DN57" i="27"/>
  <c r="DN52" i="27"/>
  <c r="DN37" i="27"/>
  <c r="DN32" i="27"/>
  <c r="DN42" i="27"/>
  <c r="DN47" i="27"/>
  <c r="DR67" i="27"/>
  <c r="DR62" i="27"/>
  <c r="DR52" i="27"/>
  <c r="DR37" i="27"/>
  <c r="DR32" i="27"/>
  <c r="DR42" i="27"/>
  <c r="DR47" i="27"/>
  <c r="DR57" i="27"/>
  <c r="DV67" i="27"/>
  <c r="DV62" i="27"/>
  <c r="DV52" i="27"/>
  <c r="DV37" i="27"/>
  <c r="DV32" i="27"/>
  <c r="DV57" i="27"/>
  <c r="DV47" i="27"/>
  <c r="DV42" i="27"/>
  <c r="DZ67" i="27"/>
  <c r="DZ62" i="27"/>
  <c r="DZ52" i="27"/>
  <c r="DZ47" i="27"/>
  <c r="DZ37" i="27"/>
  <c r="DZ57" i="27"/>
  <c r="DZ42" i="27"/>
  <c r="DZ32" i="27"/>
  <c r="ED67" i="27"/>
  <c r="ED57" i="27"/>
  <c r="ED52" i="27"/>
  <c r="ED62" i="27"/>
  <c r="ED37" i="27"/>
  <c r="ED47" i="27"/>
  <c r="ED42" i="27"/>
  <c r="ED32" i="27"/>
  <c r="EH67" i="27"/>
  <c r="EH62" i="27"/>
  <c r="EH52" i="27"/>
  <c r="EH37" i="27"/>
  <c r="EH57" i="27"/>
  <c r="EH42" i="27"/>
  <c r="EH47" i="27"/>
  <c r="EH32" i="27"/>
  <c r="EL67" i="27"/>
  <c r="EL52" i="27"/>
  <c r="EL57" i="27"/>
  <c r="EL37" i="27"/>
  <c r="EL47" i="27"/>
  <c r="EL42" i="27"/>
  <c r="EL32" i="27"/>
  <c r="EL62" i="27"/>
  <c r="EP67" i="27"/>
  <c r="EP62" i="27"/>
  <c r="EP52" i="27"/>
  <c r="EP47" i="27"/>
  <c r="EP37" i="27"/>
  <c r="EP57" i="27"/>
  <c r="EP42" i="27"/>
  <c r="EP32" i="27"/>
  <c r="ET67" i="27"/>
  <c r="ET57" i="27"/>
  <c r="ET52" i="27"/>
  <c r="ET62" i="27"/>
  <c r="ET37" i="27"/>
  <c r="ET42" i="27"/>
  <c r="ET47" i="27"/>
  <c r="ET32" i="27"/>
  <c r="EX67" i="27"/>
  <c r="EX52" i="27"/>
  <c r="EX37" i="27"/>
  <c r="EX62" i="27"/>
  <c r="EX57" i="27"/>
  <c r="EX47" i="27"/>
  <c r="EX42" i="27"/>
  <c r="EX32" i="27"/>
  <c r="FB67" i="27"/>
  <c r="FB52" i="27"/>
  <c r="FB62" i="27"/>
  <c r="FB37" i="27"/>
  <c r="FB57" i="27"/>
  <c r="FB42" i="27"/>
  <c r="FB47" i="27"/>
  <c r="FB32" i="27"/>
  <c r="FF67" i="27"/>
  <c r="FF62" i="27"/>
  <c r="FF52" i="27"/>
  <c r="FF47" i="27"/>
  <c r="FF37" i="27"/>
  <c r="FF42" i="27"/>
  <c r="FF57" i="27"/>
  <c r="FF32" i="27"/>
  <c r="FJ67" i="27"/>
  <c r="FJ62" i="27"/>
  <c r="FJ57" i="27"/>
  <c r="FJ52" i="27"/>
  <c r="FJ37" i="27"/>
  <c r="FJ42" i="27"/>
  <c r="FJ47" i="27"/>
  <c r="FJ32" i="27"/>
  <c r="FN67" i="27"/>
  <c r="FN52" i="27"/>
  <c r="FN57" i="27"/>
  <c r="FN37" i="27"/>
  <c r="FN47" i="27"/>
  <c r="FN62" i="27"/>
  <c r="FN42" i="27"/>
  <c r="FN32" i="27"/>
  <c r="FR67" i="27"/>
  <c r="FR62" i="27"/>
  <c r="FR57" i="27"/>
  <c r="FR37" i="27"/>
  <c r="FR42" i="27"/>
  <c r="FR52" i="27"/>
  <c r="FR47" i="27"/>
  <c r="FR32" i="27"/>
  <c r="FV67" i="27"/>
  <c r="FV62" i="27"/>
  <c r="FV47" i="27"/>
  <c r="FV37" i="27"/>
  <c r="FV32" i="27"/>
  <c r="FV57" i="27"/>
  <c r="FV52" i="27"/>
  <c r="FV42" i="27"/>
  <c r="FZ67" i="27"/>
  <c r="FZ57" i="27"/>
  <c r="FZ42" i="27"/>
  <c r="FZ37" i="27"/>
  <c r="FZ32" i="27"/>
  <c r="FZ52" i="27"/>
  <c r="FZ47" i="27"/>
  <c r="FZ62" i="27"/>
  <c r="GD67" i="27"/>
  <c r="GD52" i="27"/>
  <c r="GD62" i="27"/>
  <c r="GD57" i="27"/>
  <c r="GD37" i="27"/>
  <c r="GD32" i="27"/>
  <c r="GD42" i="27"/>
  <c r="GD47" i="27"/>
  <c r="GH67" i="27"/>
  <c r="GH52" i="27"/>
  <c r="GH37" i="27"/>
  <c r="GH32" i="27"/>
  <c r="GH42" i="27"/>
  <c r="GH62" i="27"/>
  <c r="GH47" i="27"/>
  <c r="GH57" i="27"/>
  <c r="GL67" i="27"/>
  <c r="GL62" i="27"/>
  <c r="GL47" i="27"/>
  <c r="GL37" i="27"/>
  <c r="GL57" i="27"/>
  <c r="GL32" i="27"/>
  <c r="GL52" i="27"/>
  <c r="GL42" i="27"/>
  <c r="GP67" i="27"/>
  <c r="GP57" i="27"/>
  <c r="GP52" i="27"/>
  <c r="GP42" i="27"/>
  <c r="GP37" i="27"/>
  <c r="GP47" i="27"/>
  <c r="GP62" i="27"/>
  <c r="GP32" i="27"/>
  <c r="GT67" i="27"/>
  <c r="GT62" i="27"/>
  <c r="GT52" i="27"/>
  <c r="GT57" i="27"/>
  <c r="GT37" i="27"/>
  <c r="GT42" i="27"/>
  <c r="GT47" i="27"/>
  <c r="GT32" i="27"/>
  <c r="GX67" i="27"/>
  <c r="GX62" i="27"/>
  <c r="GX57" i="27"/>
  <c r="GX37" i="27"/>
  <c r="GX47" i="27"/>
  <c r="GX32" i="27"/>
  <c r="GX52" i="27"/>
  <c r="GX42" i="27"/>
  <c r="HB67" i="27"/>
  <c r="HB62" i="27"/>
  <c r="HB47" i="27"/>
  <c r="HB37" i="27"/>
  <c r="HB52" i="27"/>
  <c r="HB57" i="27"/>
  <c r="HB42" i="27"/>
  <c r="HB32" i="27"/>
  <c r="HF67" i="27"/>
  <c r="HF57" i="27"/>
  <c r="HF62" i="27"/>
  <c r="HF42" i="27"/>
  <c r="HF37" i="27"/>
  <c r="HF52" i="27"/>
  <c r="HF47" i="27"/>
  <c r="HF32" i="27"/>
  <c r="HJ67" i="27"/>
  <c r="HJ52" i="27"/>
  <c r="HJ57" i="27"/>
  <c r="HJ37" i="27"/>
  <c r="HJ32" i="27"/>
  <c r="HJ42" i="27"/>
  <c r="HJ47" i="27"/>
  <c r="HJ62" i="27"/>
  <c r="HN67" i="27"/>
  <c r="HN62" i="27"/>
  <c r="HN37" i="27"/>
  <c r="HN57" i="27"/>
  <c r="HN47" i="27"/>
  <c r="HN42" i="27"/>
  <c r="HN52" i="27"/>
  <c r="HN32" i="27"/>
  <c r="HR67" i="27"/>
  <c r="HR62" i="27"/>
  <c r="HR52" i="27"/>
  <c r="HR47" i="27"/>
  <c r="HR37" i="27"/>
  <c r="HR57" i="27"/>
  <c r="HR42" i="27"/>
  <c r="HR32" i="27"/>
  <c r="HV67" i="27"/>
  <c r="HV62" i="27"/>
  <c r="HV57" i="27"/>
  <c r="HV42" i="27"/>
  <c r="HV37" i="27"/>
  <c r="HV52" i="27"/>
  <c r="HV47" i="27"/>
  <c r="HV32" i="27"/>
  <c r="HZ67" i="27"/>
  <c r="HZ52" i="27"/>
  <c r="HZ57" i="27"/>
  <c r="HZ62" i="27"/>
  <c r="HZ37" i="27"/>
  <c r="HZ32" i="27"/>
  <c r="HZ47" i="27"/>
  <c r="HZ42" i="27"/>
  <c r="G27" i="27"/>
  <c r="S27" i="27"/>
  <c r="AE27" i="27"/>
  <c r="AM27" i="27"/>
  <c r="AY27" i="27"/>
  <c r="BK27" i="27"/>
  <c r="BS27" i="27"/>
  <c r="CE27" i="27"/>
  <c r="CQ27" i="27"/>
  <c r="DC27" i="27"/>
  <c r="DK27" i="27"/>
  <c r="DW27" i="27"/>
  <c r="EE27" i="27"/>
  <c r="EQ27" i="27"/>
  <c r="EY27" i="27"/>
  <c r="FG27" i="27"/>
  <c r="FO27" i="27"/>
  <c r="FW27" i="27"/>
  <c r="GE27" i="27"/>
  <c r="GM27" i="27"/>
  <c r="GU27" i="27"/>
  <c r="C23" i="27"/>
  <c r="G23" i="27"/>
  <c r="K23" i="27"/>
  <c r="O23" i="27"/>
  <c r="S23" i="27"/>
  <c r="W23" i="27"/>
  <c r="AA23" i="27"/>
  <c r="AE23" i="27"/>
  <c r="AI23" i="27"/>
  <c r="AM23" i="27"/>
  <c r="AQ23" i="27"/>
  <c r="AU23" i="27"/>
  <c r="AY23" i="27"/>
  <c r="BC23" i="27"/>
  <c r="BG23" i="27"/>
  <c r="BK23" i="27"/>
  <c r="BO23" i="27"/>
  <c r="BS23" i="27"/>
  <c r="BW23" i="27"/>
  <c r="CA23" i="27"/>
  <c r="CE23" i="27"/>
  <c r="CI23" i="27"/>
  <c r="CM23" i="27"/>
  <c r="CQ23" i="27"/>
  <c r="CU23" i="27"/>
  <c r="CY23" i="27"/>
  <c r="DC23" i="27"/>
  <c r="DG23" i="27"/>
  <c r="DK23" i="27"/>
  <c r="DO23" i="27"/>
  <c r="DS23" i="27"/>
  <c r="DW23" i="27"/>
  <c r="EA23" i="27"/>
  <c r="EE23" i="27"/>
  <c r="EI23" i="27"/>
  <c r="EM23" i="27"/>
  <c r="EQ23" i="27"/>
  <c r="EU23" i="27"/>
  <c r="EY23" i="27"/>
  <c r="FC23" i="27"/>
  <c r="FG23" i="27"/>
  <c r="FK23" i="27"/>
  <c r="FO23" i="27"/>
  <c r="FS23" i="27"/>
  <c r="FW23" i="27"/>
  <c r="GA23" i="27"/>
  <c r="GE23" i="27"/>
  <c r="GI23" i="27"/>
  <c r="GM23" i="27"/>
  <c r="GQ23" i="27"/>
  <c r="GU23" i="27"/>
  <c r="K27" i="27"/>
  <c r="AA27" i="27"/>
  <c r="AQ27" i="27"/>
  <c r="BC27" i="27"/>
  <c r="BW27" i="27"/>
  <c r="CI27" i="27"/>
  <c r="CU27" i="27"/>
  <c r="DO27" i="27"/>
  <c r="EI27" i="27"/>
  <c r="D23" i="27"/>
  <c r="H23" i="27"/>
  <c r="L23" i="27"/>
  <c r="P23" i="27"/>
  <c r="T23" i="27"/>
  <c r="X23" i="27"/>
  <c r="AB23" i="27"/>
  <c r="AF23" i="27"/>
  <c r="AJ23" i="27"/>
  <c r="AN23" i="27"/>
  <c r="AR23" i="27"/>
  <c r="AV23" i="27"/>
  <c r="AZ23" i="27"/>
  <c r="BD23" i="27"/>
  <c r="BH23" i="27"/>
  <c r="BL23" i="27"/>
  <c r="BP23" i="27"/>
  <c r="BT23" i="27"/>
  <c r="BX23" i="27"/>
  <c r="CB23" i="27"/>
  <c r="CF23" i="27"/>
  <c r="CJ23" i="27"/>
  <c r="CN23" i="27"/>
  <c r="CR23" i="27"/>
  <c r="CV23" i="27"/>
  <c r="CZ23" i="27"/>
  <c r="DD23" i="27"/>
  <c r="DH23" i="27"/>
  <c r="DL23" i="27"/>
  <c r="DP23" i="27"/>
  <c r="DT23" i="27"/>
  <c r="DX23" i="27"/>
  <c r="C27" i="27"/>
  <c r="O27" i="27"/>
  <c r="W27" i="27"/>
  <c r="AI27" i="27"/>
  <c r="AU27" i="27"/>
  <c r="BG27" i="27"/>
  <c r="BO27" i="27"/>
  <c r="CA27" i="27"/>
  <c r="CM27" i="27"/>
  <c r="CY27" i="27"/>
  <c r="DG27" i="27"/>
  <c r="DS27" i="27"/>
  <c r="EA27" i="27"/>
  <c r="EM27" i="27"/>
  <c r="EU27" i="27"/>
  <c r="FC27" i="27"/>
  <c r="FK27" i="27"/>
  <c r="FS27" i="27"/>
  <c r="GA27" i="27"/>
  <c r="GI27" i="27"/>
  <c r="GQ27" i="27"/>
  <c r="B8" i="27"/>
  <c r="J8" i="27"/>
  <c r="J19" i="27" s="1"/>
  <c r="N8" i="27"/>
  <c r="N19" i="27" s="1"/>
  <c r="R8" i="27"/>
  <c r="R19" i="27" s="1"/>
  <c r="Z8" i="27"/>
  <c r="Z19" i="27" s="1"/>
  <c r="AD8" i="27"/>
  <c r="AD19" i="27" s="1"/>
  <c r="AH8" i="27"/>
  <c r="AH19" i="27" s="1"/>
  <c r="AP8" i="27"/>
  <c r="AP19" i="27" s="1"/>
  <c r="AT8" i="27"/>
  <c r="AT19" i="27" s="1"/>
  <c r="AX8" i="27"/>
  <c r="AX19" i="27" s="1"/>
  <c r="BF8" i="27"/>
  <c r="BF19" i="27" s="1"/>
  <c r="BJ8" i="27"/>
  <c r="BJ19" i="27" s="1"/>
  <c r="BN8" i="27"/>
  <c r="BN19" i="27" s="1"/>
  <c r="BR8" i="27"/>
  <c r="BR19" i="27" s="1"/>
  <c r="BV8" i="27"/>
  <c r="BV19" i="27" s="1"/>
  <c r="BZ8" i="27"/>
  <c r="BZ19" i="27" s="1"/>
  <c r="CD8" i="27"/>
  <c r="CD19" i="27" s="1"/>
  <c r="CH8" i="27"/>
  <c r="CH19" i="27" s="1"/>
  <c r="CL8" i="27"/>
  <c r="CL19" i="27" s="1"/>
  <c r="CP8" i="27"/>
  <c r="CP19" i="27" s="1"/>
  <c r="CT8" i="27"/>
  <c r="CT19" i="27" s="1"/>
  <c r="CX8" i="27"/>
  <c r="CX19" i="27" s="1"/>
  <c r="DB8" i="27"/>
  <c r="DB19" i="27" s="1"/>
  <c r="DF8" i="27"/>
  <c r="DF19" i="27" s="1"/>
  <c r="DJ8" i="27"/>
  <c r="DJ19" i="27" s="1"/>
  <c r="DN8" i="27"/>
  <c r="DN19" i="27" s="1"/>
  <c r="DR8" i="27"/>
  <c r="DR19" i="27" s="1"/>
  <c r="DV8" i="27"/>
  <c r="DV19" i="27" s="1"/>
  <c r="DZ8" i="27"/>
  <c r="DZ19" i="27" s="1"/>
  <c r="ED8" i="27"/>
  <c r="ED19" i="27" s="1"/>
  <c r="EL8" i="27"/>
  <c r="EL19" i="27" s="1"/>
  <c r="EP8" i="27"/>
  <c r="EP19" i="27" s="1"/>
  <c r="ET8" i="27"/>
  <c r="ET19" i="27" s="1"/>
  <c r="EX8" i="27"/>
  <c r="EX19" i="27" s="1"/>
  <c r="FB8" i="27"/>
  <c r="FB19" i="27" s="1"/>
  <c r="FF8" i="27"/>
  <c r="FF19" i="27" s="1"/>
  <c r="FJ8" i="27"/>
  <c r="FJ19" i="27" s="1"/>
  <c r="FR8" i="27"/>
  <c r="FR19" i="27" s="1"/>
  <c r="FV8" i="27"/>
  <c r="FV19" i="27" s="1"/>
  <c r="FZ8" i="27"/>
  <c r="FZ19" i="27" s="1"/>
  <c r="GD8" i="27"/>
  <c r="GD19" i="27" s="1"/>
  <c r="GH8" i="27"/>
  <c r="GH19" i="27" s="1"/>
  <c r="GL8" i="27"/>
  <c r="GL19" i="27" s="1"/>
  <c r="GP8" i="27"/>
  <c r="GP19" i="27" s="1"/>
  <c r="GX8" i="27"/>
  <c r="GX19" i="27" s="1"/>
  <c r="HB8" i="27"/>
  <c r="HB19" i="27" s="1"/>
  <c r="HF8" i="27"/>
  <c r="HF19" i="27" s="1"/>
  <c r="HJ8" i="27"/>
  <c r="HJ19" i="27" s="1"/>
  <c r="HN8" i="27"/>
  <c r="HN19" i="27" s="1"/>
  <c r="HR8" i="27"/>
  <c r="HR19" i="27" s="1"/>
  <c r="HV8" i="27"/>
  <c r="HV19" i="27" s="1"/>
  <c r="HZ8" i="27"/>
  <c r="HZ19" i="27" s="1"/>
  <c r="EB23" i="27"/>
  <c r="EF23" i="27"/>
  <c r="EJ23" i="27"/>
  <c r="EN23" i="27"/>
  <c r="ER23" i="27"/>
  <c r="EV23" i="27"/>
  <c r="EZ23" i="27"/>
  <c r="FD23" i="27"/>
  <c r="FH23" i="27"/>
  <c r="FL23" i="27"/>
  <c r="FP23" i="27"/>
  <c r="FT23" i="27"/>
  <c r="FX23" i="27"/>
  <c r="GB23" i="27"/>
  <c r="GF23" i="27"/>
  <c r="GJ23" i="27"/>
  <c r="GN23" i="27"/>
  <c r="GR23" i="27"/>
  <c r="GV23" i="27"/>
  <c r="GZ23" i="27"/>
  <c r="HD23" i="27"/>
  <c r="HH23" i="27"/>
  <c r="HL23" i="27"/>
  <c r="HP23" i="27"/>
  <c r="HT23" i="27"/>
  <c r="HX23" i="27"/>
  <c r="D27" i="27"/>
  <c r="H27" i="27"/>
  <c r="L27" i="27"/>
  <c r="P27" i="27"/>
  <c r="T27" i="27"/>
  <c r="X27" i="27"/>
  <c r="AB27" i="27"/>
  <c r="AF27" i="27"/>
  <c r="AJ27" i="27"/>
  <c r="AN27" i="27"/>
  <c r="AR27" i="27"/>
  <c r="AV27" i="27"/>
  <c r="AZ27" i="27"/>
  <c r="BD27" i="27"/>
  <c r="BH27" i="27"/>
  <c r="BL27" i="27"/>
  <c r="BP27" i="27"/>
  <c r="BT27" i="27"/>
  <c r="BX27" i="27"/>
  <c r="CB27" i="27"/>
  <c r="CF27" i="27"/>
  <c r="CJ27" i="27"/>
  <c r="CN27" i="27"/>
  <c r="CR27" i="27"/>
  <c r="CV27" i="27"/>
  <c r="CZ27" i="27"/>
  <c r="DD27" i="27"/>
  <c r="DH27" i="27"/>
  <c r="DL27" i="27"/>
  <c r="DP27" i="27"/>
  <c r="DT27" i="27"/>
  <c r="DX27" i="27"/>
  <c r="EB27" i="27"/>
  <c r="EF27" i="27"/>
  <c r="EJ27" i="27"/>
  <c r="EN27" i="27"/>
  <c r="ER27" i="27"/>
  <c r="EV27" i="27"/>
  <c r="EZ27" i="27"/>
  <c r="FD27" i="27"/>
  <c r="FH27" i="27"/>
  <c r="FL27" i="27"/>
  <c r="FP27" i="27"/>
  <c r="FT27" i="27"/>
  <c r="FX27" i="27"/>
  <c r="GB27" i="27"/>
  <c r="GF27" i="27"/>
  <c r="GJ27" i="27"/>
  <c r="GN27" i="27"/>
  <c r="GR27" i="27"/>
  <c r="GV27" i="27"/>
  <c r="GZ27" i="27"/>
  <c r="HD27" i="27"/>
  <c r="HH27" i="27"/>
  <c r="HL27" i="27"/>
  <c r="HP27" i="27"/>
  <c r="HT27" i="27"/>
  <c r="HX27" i="27"/>
  <c r="E23" i="27"/>
  <c r="I23" i="27"/>
  <c r="M23" i="27"/>
  <c r="Q23" i="27"/>
  <c r="U23" i="27"/>
  <c r="Y23" i="27"/>
  <c r="AC23" i="27"/>
  <c r="AG23" i="27"/>
  <c r="AK23" i="27"/>
  <c r="AO23" i="27"/>
  <c r="AS23" i="27"/>
  <c r="AW23" i="27"/>
  <c r="BA23" i="27"/>
  <c r="BE23" i="27"/>
  <c r="BI23" i="27"/>
  <c r="BM23" i="27"/>
  <c r="BQ23" i="27"/>
  <c r="BU23" i="27"/>
  <c r="BY23" i="27"/>
  <c r="CC23" i="27"/>
  <c r="CG23" i="27"/>
  <c r="CK23" i="27"/>
  <c r="CO23" i="27"/>
  <c r="CS23" i="27"/>
  <c r="CW23" i="27"/>
  <c r="DA23" i="27"/>
  <c r="DE23" i="27"/>
  <c r="DI23" i="27"/>
  <c r="DM23" i="27"/>
  <c r="DQ23" i="27"/>
  <c r="DU23" i="27"/>
  <c r="F23" i="27"/>
  <c r="V23" i="27"/>
  <c r="AD23" i="27"/>
  <c r="AL23" i="27"/>
  <c r="AX23" i="27"/>
  <c r="BB23" i="27"/>
  <c r="BR23" i="27"/>
  <c r="BV23" i="27"/>
  <c r="CH23" i="27"/>
  <c r="CX23" i="27"/>
  <c r="DY23" i="27"/>
  <c r="EC23" i="27"/>
  <c r="EG23" i="27"/>
  <c r="EK23" i="27"/>
  <c r="EO23" i="27"/>
  <c r="ES23" i="27"/>
  <c r="EW23" i="27"/>
  <c r="FA23" i="27"/>
  <c r="FE23" i="27"/>
  <c r="FI23" i="27"/>
  <c r="FM23" i="27"/>
  <c r="FQ23" i="27"/>
  <c r="FU23" i="27"/>
  <c r="FY23" i="27"/>
  <c r="GC23" i="27"/>
  <c r="GO23" i="27"/>
  <c r="GS23" i="27"/>
  <c r="HA23" i="27"/>
  <c r="HI23" i="27"/>
  <c r="HQ23" i="27"/>
  <c r="HY23" i="27"/>
  <c r="E27" i="27"/>
  <c r="I27" i="27"/>
  <c r="M27" i="27"/>
  <c r="Q27" i="27"/>
  <c r="U27" i="27"/>
  <c r="Y27" i="27"/>
  <c r="AC27" i="27"/>
  <c r="AG27" i="27"/>
  <c r="AK27" i="27"/>
  <c r="AO27" i="27"/>
  <c r="AS27" i="27"/>
  <c r="AW27" i="27"/>
  <c r="BA27" i="27"/>
  <c r="BE27" i="27"/>
  <c r="BI27" i="27"/>
  <c r="BM27" i="27"/>
  <c r="BQ27" i="27"/>
  <c r="BU27" i="27"/>
  <c r="BY27" i="27"/>
  <c r="CC27" i="27"/>
  <c r="CG27" i="27"/>
  <c r="CK27" i="27"/>
  <c r="CO27" i="27"/>
  <c r="CS27" i="27"/>
  <c r="CW27" i="27"/>
  <c r="DA27" i="27"/>
  <c r="DE27" i="27"/>
  <c r="DI27" i="27"/>
  <c r="DM27" i="27"/>
  <c r="DQ27" i="27"/>
  <c r="DU27" i="27"/>
  <c r="DY27" i="27"/>
  <c r="EC27" i="27"/>
  <c r="EG27" i="27"/>
  <c r="EK27" i="27"/>
  <c r="EO27" i="27"/>
  <c r="ES27" i="27"/>
  <c r="EW27" i="27"/>
  <c r="FA27" i="27"/>
  <c r="FE27" i="27"/>
  <c r="FI27" i="27"/>
  <c r="FM27" i="27"/>
  <c r="FQ27" i="27"/>
  <c r="FU27" i="27"/>
  <c r="FY27" i="27"/>
  <c r="GC27" i="27"/>
  <c r="GO27" i="27"/>
  <c r="GS27" i="27"/>
  <c r="HA27" i="27"/>
  <c r="HI27" i="27"/>
  <c r="HQ27" i="27"/>
  <c r="HY27" i="27"/>
  <c r="EX23" i="27"/>
  <c r="FR23" i="27"/>
  <c r="GT23" i="27"/>
  <c r="HB23" i="27"/>
  <c r="HR23" i="27"/>
  <c r="F27" i="27"/>
  <c r="J27" i="27"/>
  <c r="N27" i="27"/>
  <c r="V27" i="27"/>
  <c r="AL27" i="27"/>
  <c r="AX27" i="27"/>
  <c r="BB27" i="27"/>
  <c r="BR27" i="27"/>
  <c r="CH27" i="27"/>
  <c r="CX27" i="27"/>
  <c r="DB27" i="27"/>
  <c r="DN27" i="27"/>
  <c r="ED27" i="27"/>
  <c r="EX27" i="27"/>
  <c r="GH27" i="27"/>
  <c r="GT27" i="27"/>
  <c r="HB27" i="27"/>
  <c r="HF27" i="27"/>
  <c r="HR27" i="27"/>
  <c r="GG8" i="27"/>
  <c r="GG19" i="27" s="1"/>
  <c r="GK8" i="27"/>
  <c r="GK19" i="27" s="1"/>
  <c r="GW8" i="27"/>
  <c r="GW19" i="27" s="1"/>
  <c r="HE8" i="27"/>
  <c r="HE19" i="27" s="1"/>
  <c r="HM8" i="27"/>
  <c r="HM19" i="27" s="1"/>
  <c r="HU8" i="27"/>
  <c r="HU19" i="27" s="1"/>
  <c r="GY8" i="27"/>
  <c r="GY19" i="27" s="1"/>
  <c r="HC8" i="27"/>
  <c r="HC19" i="27" s="1"/>
  <c r="HG8" i="27"/>
  <c r="HG19" i="27" s="1"/>
  <c r="HK8" i="27"/>
  <c r="HK19" i="27" s="1"/>
  <c r="HO8" i="27"/>
  <c r="HO19" i="27" s="1"/>
  <c r="HS8" i="27"/>
  <c r="HS19" i="27" s="1"/>
  <c r="HW8" i="27"/>
  <c r="HW19" i="27" s="1"/>
  <c r="FB27" i="27" l="1"/>
  <c r="BV27" i="27"/>
  <c r="GL27" i="27"/>
  <c r="EL27" i="27"/>
  <c r="BF27" i="27"/>
  <c r="HV23" i="27"/>
  <c r="FV23" i="27"/>
  <c r="DB23" i="27"/>
  <c r="DZ23" i="27"/>
  <c r="FN27" i="27"/>
  <c r="HN23" i="27"/>
  <c r="DJ23" i="27"/>
  <c r="BN27" i="27"/>
  <c r="AT27" i="27"/>
  <c r="DZ27" i="27"/>
  <c r="AP27" i="27"/>
  <c r="ET27" i="27"/>
  <c r="AH27" i="27"/>
  <c r="GL23" i="27"/>
  <c r="EL23" i="27"/>
  <c r="HO23" i="27"/>
  <c r="EP23" i="27"/>
  <c r="FV27" i="27"/>
  <c r="FF23" i="27"/>
  <c r="DR23" i="27"/>
  <c r="N23" i="27"/>
  <c r="HV27" i="27"/>
  <c r="FR27" i="27"/>
  <c r="DR27" i="27"/>
  <c r="CL27" i="27"/>
  <c r="AD27" i="27"/>
  <c r="HF23" i="27"/>
  <c r="GH23" i="27"/>
  <c r="FB23" i="27"/>
  <c r="ED23" i="27"/>
  <c r="DN23" i="27"/>
  <c r="CL23" i="27"/>
  <c r="BF23" i="27"/>
  <c r="AH23" i="27"/>
  <c r="J23" i="27"/>
  <c r="HN27" i="27"/>
  <c r="GD27" i="27"/>
  <c r="FJ27" i="27"/>
  <c r="Z27" i="27"/>
  <c r="HU23" i="27"/>
  <c r="BN23" i="27"/>
  <c r="Z23" i="27"/>
  <c r="HW27" i="27"/>
  <c r="HZ27" i="27"/>
  <c r="HJ27" i="27"/>
  <c r="EH27" i="27"/>
  <c r="CT27" i="27"/>
  <c r="FN23" i="27"/>
  <c r="EH23" i="27"/>
  <c r="GW27" i="27"/>
  <c r="CD23" i="27"/>
  <c r="GY23" i="27"/>
  <c r="GX27" i="27"/>
  <c r="CD27" i="27"/>
  <c r="GG27" i="27"/>
  <c r="AT23" i="27"/>
  <c r="DJ27" i="27"/>
  <c r="GX23" i="27"/>
  <c r="GD23" i="27"/>
  <c r="FJ23" i="27"/>
  <c r="ET23" i="27"/>
  <c r="HM27" i="27"/>
  <c r="CT23" i="27"/>
  <c r="HO27" i="27"/>
  <c r="HS27" i="27"/>
  <c r="GP27" i="27"/>
  <c r="FZ27" i="27"/>
  <c r="GK23" i="27"/>
  <c r="R23" i="27"/>
  <c r="HK27" i="27"/>
  <c r="HK23" i="27"/>
  <c r="HG27" i="27"/>
  <c r="HZ23" i="27"/>
  <c r="HJ23" i="27"/>
  <c r="HU27" i="27"/>
  <c r="HE27" i="27"/>
  <c r="HM23" i="27"/>
  <c r="GW23" i="27"/>
  <c r="GG23" i="27"/>
  <c r="DV23" i="27"/>
  <c r="DF23" i="27"/>
  <c r="CP23" i="27"/>
  <c r="BZ23" i="27"/>
  <c r="BJ23" i="27"/>
  <c r="HC27" i="27"/>
  <c r="HW23" i="27"/>
  <c r="HG23" i="27"/>
  <c r="GY27" i="27"/>
  <c r="HE23" i="27"/>
  <c r="FF27" i="27"/>
  <c r="EP27" i="27"/>
  <c r="R27" i="27"/>
  <c r="DV27" i="27"/>
  <c r="DF27" i="27"/>
  <c r="CP27" i="27"/>
  <c r="BZ27" i="27"/>
  <c r="BJ27" i="27"/>
  <c r="GP23" i="27"/>
  <c r="FZ23" i="27"/>
  <c r="GK27" i="27"/>
  <c r="AP23" i="27"/>
  <c r="B19" i="27"/>
  <c r="B23" i="27"/>
  <c r="B27" i="27"/>
  <c r="HS23" i="27"/>
  <c r="HC23" i="27"/>
  <c r="A60" i="26"/>
  <c r="B60" i="26"/>
  <c r="D60" i="26"/>
  <c r="A61" i="26"/>
  <c r="B61" i="26"/>
  <c r="Q61" i="26" s="1"/>
  <c r="R61" i="26" s="1"/>
  <c r="D61" i="26"/>
  <c r="H61" i="26"/>
  <c r="A62" i="26"/>
  <c r="B62" i="26"/>
  <c r="D62" i="26"/>
  <c r="A63" i="26"/>
  <c r="B63" i="26"/>
  <c r="D63" i="26"/>
  <c r="H63" i="26" s="1"/>
  <c r="A41" i="26"/>
  <c r="B41" i="26"/>
  <c r="D41" i="26"/>
  <c r="A42" i="26"/>
  <c r="B42" i="26"/>
  <c r="Q42" i="26" s="1"/>
  <c r="R42" i="26" s="1"/>
  <c r="D42" i="26"/>
  <c r="H42" i="26"/>
  <c r="A43" i="26"/>
  <c r="B43" i="26"/>
  <c r="D43" i="26"/>
  <c r="A44" i="26"/>
  <c r="B44" i="26"/>
  <c r="Q44" i="26" s="1"/>
  <c r="R44" i="26" s="1"/>
  <c r="D44" i="26"/>
  <c r="H44" i="26"/>
  <c r="A45" i="26"/>
  <c r="B45" i="26"/>
  <c r="D45" i="26"/>
  <c r="A46" i="26"/>
  <c r="B46" i="26"/>
  <c r="Q46" i="26" s="1"/>
  <c r="R46" i="26" s="1"/>
  <c r="D46" i="26"/>
  <c r="H46" i="26"/>
  <c r="A47" i="26"/>
  <c r="B47" i="26"/>
  <c r="D47" i="26"/>
  <c r="A48" i="26"/>
  <c r="B48" i="26"/>
  <c r="Q48" i="26" s="1"/>
  <c r="R48" i="26" s="1"/>
  <c r="D48" i="26"/>
  <c r="H48" i="26"/>
  <c r="A49" i="26"/>
  <c r="B49" i="26"/>
  <c r="D49" i="26"/>
  <c r="A50" i="26"/>
  <c r="B50" i="26"/>
  <c r="Q50" i="26" s="1"/>
  <c r="R50" i="26" s="1"/>
  <c r="D50" i="26"/>
  <c r="H50" i="26"/>
  <c r="A51" i="26"/>
  <c r="B51" i="26"/>
  <c r="D51" i="26"/>
  <c r="A52" i="26"/>
  <c r="B52" i="26"/>
  <c r="Q52" i="26" s="1"/>
  <c r="R52" i="26" s="1"/>
  <c r="D52" i="26"/>
  <c r="H52" i="26"/>
  <c r="A53" i="26"/>
  <c r="B53" i="26"/>
  <c r="D53" i="26"/>
  <c r="A54" i="26"/>
  <c r="B54" i="26"/>
  <c r="Q54" i="26" s="1"/>
  <c r="R54" i="26" s="1"/>
  <c r="D54" i="26"/>
  <c r="H54" i="26"/>
  <c r="A55" i="26"/>
  <c r="B55" i="26"/>
  <c r="D55" i="26"/>
  <c r="A56" i="26"/>
  <c r="B56" i="26"/>
  <c r="Q56" i="26" s="1"/>
  <c r="R56" i="26" s="1"/>
  <c r="D56" i="26"/>
  <c r="H56" i="26"/>
  <c r="A57" i="26"/>
  <c r="B57" i="26"/>
  <c r="D57" i="26"/>
  <c r="A58" i="26"/>
  <c r="B58" i="26"/>
  <c r="Q58" i="26" s="1"/>
  <c r="R58" i="26" s="1"/>
  <c r="D58" i="26"/>
  <c r="H58" i="26"/>
  <c r="A59" i="26"/>
  <c r="B59" i="26"/>
  <c r="D59" i="26"/>
  <c r="A16" i="26"/>
  <c r="B16" i="26"/>
  <c r="D16" i="26"/>
  <c r="A17" i="26"/>
  <c r="B17" i="26"/>
  <c r="D17" i="26"/>
  <c r="H17" i="26"/>
  <c r="A18" i="26"/>
  <c r="B18" i="26"/>
  <c r="D18" i="26"/>
  <c r="A19" i="26"/>
  <c r="B19" i="26"/>
  <c r="Q19" i="26" s="1"/>
  <c r="R19" i="26" s="1"/>
  <c r="D19" i="26"/>
  <c r="H19" i="26"/>
  <c r="A20" i="26"/>
  <c r="B20" i="26"/>
  <c r="D20" i="26"/>
  <c r="A21" i="26"/>
  <c r="B21" i="26"/>
  <c r="D21" i="26"/>
  <c r="H21" i="26"/>
  <c r="A22" i="26"/>
  <c r="B22" i="26"/>
  <c r="D22" i="26"/>
  <c r="A23" i="26"/>
  <c r="B23" i="26"/>
  <c r="Q23" i="26" s="1"/>
  <c r="R23" i="26" s="1"/>
  <c r="D23" i="26"/>
  <c r="H23" i="26"/>
  <c r="A24" i="26"/>
  <c r="B24" i="26"/>
  <c r="D24" i="26"/>
  <c r="A25" i="26"/>
  <c r="B25" i="26"/>
  <c r="D25" i="26"/>
  <c r="H25" i="26"/>
  <c r="A26" i="26"/>
  <c r="B26" i="26"/>
  <c r="D26" i="26"/>
  <c r="A27" i="26"/>
  <c r="B27" i="26"/>
  <c r="Q27" i="26" s="1"/>
  <c r="R27" i="26" s="1"/>
  <c r="D27" i="26"/>
  <c r="H27" i="26"/>
  <c r="A28" i="26"/>
  <c r="B28" i="26"/>
  <c r="D28" i="26"/>
  <c r="A29" i="26"/>
  <c r="B29" i="26"/>
  <c r="D29" i="26"/>
  <c r="H29" i="26"/>
  <c r="A30" i="26"/>
  <c r="B30" i="26"/>
  <c r="D30" i="26"/>
  <c r="A31" i="26"/>
  <c r="B31" i="26"/>
  <c r="Q31" i="26" s="1"/>
  <c r="R31" i="26" s="1"/>
  <c r="D31" i="26"/>
  <c r="H31" i="26"/>
  <c r="A32" i="26"/>
  <c r="B32" i="26"/>
  <c r="D32" i="26"/>
  <c r="A33" i="26"/>
  <c r="B33" i="26"/>
  <c r="D33" i="26"/>
  <c r="H33" i="26"/>
  <c r="A34" i="26"/>
  <c r="B34" i="26"/>
  <c r="D34" i="26"/>
  <c r="A35" i="26"/>
  <c r="B35" i="26"/>
  <c r="Q35" i="26" s="1"/>
  <c r="R35" i="26" s="1"/>
  <c r="D35" i="26"/>
  <c r="H35" i="26"/>
  <c r="A36" i="26"/>
  <c r="B36" i="26"/>
  <c r="D36" i="26"/>
  <c r="A37" i="26"/>
  <c r="B37" i="26"/>
  <c r="D37" i="26"/>
  <c r="H37" i="26"/>
  <c r="A38" i="26"/>
  <c r="B38" i="26"/>
  <c r="D38" i="26"/>
  <c r="A39" i="26"/>
  <c r="B39" i="26"/>
  <c r="Q39" i="26" s="1"/>
  <c r="R39" i="26" s="1"/>
  <c r="D39" i="26"/>
  <c r="H39" i="26"/>
  <c r="A40" i="26"/>
  <c r="B40" i="26"/>
  <c r="D40" i="26"/>
  <c r="R5" i="26"/>
  <c r="R6" i="26"/>
  <c r="R7" i="26"/>
  <c r="R8" i="26"/>
  <c r="R9" i="26"/>
  <c r="R10" i="26"/>
  <c r="R11" i="26"/>
  <c r="R12" i="26"/>
  <c r="R13" i="26"/>
  <c r="R14" i="26"/>
  <c r="R15" i="26"/>
  <c r="R18" i="26"/>
  <c r="R22" i="26"/>
  <c r="R26" i="26"/>
  <c r="R30" i="26"/>
  <c r="R34" i="26"/>
  <c r="R38" i="26"/>
  <c r="R60" i="26"/>
  <c r="R4" i="26"/>
  <c r="A13" i="26"/>
  <c r="B13" i="26"/>
  <c r="D13" i="26"/>
  <c r="A14" i="26"/>
  <c r="B14" i="26"/>
  <c r="D14" i="26"/>
  <c r="A15" i="26"/>
  <c r="B15" i="26"/>
  <c r="Q15" i="26" s="1"/>
  <c r="D15" i="26"/>
  <c r="A4" i="26"/>
  <c r="B4" i="26"/>
  <c r="D4" i="26"/>
  <c r="H4" i="26" s="1"/>
  <c r="A5" i="26"/>
  <c r="B5" i="26"/>
  <c r="D5" i="26"/>
  <c r="A6" i="26"/>
  <c r="B6" i="26"/>
  <c r="Q6" i="26" s="1"/>
  <c r="D6" i="26"/>
  <c r="A7" i="26"/>
  <c r="B7" i="26"/>
  <c r="D7" i="26"/>
  <c r="A8" i="26"/>
  <c r="B8" i="26"/>
  <c r="D8" i="26"/>
  <c r="A9" i="26"/>
  <c r="B9" i="26"/>
  <c r="D9" i="26"/>
  <c r="A10" i="26"/>
  <c r="B10" i="26"/>
  <c r="Q10" i="26" s="1"/>
  <c r="D10" i="26"/>
  <c r="A11" i="26"/>
  <c r="B11" i="26"/>
  <c r="D11" i="26"/>
  <c r="A12" i="26"/>
  <c r="B12" i="26"/>
  <c r="D12" i="26"/>
  <c r="A3" i="26"/>
  <c r="B3" i="26"/>
  <c r="D3" i="26"/>
  <c r="D2" i="26"/>
  <c r="B2" i="26"/>
  <c r="A2" i="26"/>
  <c r="Q63" i="26"/>
  <c r="R63" i="26" s="1"/>
  <c r="Q60" i="26"/>
  <c r="Q59" i="26"/>
  <c r="R59" i="26" s="1"/>
  <c r="Q57" i="26"/>
  <c r="R57" i="26" s="1"/>
  <c r="Q55" i="26"/>
  <c r="R55" i="26" s="1"/>
  <c r="Q53" i="26"/>
  <c r="R53" i="26" s="1"/>
  <c r="Q51" i="26"/>
  <c r="R51" i="26" s="1"/>
  <c r="Q49" i="26"/>
  <c r="R49" i="26" s="1"/>
  <c r="Q47" i="26"/>
  <c r="R47" i="26" s="1"/>
  <c r="Q45" i="26"/>
  <c r="R45" i="26" s="1"/>
  <c r="Q43" i="26"/>
  <c r="R43" i="26" s="1"/>
  <c r="Q41" i="26"/>
  <c r="R41" i="26" s="1"/>
  <c r="Q40" i="26"/>
  <c r="R40" i="26" s="1"/>
  <c r="Q38" i="26"/>
  <c r="Q37" i="26"/>
  <c r="R37" i="26" s="1"/>
  <c r="Q36" i="26"/>
  <c r="R36" i="26" s="1"/>
  <c r="Q34" i="26"/>
  <c r="Q33" i="26"/>
  <c r="R33" i="26" s="1"/>
  <c r="Q32" i="26"/>
  <c r="R32" i="26" s="1"/>
  <c r="Q30" i="26"/>
  <c r="Q29" i="26"/>
  <c r="R29" i="26" s="1"/>
  <c r="Q28" i="26"/>
  <c r="R28" i="26" s="1"/>
  <c r="Q26" i="26"/>
  <c r="Q25" i="26"/>
  <c r="R25" i="26" s="1"/>
  <c r="Q24" i="26"/>
  <c r="R24" i="26" s="1"/>
  <c r="Q22" i="26"/>
  <c r="Q21" i="26"/>
  <c r="R21" i="26" s="1"/>
  <c r="Q20" i="26"/>
  <c r="R20" i="26" s="1"/>
  <c r="Q18" i="26"/>
  <c r="Q17" i="26"/>
  <c r="R17" i="26" s="1"/>
  <c r="Q16" i="26"/>
  <c r="R16" i="26" s="1"/>
  <c r="Q14" i="26"/>
  <c r="Q13" i="26"/>
  <c r="H12" i="26"/>
  <c r="Q12" i="26"/>
  <c r="Q11" i="26"/>
  <c r="H10" i="26"/>
  <c r="Q9" i="26"/>
  <c r="H8" i="26"/>
  <c r="Q8" i="26"/>
  <c r="Q7" i="26"/>
  <c r="H6" i="26"/>
  <c r="Q5" i="26"/>
  <c r="Q4" i="26"/>
  <c r="H3" i="26"/>
  <c r="Q3" i="26"/>
  <c r="H2" i="26"/>
  <c r="Q2" i="26"/>
  <c r="A213" i="25"/>
  <c r="B213" i="25"/>
  <c r="D213" i="25"/>
  <c r="Q213" i="25"/>
  <c r="S213" i="25"/>
  <c r="A188" i="25"/>
  <c r="B188" i="25"/>
  <c r="Q188" i="25" s="1"/>
  <c r="D188" i="25"/>
  <c r="H188" i="25"/>
  <c r="S188" i="25"/>
  <c r="A189" i="25"/>
  <c r="B189" i="25"/>
  <c r="S189" i="25" s="1"/>
  <c r="D189" i="25"/>
  <c r="H189" i="25" s="1"/>
  <c r="Q189" i="25"/>
  <c r="A190" i="25"/>
  <c r="B190" i="25"/>
  <c r="Q190" i="25" s="1"/>
  <c r="D190" i="25"/>
  <c r="S190" i="25"/>
  <c r="A191" i="25"/>
  <c r="B191" i="25"/>
  <c r="D191" i="25"/>
  <c r="H191" i="25" s="1"/>
  <c r="Q191" i="25"/>
  <c r="S191" i="25"/>
  <c r="A192" i="25"/>
  <c r="B192" i="25"/>
  <c r="D192" i="25"/>
  <c r="Q192" i="25"/>
  <c r="S192" i="25"/>
  <c r="A193" i="25"/>
  <c r="B193" i="25"/>
  <c r="D193" i="25"/>
  <c r="Q193" i="25"/>
  <c r="S193" i="25"/>
  <c r="A194" i="25"/>
  <c r="B194" i="25"/>
  <c r="D194" i="25"/>
  <c r="Q194" i="25"/>
  <c r="S194" i="25"/>
  <c r="A195" i="25"/>
  <c r="B195" i="25"/>
  <c r="S195" i="25" s="1"/>
  <c r="D195" i="25"/>
  <c r="H195" i="25" s="1"/>
  <c r="Q195" i="25"/>
  <c r="A196" i="25"/>
  <c r="B196" i="25"/>
  <c r="Q196" i="25" s="1"/>
  <c r="D196" i="25"/>
  <c r="S196" i="25"/>
  <c r="A197" i="25"/>
  <c r="B197" i="25"/>
  <c r="S197" i="25" s="1"/>
  <c r="D197" i="25"/>
  <c r="H197" i="25" s="1"/>
  <c r="Q197" i="25"/>
  <c r="A198" i="25"/>
  <c r="B198" i="25"/>
  <c r="D198" i="25"/>
  <c r="A199" i="25"/>
  <c r="B199" i="25"/>
  <c r="D199" i="25"/>
  <c r="H199" i="25" s="1"/>
  <c r="Q199" i="25"/>
  <c r="S199" i="25"/>
  <c r="A200" i="25"/>
  <c r="B200" i="25"/>
  <c r="D200" i="25"/>
  <c r="Q200" i="25"/>
  <c r="S200" i="25"/>
  <c r="A201" i="25"/>
  <c r="B201" i="25"/>
  <c r="D201" i="25"/>
  <c r="Q201" i="25"/>
  <c r="S201" i="25"/>
  <c r="A202" i="25"/>
  <c r="B202" i="25"/>
  <c r="D202" i="25"/>
  <c r="Q202" i="25"/>
  <c r="S202" i="25"/>
  <c r="A203" i="25"/>
  <c r="B203" i="25"/>
  <c r="S203" i="25" s="1"/>
  <c r="D203" i="25"/>
  <c r="H203" i="25" s="1"/>
  <c r="Q203" i="25"/>
  <c r="A204" i="25"/>
  <c r="B204" i="25"/>
  <c r="Q204" i="25" s="1"/>
  <c r="D204" i="25"/>
  <c r="S204" i="25"/>
  <c r="A205" i="25"/>
  <c r="B205" i="25"/>
  <c r="S205" i="25" s="1"/>
  <c r="D205" i="25"/>
  <c r="H205" i="25" s="1"/>
  <c r="Q205" i="25"/>
  <c r="A206" i="25"/>
  <c r="B206" i="25"/>
  <c r="Q206" i="25" s="1"/>
  <c r="D206" i="25"/>
  <c r="S206" i="25"/>
  <c r="A207" i="25"/>
  <c r="B207" i="25"/>
  <c r="D207" i="25"/>
  <c r="H207" i="25" s="1"/>
  <c r="Q207" i="25"/>
  <c r="S207" i="25"/>
  <c r="A208" i="25"/>
  <c r="B208" i="25"/>
  <c r="D208" i="25"/>
  <c r="Q208" i="25"/>
  <c r="S208" i="25"/>
  <c r="A209" i="25"/>
  <c r="B209" i="25"/>
  <c r="D209" i="25"/>
  <c r="Q209" i="25"/>
  <c r="S209" i="25"/>
  <c r="A210" i="25"/>
  <c r="B210" i="25"/>
  <c r="D210" i="25"/>
  <c r="Q210" i="25"/>
  <c r="S210" i="25"/>
  <c r="A211" i="25"/>
  <c r="B211" i="25"/>
  <c r="S211" i="25" s="1"/>
  <c r="D211" i="25"/>
  <c r="H211" i="25" s="1"/>
  <c r="Q211" i="25"/>
  <c r="A212" i="25"/>
  <c r="B212" i="25"/>
  <c r="Q212" i="25" s="1"/>
  <c r="D212" i="25"/>
  <c r="S212" i="25"/>
  <c r="A151" i="25"/>
  <c r="B151" i="25"/>
  <c r="S151" i="25" s="1"/>
  <c r="D151" i="25"/>
  <c r="H151" i="25"/>
  <c r="A152" i="25"/>
  <c r="B152" i="25"/>
  <c r="D152" i="25"/>
  <c r="H152" i="25"/>
  <c r="A153" i="25"/>
  <c r="B153" i="25"/>
  <c r="S153" i="25" s="1"/>
  <c r="D153" i="25"/>
  <c r="H153" i="25" s="1"/>
  <c r="A154" i="25"/>
  <c r="B154" i="25"/>
  <c r="D154" i="25"/>
  <c r="A155" i="25"/>
  <c r="B155" i="25"/>
  <c r="S155" i="25" s="1"/>
  <c r="D155" i="25"/>
  <c r="H155" i="25"/>
  <c r="A156" i="25"/>
  <c r="B156" i="25"/>
  <c r="D156" i="25"/>
  <c r="H156" i="25"/>
  <c r="A157" i="25"/>
  <c r="B157" i="25"/>
  <c r="S157" i="25" s="1"/>
  <c r="D157" i="25"/>
  <c r="H157" i="25" s="1"/>
  <c r="A158" i="25"/>
  <c r="B158" i="25"/>
  <c r="D158" i="25"/>
  <c r="H158" i="25" s="1"/>
  <c r="A159" i="25"/>
  <c r="B159" i="25"/>
  <c r="S159" i="25" s="1"/>
  <c r="D159" i="25"/>
  <c r="H159" i="25"/>
  <c r="A160" i="25"/>
  <c r="B160" i="25"/>
  <c r="D160" i="25"/>
  <c r="H160" i="25"/>
  <c r="A161" i="25"/>
  <c r="B161" i="25"/>
  <c r="S161" i="25" s="1"/>
  <c r="D161" i="25"/>
  <c r="H161" i="25" s="1"/>
  <c r="A162" i="25"/>
  <c r="B162" i="25"/>
  <c r="D162" i="25"/>
  <c r="H162" i="25"/>
  <c r="A163" i="25"/>
  <c r="B163" i="25"/>
  <c r="S163" i="25" s="1"/>
  <c r="D163" i="25"/>
  <c r="H163" i="25"/>
  <c r="A164" i="25"/>
  <c r="B164" i="25"/>
  <c r="D164" i="25"/>
  <c r="H164" i="25"/>
  <c r="A165" i="25"/>
  <c r="B165" i="25"/>
  <c r="S165" i="25" s="1"/>
  <c r="D165" i="25"/>
  <c r="H165" i="25" s="1"/>
  <c r="A166" i="25"/>
  <c r="B166" i="25"/>
  <c r="D166" i="25"/>
  <c r="H166" i="25" s="1"/>
  <c r="A167" i="25"/>
  <c r="B167" i="25"/>
  <c r="S167" i="25" s="1"/>
  <c r="D167" i="25"/>
  <c r="H167" i="25"/>
  <c r="A168" i="25"/>
  <c r="B168" i="25"/>
  <c r="D168" i="25"/>
  <c r="H168" i="25"/>
  <c r="A169" i="25"/>
  <c r="B169" i="25"/>
  <c r="S169" i="25" s="1"/>
  <c r="D169" i="25"/>
  <c r="H169" i="25" s="1"/>
  <c r="A170" i="25"/>
  <c r="B170" i="25"/>
  <c r="D170" i="25"/>
  <c r="H170" i="25" s="1"/>
  <c r="A171" i="25"/>
  <c r="B171" i="25"/>
  <c r="S171" i="25" s="1"/>
  <c r="D171" i="25"/>
  <c r="H171" i="25"/>
  <c r="A172" i="25"/>
  <c r="B172" i="25"/>
  <c r="D172" i="25"/>
  <c r="H172" i="25"/>
  <c r="A173" i="25"/>
  <c r="B173" i="25"/>
  <c r="S173" i="25" s="1"/>
  <c r="D173" i="25"/>
  <c r="H173" i="25" s="1"/>
  <c r="A174" i="25"/>
  <c r="B174" i="25"/>
  <c r="D174" i="25"/>
  <c r="H174" i="25" s="1"/>
  <c r="A175" i="25"/>
  <c r="B175" i="25"/>
  <c r="S175" i="25" s="1"/>
  <c r="D175" i="25"/>
  <c r="H175" i="25"/>
  <c r="A176" i="25"/>
  <c r="B176" i="25"/>
  <c r="D176" i="25"/>
  <c r="H176" i="25"/>
  <c r="A177" i="25"/>
  <c r="B177" i="25"/>
  <c r="S177" i="25" s="1"/>
  <c r="D177" i="25"/>
  <c r="H177" i="25" s="1"/>
  <c r="A178" i="25"/>
  <c r="B178" i="25"/>
  <c r="D178" i="25"/>
  <c r="H178" i="25" s="1"/>
  <c r="A179" i="25"/>
  <c r="B179" i="25"/>
  <c r="D179" i="25"/>
  <c r="H179" i="25"/>
  <c r="A180" i="25"/>
  <c r="B180" i="25"/>
  <c r="D180" i="25"/>
  <c r="H180" i="25"/>
  <c r="A181" i="25"/>
  <c r="B181" i="25"/>
  <c r="D181" i="25"/>
  <c r="H181" i="25" s="1"/>
  <c r="A182" i="25"/>
  <c r="B182" i="25"/>
  <c r="D182" i="25"/>
  <c r="H182" i="25" s="1"/>
  <c r="A183" i="25"/>
  <c r="B183" i="25"/>
  <c r="D183" i="25"/>
  <c r="H183" i="25"/>
  <c r="A184" i="25"/>
  <c r="B184" i="25"/>
  <c r="Q184" i="25" s="1"/>
  <c r="D184" i="25"/>
  <c r="H184" i="25"/>
  <c r="S184" i="25"/>
  <c r="A185" i="25"/>
  <c r="B185" i="25"/>
  <c r="Q185" i="25" s="1"/>
  <c r="D185" i="25"/>
  <c r="S185" i="25"/>
  <c r="A186" i="25"/>
  <c r="B186" i="25"/>
  <c r="D186" i="25"/>
  <c r="H186" i="25" s="1"/>
  <c r="Q186" i="25"/>
  <c r="S186" i="25"/>
  <c r="A187" i="25"/>
  <c r="B187" i="25"/>
  <c r="D187" i="25"/>
  <c r="Q187" i="25"/>
  <c r="S187" i="25"/>
  <c r="A118" i="25"/>
  <c r="B118" i="25"/>
  <c r="D118" i="25"/>
  <c r="H118" i="25" s="1"/>
  <c r="Q118" i="25"/>
  <c r="S118" i="25"/>
  <c r="A119" i="25"/>
  <c r="B119" i="25"/>
  <c r="D119" i="25"/>
  <c r="Q119" i="25"/>
  <c r="S119" i="25"/>
  <c r="A120" i="25"/>
  <c r="B120" i="25"/>
  <c r="S120" i="25" s="1"/>
  <c r="D120" i="25"/>
  <c r="H120" i="25" s="1"/>
  <c r="Q120" i="25"/>
  <c r="A121" i="25"/>
  <c r="B121" i="25"/>
  <c r="Q121" i="25" s="1"/>
  <c r="D121" i="25"/>
  <c r="S121" i="25"/>
  <c r="A122" i="25"/>
  <c r="B122" i="25"/>
  <c r="S122" i="25" s="1"/>
  <c r="D122" i="25"/>
  <c r="H122" i="25" s="1"/>
  <c r="Q122" i="25"/>
  <c r="A123" i="25"/>
  <c r="B123" i="25"/>
  <c r="D123" i="25"/>
  <c r="A124" i="25"/>
  <c r="B124" i="25"/>
  <c r="D124" i="25"/>
  <c r="H124" i="25" s="1"/>
  <c r="Q124" i="25"/>
  <c r="S124" i="25"/>
  <c r="A125" i="25"/>
  <c r="B125" i="25"/>
  <c r="D125" i="25"/>
  <c r="Q125" i="25"/>
  <c r="S125" i="25"/>
  <c r="A126" i="25"/>
  <c r="B126" i="25"/>
  <c r="D126" i="25"/>
  <c r="Q126" i="25"/>
  <c r="S126" i="25"/>
  <c r="A127" i="25"/>
  <c r="B127" i="25"/>
  <c r="D127" i="25"/>
  <c r="Q127" i="25"/>
  <c r="S127" i="25"/>
  <c r="A128" i="25"/>
  <c r="B128" i="25"/>
  <c r="S128" i="25" s="1"/>
  <c r="D128" i="25"/>
  <c r="H128" i="25" s="1"/>
  <c r="Q128" i="25"/>
  <c r="A129" i="25"/>
  <c r="B129" i="25"/>
  <c r="Q129" i="25" s="1"/>
  <c r="D129" i="25"/>
  <c r="S129" i="25"/>
  <c r="A130" i="25"/>
  <c r="B130" i="25"/>
  <c r="S130" i="25" s="1"/>
  <c r="D130" i="25"/>
  <c r="H130" i="25" s="1"/>
  <c r="Q130" i="25"/>
  <c r="A131" i="25"/>
  <c r="B131" i="25"/>
  <c r="Q131" i="25" s="1"/>
  <c r="D131" i="25"/>
  <c r="S131" i="25"/>
  <c r="A132" i="25"/>
  <c r="B132" i="25"/>
  <c r="D132" i="25"/>
  <c r="H132" i="25" s="1"/>
  <c r="Q132" i="25"/>
  <c r="S132" i="25"/>
  <c r="A133" i="25"/>
  <c r="B133" i="25"/>
  <c r="D133" i="25"/>
  <c r="Q133" i="25"/>
  <c r="S133" i="25"/>
  <c r="A134" i="25"/>
  <c r="B134" i="25"/>
  <c r="D134" i="25"/>
  <c r="Q134" i="25"/>
  <c r="S134" i="25"/>
  <c r="A135" i="25"/>
  <c r="B135" i="25"/>
  <c r="D135" i="25"/>
  <c r="Q135" i="25"/>
  <c r="S135" i="25"/>
  <c r="A136" i="25"/>
  <c r="B136" i="25"/>
  <c r="S136" i="25" s="1"/>
  <c r="D136" i="25"/>
  <c r="H136" i="25" s="1"/>
  <c r="Q136" i="25"/>
  <c r="A137" i="25"/>
  <c r="B137" i="25"/>
  <c r="D137" i="25"/>
  <c r="Q137" i="25"/>
  <c r="S137" i="25"/>
  <c r="A138" i="25"/>
  <c r="B138" i="25"/>
  <c r="D138" i="25"/>
  <c r="H138" i="25" s="1"/>
  <c r="Q138" i="25"/>
  <c r="S138" i="25"/>
  <c r="A139" i="25"/>
  <c r="B139" i="25"/>
  <c r="Q139" i="25" s="1"/>
  <c r="D139" i="25"/>
  <c r="S139" i="25"/>
  <c r="A140" i="25"/>
  <c r="B140" i="25"/>
  <c r="S140" i="25" s="1"/>
  <c r="D140" i="25"/>
  <c r="H140" i="25" s="1"/>
  <c r="Q140" i="25"/>
  <c r="A141" i="25"/>
  <c r="B141" i="25"/>
  <c r="D141" i="25"/>
  <c r="Q141" i="25"/>
  <c r="S141" i="25"/>
  <c r="A142" i="25"/>
  <c r="B142" i="25"/>
  <c r="D142" i="25"/>
  <c r="Q142" i="25"/>
  <c r="S142" i="25"/>
  <c r="A143" i="25"/>
  <c r="B143" i="25"/>
  <c r="Q143" i="25" s="1"/>
  <c r="D143" i="25"/>
  <c r="S143" i="25"/>
  <c r="A144" i="25"/>
  <c r="B144" i="25"/>
  <c r="S144" i="25" s="1"/>
  <c r="D144" i="25"/>
  <c r="H144" i="25" s="1"/>
  <c r="A145" i="25"/>
  <c r="B145" i="25"/>
  <c r="D145" i="25"/>
  <c r="Q145" i="25"/>
  <c r="S145" i="25"/>
  <c r="A146" i="25"/>
  <c r="B146" i="25"/>
  <c r="D146" i="25"/>
  <c r="H146" i="25" s="1"/>
  <c r="Q146" i="25"/>
  <c r="S146" i="25"/>
  <c r="A147" i="25"/>
  <c r="B147" i="25"/>
  <c r="D147" i="25"/>
  <c r="A148" i="25"/>
  <c r="B148" i="25"/>
  <c r="S148" i="25" s="1"/>
  <c r="D148" i="25"/>
  <c r="H148" i="25" s="1"/>
  <c r="Q148" i="25"/>
  <c r="A149" i="25"/>
  <c r="B149" i="25"/>
  <c r="D149" i="25"/>
  <c r="Q149" i="25"/>
  <c r="S149" i="25"/>
  <c r="A150" i="25"/>
  <c r="B150" i="25"/>
  <c r="D150" i="25"/>
  <c r="Q150" i="25"/>
  <c r="S150" i="25"/>
  <c r="A94" i="25"/>
  <c r="B94" i="25"/>
  <c r="Q94" i="25" s="1"/>
  <c r="D94" i="25"/>
  <c r="A95" i="25"/>
  <c r="B95" i="25"/>
  <c r="Q95" i="25" s="1"/>
  <c r="D95" i="25"/>
  <c r="H95" i="25" s="1"/>
  <c r="A96" i="25"/>
  <c r="B96" i="25"/>
  <c r="D96" i="25"/>
  <c r="Q96" i="25"/>
  <c r="S96" i="25"/>
  <c r="A97" i="25"/>
  <c r="B97" i="25"/>
  <c r="Q97" i="25" s="1"/>
  <c r="D97" i="25"/>
  <c r="H97" i="25"/>
  <c r="A98" i="25"/>
  <c r="B98" i="25"/>
  <c r="D98" i="25"/>
  <c r="A99" i="25"/>
  <c r="B99" i="25"/>
  <c r="Q99" i="25" s="1"/>
  <c r="D99" i="25"/>
  <c r="A100" i="25"/>
  <c r="B100" i="25"/>
  <c r="D100" i="25"/>
  <c r="Q100" i="25"/>
  <c r="S100" i="25"/>
  <c r="A101" i="25"/>
  <c r="B101" i="25"/>
  <c r="Q101" i="25" s="1"/>
  <c r="D101" i="25"/>
  <c r="H101" i="25"/>
  <c r="A102" i="25"/>
  <c r="B102" i="25"/>
  <c r="Q102" i="25" s="1"/>
  <c r="D102" i="25"/>
  <c r="S102" i="25"/>
  <c r="A103" i="25"/>
  <c r="B103" i="25"/>
  <c r="Q103" i="25" s="1"/>
  <c r="D103" i="25"/>
  <c r="H103" i="25" s="1"/>
  <c r="A104" i="25"/>
  <c r="B104" i="25"/>
  <c r="Q104" i="25" s="1"/>
  <c r="D104" i="25"/>
  <c r="S104" i="25"/>
  <c r="A105" i="25"/>
  <c r="B105" i="25"/>
  <c r="Q105" i="25" s="1"/>
  <c r="D105" i="25"/>
  <c r="A106" i="25"/>
  <c r="B106" i="25"/>
  <c r="D106" i="25"/>
  <c r="A107" i="25"/>
  <c r="B107" i="25"/>
  <c r="D107" i="25"/>
  <c r="A108" i="25"/>
  <c r="B108" i="25"/>
  <c r="D108" i="25"/>
  <c r="Q108" i="25"/>
  <c r="S108" i="25"/>
  <c r="A109" i="25"/>
  <c r="B109" i="25"/>
  <c r="D109" i="25"/>
  <c r="H109" i="25"/>
  <c r="A110" i="25"/>
  <c r="B110" i="25"/>
  <c r="Q110" i="25" s="1"/>
  <c r="D110" i="25"/>
  <c r="S110" i="25"/>
  <c r="A111" i="25"/>
  <c r="B111" i="25"/>
  <c r="D111" i="25"/>
  <c r="H111" i="25" s="1"/>
  <c r="A112" i="25"/>
  <c r="B112" i="25"/>
  <c r="Q112" i="25" s="1"/>
  <c r="D112" i="25"/>
  <c r="S112" i="25"/>
  <c r="A113" i="25"/>
  <c r="B113" i="25"/>
  <c r="D113" i="25"/>
  <c r="H113" i="25" s="1"/>
  <c r="A114" i="25"/>
  <c r="B114" i="25"/>
  <c r="D114" i="25"/>
  <c r="A115" i="25"/>
  <c r="B115" i="25"/>
  <c r="D115" i="25"/>
  <c r="A116" i="25"/>
  <c r="B116" i="25"/>
  <c r="S116" i="25" s="1"/>
  <c r="D116" i="25"/>
  <c r="Q116" i="25"/>
  <c r="A117" i="25"/>
  <c r="B117" i="25"/>
  <c r="D117" i="25"/>
  <c r="H117" i="25"/>
  <c r="A60" i="25"/>
  <c r="B60" i="25"/>
  <c r="D60" i="25"/>
  <c r="H60" i="25" s="1"/>
  <c r="Q60" i="25"/>
  <c r="S60" i="25"/>
  <c r="A61" i="25"/>
  <c r="B61" i="25"/>
  <c r="D61" i="25"/>
  <c r="H61" i="25" s="1"/>
  <c r="Q61" i="25"/>
  <c r="S61" i="25"/>
  <c r="A62" i="25"/>
  <c r="B62" i="25"/>
  <c r="D62" i="25"/>
  <c r="Q62" i="25"/>
  <c r="S62" i="25"/>
  <c r="A63" i="25"/>
  <c r="B63" i="25"/>
  <c r="D63" i="25"/>
  <c r="Q63" i="25"/>
  <c r="S63" i="25"/>
  <c r="A64" i="25"/>
  <c r="B64" i="25"/>
  <c r="D64" i="25"/>
  <c r="Q64" i="25"/>
  <c r="S64" i="25"/>
  <c r="A65" i="25"/>
  <c r="B65" i="25"/>
  <c r="D65" i="25"/>
  <c r="H65" i="25" s="1"/>
  <c r="Q65" i="25"/>
  <c r="S65" i="25"/>
  <c r="A66" i="25"/>
  <c r="B66" i="25"/>
  <c r="Q66" i="25" s="1"/>
  <c r="D66" i="25"/>
  <c r="A67" i="25"/>
  <c r="B67" i="25"/>
  <c r="D67" i="25"/>
  <c r="Q67" i="25"/>
  <c r="S67" i="25"/>
  <c r="A68" i="25"/>
  <c r="B68" i="25"/>
  <c r="D68" i="25"/>
  <c r="Q68" i="25"/>
  <c r="S68" i="25"/>
  <c r="A69" i="25"/>
  <c r="B69" i="25"/>
  <c r="D69" i="25"/>
  <c r="H69" i="25" s="1"/>
  <c r="Q69" i="25"/>
  <c r="S69" i="25"/>
  <c r="A70" i="25"/>
  <c r="B70" i="25"/>
  <c r="Q70" i="25" s="1"/>
  <c r="D70" i="25"/>
  <c r="A71" i="25"/>
  <c r="B71" i="25"/>
  <c r="S71" i="25" s="1"/>
  <c r="D71" i="25"/>
  <c r="H71" i="25" s="1"/>
  <c r="Q71" i="25"/>
  <c r="A72" i="25"/>
  <c r="B72" i="25"/>
  <c r="Q72" i="25" s="1"/>
  <c r="D72" i="25"/>
  <c r="S72" i="25"/>
  <c r="A73" i="25"/>
  <c r="B73" i="25"/>
  <c r="D73" i="25"/>
  <c r="H73" i="25" s="1"/>
  <c r="Q73" i="25"/>
  <c r="S73" i="25"/>
  <c r="A74" i="25"/>
  <c r="B74" i="25"/>
  <c r="D74" i="25"/>
  <c r="Q74" i="25"/>
  <c r="S74" i="25"/>
  <c r="A75" i="25"/>
  <c r="B75" i="25"/>
  <c r="Q75" i="25" s="1"/>
  <c r="D75" i="25"/>
  <c r="S75" i="25"/>
  <c r="A76" i="25"/>
  <c r="B76" i="25"/>
  <c r="D76" i="25"/>
  <c r="Q76" i="25"/>
  <c r="S76" i="25"/>
  <c r="A77" i="25"/>
  <c r="B77" i="25"/>
  <c r="D77" i="25"/>
  <c r="Q77" i="25"/>
  <c r="S77" i="25"/>
  <c r="A78" i="25"/>
  <c r="B78" i="25"/>
  <c r="Q78" i="25" s="1"/>
  <c r="D78" i="25"/>
  <c r="S78" i="25"/>
  <c r="A79" i="25"/>
  <c r="B79" i="25"/>
  <c r="S79" i="25" s="1"/>
  <c r="D79" i="25"/>
  <c r="H79" i="25" s="1"/>
  <c r="Q79" i="25"/>
  <c r="A80" i="25"/>
  <c r="B80" i="25"/>
  <c r="Q80" i="25" s="1"/>
  <c r="D80" i="25"/>
  <c r="S80" i="25"/>
  <c r="A81" i="25"/>
  <c r="B81" i="25"/>
  <c r="D81" i="25"/>
  <c r="Q81" i="25"/>
  <c r="S81" i="25"/>
  <c r="A82" i="25"/>
  <c r="B82" i="25"/>
  <c r="D82" i="25"/>
  <c r="Q82" i="25"/>
  <c r="S82" i="25"/>
  <c r="A83" i="25"/>
  <c r="B83" i="25"/>
  <c r="Q83" i="25" s="1"/>
  <c r="D83" i="25"/>
  <c r="A84" i="25"/>
  <c r="B84" i="25"/>
  <c r="D84" i="25"/>
  <c r="H84" i="25" s="1"/>
  <c r="Q84" i="25"/>
  <c r="S84" i="25"/>
  <c r="A85" i="25"/>
  <c r="B85" i="25"/>
  <c r="Q85" i="25" s="1"/>
  <c r="D85" i="25"/>
  <c r="H85" i="25" s="1"/>
  <c r="A86" i="25"/>
  <c r="B86" i="25"/>
  <c r="D86" i="25"/>
  <c r="H86" i="25" s="1"/>
  <c r="Q86" i="25"/>
  <c r="S86" i="25"/>
  <c r="A87" i="25"/>
  <c r="B87" i="25"/>
  <c r="S87" i="25" s="1"/>
  <c r="D87" i="25"/>
  <c r="H87" i="25" s="1"/>
  <c r="Q87" i="25"/>
  <c r="A88" i="25"/>
  <c r="B88" i="25"/>
  <c r="Q88" i="25" s="1"/>
  <c r="D88" i="25"/>
  <c r="H88" i="25" s="1"/>
  <c r="S88" i="25"/>
  <c r="A89" i="25"/>
  <c r="B89" i="25"/>
  <c r="D89" i="25"/>
  <c r="H89" i="25" s="1"/>
  <c r="Q89" i="25"/>
  <c r="S89" i="25"/>
  <c r="A90" i="25"/>
  <c r="B90" i="25"/>
  <c r="D90" i="25"/>
  <c r="Q90" i="25"/>
  <c r="S90" i="25"/>
  <c r="A91" i="25"/>
  <c r="B91" i="25"/>
  <c r="D91" i="25"/>
  <c r="Q91" i="25"/>
  <c r="S91" i="25"/>
  <c r="A92" i="25"/>
  <c r="B92" i="25"/>
  <c r="D92" i="25"/>
  <c r="H92" i="25" s="1"/>
  <c r="Q92" i="25"/>
  <c r="S92" i="25"/>
  <c r="A93" i="25"/>
  <c r="B93" i="25"/>
  <c r="D93" i="25"/>
  <c r="H93" i="25" s="1"/>
  <c r="Q93" i="25"/>
  <c r="S93" i="25"/>
  <c r="A34" i="25"/>
  <c r="B34" i="25"/>
  <c r="D34" i="25"/>
  <c r="H34" i="25" s="1"/>
  <c r="Q34" i="25"/>
  <c r="S34" i="25"/>
  <c r="A35" i="25"/>
  <c r="B35" i="25"/>
  <c r="D35" i="25"/>
  <c r="H35" i="25"/>
  <c r="A36" i="25"/>
  <c r="B36" i="25"/>
  <c r="Q36" i="25" s="1"/>
  <c r="D36" i="25"/>
  <c r="A37" i="25"/>
  <c r="B37" i="25"/>
  <c r="Q37" i="25" s="1"/>
  <c r="D37" i="25"/>
  <c r="H37" i="25" s="1"/>
  <c r="S37" i="25"/>
  <c r="A38" i="25"/>
  <c r="B38" i="25"/>
  <c r="Q38" i="25" s="1"/>
  <c r="D38" i="25"/>
  <c r="A39" i="25"/>
  <c r="B39" i="25"/>
  <c r="Q39" i="25" s="1"/>
  <c r="D39" i="25"/>
  <c r="H39" i="25"/>
  <c r="S39" i="25"/>
  <c r="A40" i="25"/>
  <c r="B40" i="25"/>
  <c r="D40" i="25"/>
  <c r="Q40" i="25"/>
  <c r="S40" i="25"/>
  <c r="A41" i="25"/>
  <c r="B41" i="25"/>
  <c r="Q41" i="25" s="1"/>
  <c r="D41" i="25"/>
  <c r="H41" i="25" s="1"/>
  <c r="S41" i="25"/>
  <c r="A42" i="25"/>
  <c r="B42" i="25"/>
  <c r="Q42" i="25" s="1"/>
  <c r="D42" i="25"/>
  <c r="A43" i="25"/>
  <c r="B43" i="25"/>
  <c r="D43" i="25"/>
  <c r="H43" i="25"/>
  <c r="A44" i="25"/>
  <c r="B44" i="25"/>
  <c r="Q44" i="25" s="1"/>
  <c r="D44" i="25"/>
  <c r="S44" i="25"/>
  <c r="A45" i="25"/>
  <c r="B45" i="25"/>
  <c r="Q45" i="25" s="1"/>
  <c r="D45" i="25"/>
  <c r="H45" i="25" s="1"/>
  <c r="S45" i="25"/>
  <c r="A46" i="25"/>
  <c r="B46" i="25"/>
  <c r="Q46" i="25" s="1"/>
  <c r="D46" i="25"/>
  <c r="A47" i="25"/>
  <c r="B47" i="25"/>
  <c r="Q47" i="25" s="1"/>
  <c r="D47" i="25"/>
  <c r="H47" i="25"/>
  <c r="S47" i="25"/>
  <c r="A48" i="25"/>
  <c r="B48" i="25"/>
  <c r="D48" i="25"/>
  <c r="Q48" i="25"/>
  <c r="S48" i="25"/>
  <c r="A49" i="25"/>
  <c r="B49" i="25"/>
  <c r="Q49" i="25" s="1"/>
  <c r="D49" i="25"/>
  <c r="H49" i="25" s="1"/>
  <c r="S49" i="25"/>
  <c r="A50" i="25"/>
  <c r="B50" i="25"/>
  <c r="Q50" i="25" s="1"/>
  <c r="D50" i="25"/>
  <c r="A51" i="25"/>
  <c r="B51" i="25"/>
  <c r="D51" i="25"/>
  <c r="H51" i="25"/>
  <c r="A52" i="25"/>
  <c r="B52" i="25"/>
  <c r="Q52" i="25" s="1"/>
  <c r="D52" i="25"/>
  <c r="A53" i="25"/>
  <c r="B53" i="25"/>
  <c r="Q53" i="25" s="1"/>
  <c r="D53" i="25"/>
  <c r="H53" i="25" s="1"/>
  <c r="S53" i="25"/>
  <c r="A54" i="25"/>
  <c r="B54" i="25"/>
  <c r="Q54" i="25" s="1"/>
  <c r="D54" i="25"/>
  <c r="S54" i="25"/>
  <c r="A55" i="25"/>
  <c r="B55" i="25"/>
  <c r="Q55" i="25" s="1"/>
  <c r="D55" i="25"/>
  <c r="H55" i="25"/>
  <c r="S55" i="25"/>
  <c r="A56" i="25"/>
  <c r="B56" i="25"/>
  <c r="D56" i="25"/>
  <c r="Q56" i="25"/>
  <c r="S56" i="25"/>
  <c r="A57" i="25"/>
  <c r="B57" i="25"/>
  <c r="Q57" i="25" s="1"/>
  <c r="D57" i="25"/>
  <c r="H57" i="25" s="1"/>
  <c r="S57" i="25"/>
  <c r="A58" i="25"/>
  <c r="B58" i="25"/>
  <c r="Q58" i="25" s="1"/>
  <c r="D58" i="25"/>
  <c r="A59" i="25"/>
  <c r="B59" i="25"/>
  <c r="S59" i="25" s="1"/>
  <c r="D59" i="25"/>
  <c r="H59" i="25" s="1"/>
  <c r="Q59" i="25"/>
  <c r="A26" i="25"/>
  <c r="B26" i="25"/>
  <c r="D26" i="25"/>
  <c r="Q26" i="25"/>
  <c r="S26" i="25"/>
  <c r="A27" i="25"/>
  <c r="B27" i="25"/>
  <c r="Q27" i="25" s="1"/>
  <c r="D27" i="25"/>
  <c r="H27" i="25"/>
  <c r="A28" i="25"/>
  <c r="B28" i="25"/>
  <c r="Q28" i="25" s="1"/>
  <c r="D28" i="25"/>
  <c r="S28" i="25"/>
  <c r="A29" i="25"/>
  <c r="B29" i="25"/>
  <c r="Q29" i="25" s="1"/>
  <c r="D29" i="25"/>
  <c r="A30" i="25"/>
  <c r="B30" i="25"/>
  <c r="S30" i="25" s="1"/>
  <c r="D30" i="25"/>
  <c r="A31" i="25"/>
  <c r="B31" i="25"/>
  <c r="Q31" i="25" s="1"/>
  <c r="D31" i="25"/>
  <c r="A32" i="25"/>
  <c r="B32" i="25"/>
  <c r="S32" i="25" s="1"/>
  <c r="D32" i="25"/>
  <c r="A33" i="25"/>
  <c r="B33" i="25"/>
  <c r="Q33" i="25" s="1"/>
  <c r="D33" i="25"/>
  <c r="S19" i="25"/>
  <c r="Q14" i="25"/>
  <c r="Q18" i="25"/>
  <c r="Q8" i="25"/>
  <c r="A17" i="25"/>
  <c r="B17" i="25"/>
  <c r="D17" i="25"/>
  <c r="A18" i="25"/>
  <c r="B18" i="25"/>
  <c r="S18" i="25" s="1"/>
  <c r="D18" i="25"/>
  <c r="A19" i="25"/>
  <c r="B19" i="25"/>
  <c r="Q19" i="25" s="1"/>
  <c r="D19" i="25"/>
  <c r="A20" i="25"/>
  <c r="B20" i="25"/>
  <c r="D20" i="25"/>
  <c r="H20" i="25" s="1"/>
  <c r="A21" i="25"/>
  <c r="B21" i="25"/>
  <c r="S21" i="25" s="1"/>
  <c r="D21" i="25"/>
  <c r="A22" i="25"/>
  <c r="B22" i="25"/>
  <c r="Q22" i="25" s="1"/>
  <c r="D22" i="25"/>
  <c r="A23" i="25"/>
  <c r="B23" i="25"/>
  <c r="Q23" i="25" s="1"/>
  <c r="D23" i="25"/>
  <c r="A24" i="25"/>
  <c r="B24" i="25"/>
  <c r="D24" i="25"/>
  <c r="A25" i="25"/>
  <c r="B25" i="25"/>
  <c r="Q25" i="25" s="1"/>
  <c r="D25" i="25"/>
  <c r="D10" i="25"/>
  <c r="D11" i="25"/>
  <c r="D12" i="25"/>
  <c r="D13" i="25"/>
  <c r="D14" i="25"/>
  <c r="D15" i="25"/>
  <c r="D16" i="25"/>
  <c r="D3" i="25"/>
  <c r="D4" i="25"/>
  <c r="D5" i="25"/>
  <c r="D6" i="25"/>
  <c r="D7" i="25"/>
  <c r="D8" i="25"/>
  <c r="D9" i="25"/>
  <c r="A3" i="25"/>
  <c r="B3" i="25"/>
  <c r="A4" i="25"/>
  <c r="B4" i="25"/>
  <c r="A5" i="25"/>
  <c r="B5" i="25"/>
  <c r="A6" i="25"/>
  <c r="B6" i="25"/>
  <c r="Q6" i="25" s="1"/>
  <c r="A7" i="25"/>
  <c r="B7" i="25"/>
  <c r="Q7" i="25" s="1"/>
  <c r="A8" i="25"/>
  <c r="B8" i="25"/>
  <c r="A9" i="25"/>
  <c r="B9" i="25"/>
  <c r="A10" i="25"/>
  <c r="B10" i="25"/>
  <c r="Q10" i="25" s="1"/>
  <c r="A11" i="25"/>
  <c r="B11" i="25"/>
  <c r="Q11" i="25" s="1"/>
  <c r="A12" i="25"/>
  <c r="B12" i="25"/>
  <c r="A13" i="25"/>
  <c r="B13" i="25"/>
  <c r="S13" i="25" s="1"/>
  <c r="A14" i="25"/>
  <c r="B14" i="25"/>
  <c r="S14" i="25" s="1"/>
  <c r="A15" i="25"/>
  <c r="B15" i="25"/>
  <c r="Q15" i="25" s="1"/>
  <c r="A16" i="25"/>
  <c r="B16" i="25"/>
  <c r="S16" i="25" s="1"/>
  <c r="B2" i="25"/>
  <c r="Q2" i="25" s="1"/>
  <c r="A2" i="25"/>
  <c r="D2" i="25"/>
  <c r="H2" i="25" s="1"/>
  <c r="H62" i="26" l="1"/>
  <c r="H60" i="26"/>
  <c r="H59" i="26"/>
  <c r="H57" i="26"/>
  <c r="H55" i="26"/>
  <c r="H53" i="26"/>
  <c r="H51" i="26"/>
  <c r="H49" i="26"/>
  <c r="H47" i="26"/>
  <c r="H45" i="26"/>
  <c r="H43" i="26"/>
  <c r="H41" i="26"/>
  <c r="H40" i="26"/>
  <c r="H38" i="26"/>
  <c r="H36" i="26"/>
  <c r="H34" i="26"/>
  <c r="H32" i="26"/>
  <c r="H30" i="26"/>
  <c r="H28" i="26"/>
  <c r="H26" i="26"/>
  <c r="H24" i="26"/>
  <c r="H22" i="26"/>
  <c r="H20" i="26"/>
  <c r="H18" i="26"/>
  <c r="H16" i="26"/>
  <c r="H7" i="26"/>
  <c r="I2" i="26"/>
  <c r="H14" i="26"/>
  <c r="H5" i="26"/>
  <c r="H9" i="26"/>
  <c r="H11" i="26"/>
  <c r="H15" i="26"/>
  <c r="H13" i="26"/>
  <c r="Q62" i="26"/>
  <c r="R62" i="26" s="1"/>
  <c r="R25" i="25"/>
  <c r="S24" i="25"/>
  <c r="Q24" i="25"/>
  <c r="Q3" i="25"/>
  <c r="Q21" i="25"/>
  <c r="S11" i="25"/>
  <c r="T32" i="25"/>
  <c r="R46" i="25"/>
  <c r="T90" i="25"/>
  <c r="H75" i="25"/>
  <c r="S106" i="25"/>
  <c r="T106" i="25" s="1"/>
  <c r="Q106" i="25"/>
  <c r="R188" i="25"/>
  <c r="S20" i="25"/>
  <c r="Q20" i="25"/>
  <c r="Q17" i="25"/>
  <c r="S17" i="25"/>
  <c r="Q13" i="25"/>
  <c r="R13" i="25" s="1"/>
  <c r="S23" i="25"/>
  <c r="H33" i="25"/>
  <c r="Q32" i="25"/>
  <c r="H29" i="25"/>
  <c r="S58" i="25"/>
  <c r="R50" i="25"/>
  <c r="S46" i="25"/>
  <c r="S36" i="25"/>
  <c r="R87" i="25"/>
  <c r="S83" i="25"/>
  <c r="T78" i="25"/>
  <c r="H77" i="25"/>
  <c r="R75" i="25"/>
  <c r="S114" i="25"/>
  <c r="Q114" i="25"/>
  <c r="T185" i="25"/>
  <c r="T203" i="25"/>
  <c r="Q198" i="25"/>
  <c r="S198" i="25"/>
  <c r="H193" i="25"/>
  <c r="S12" i="25"/>
  <c r="Q12" i="25"/>
  <c r="Q5" i="25"/>
  <c r="Q16" i="25"/>
  <c r="S15" i="25"/>
  <c r="S25" i="25"/>
  <c r="S22" i="25"/>
  <c r="S50" i="25"/>
  <c r="T50" i="25" s="1"/>
  <c r="S38" i="25"/>
  <c r="S85" i="25"/>
  <c r="T80" i="25"/>
  <c r="R66" i="25"/>
  <c r="T131" i="25"/>
  <c r="Q123" i="25"/>
  <c r="R123" i="25" s="1"/>
  <c r="S123" i="25"/>
  <c r="H209" i="25"/>
  <c r="Q9" i="25"/>
  <c r="Q4" i="25"/>
  <c r="S10" i="25"/>
  <c r="H31" i="25"/>
  <c r="Q30" i="25"/>
  <c r="S52" i="25"/>
  <c r="R44" i="25"/>
  <c r="S42" i="25"/>
  <c r="H90" i="25"/>
  <c r="H83" i="25"/>
  <c r="H81" i="25"/>
  <c r="S70" i="25"/>
  <c r="S66" i="25"/>
  <c r="T66" i="25" s="1"/>
  <c r="S98" i="25"/>
  <c r="Q98" i="25"/>
  <c r="Q144" i="25"/>
  <c r="R143" i="25"/>
  <c r="H134" i="25"/>
  <c r="T130" i="25"/>
  <c r="T57" i="25"/>
  <c r="R48" i="25"/>
  <c r="H91" i="25"/>
  <c r="R90" i="25"/>
  <c r="T79" i="25"/>
  <c r="T73" i="25"/>
  <c r="H67" i="25"/>
  <c r="H150" i="25"/>
  <c r="Q147" i="25"/>
  <c r="R147" i="25" s="1"/>
  <c r="S147" i="25"/>
  <c r="H142" i="25"/>
  <c r="R141" i="25"/>
  <c r="T134" i="25"/>
  <c r="T118" i="25"/>
  <c r="R204" i="25"/>
  <c r="T59" i="25"/>
  <c r="R55" i="25"/>
  <c r="Q51" i="25"/>
  <c r="S51" i="25"/>
  <c r="T45" i="25"/>
  <c r="Q43" i="25"/>
  <c r="S43" i="25"/>
  <c r="R41" i="25"/>
  <c r="Q35" i="25"/>
  <c r="R35" i="25" s="1"/>
  <c r="S35" i="25"/>
  <c r="T91" i="25"/>
  <c r="R71" i="25"/>
  <c r="T67" i="25"/>
  <c r="H63" i="25"/>
  <c r="H115" i="25"/>
  <c r="T112" i="25"/>
  <c r="H107" i="25"/>
  <c r="H99" i="25"/>
  <c r="R29" i="25"/>
  <c r="T48" i="25"/>
  <c r="R86" i="25"/>
  <c r="R65" i="25"/>
  <c r="R131" i="25"/>
  <c r="H126" i="25"/>
  <c r="T122" i="25"/>
  <c r="H201" i="25"/>
  <c r="R60" i="25"/>
  <c r="S94" i="25"/>
  <c r="R150" i="25"/>
  <c r="T137" i="25"/>
  <c r="T129" i="25"/>
  <c r="T121" i="25"/>
  <c r="T177" i="25"/>
  <c r="T161" i="25"/>
  <c r="H154" i="25"/>
  <c r="T153" i="25"/>
  <c r="R209" i="25"/>
  <c r="R201" i="25"/>
  <c r="R193" i="25"/>
  <c r="H105" i="25"/>
  <c r="R105" i="25"/>
  <c r="R148" i="25"/>
  <c r="R140" i="25"/>
  <c r="R124" i="25"/>
  <c r="T184" i="25"/>
  <c r="T202" i="25"/>
  <c r="R103" i="25"/>
  <c r="R138" i="25"/>
  <c r="R127" i="25"/>
  <c r="T175" i="25"/>
  <c r="T167" i="25"/>
  <c r="R210" i="25"/>
  <c r="T200" i="25"/>
  <c r="H213" i="25"/>
  <c r="H212" i="25"/>
  <c r="H210" i="25"/>
  <c r="H208" i="25"/>
  <c r="H206" i="25"/>
  <c r="H204" i="25"/>
  <c r="H202" i="25"/>
  <c r="H200" i="25"/>
  <c r="H198" i="25"/>
  <c r="H196" i="25"/>
  <c r="H194" i="25"/>
  <c r="H192" i="25"/>
  <c r="H190" i="25"/>
  <c r="H187" i="25"/>
  <c r="H185" i="25"/>
  <c r="Q182" i="25"/>
  <c r="S182" i="25"/>
  <c r="T182" i="25" s="1"/>
  <c r="Q178" i="25"/>
  <c r="S178" i="25"/>
  <c r="Q174" i="25"/>
  <c r="R174" i="25" s="1"/>
  <c r="S174" i="25"/>
  <c r="Q170" i="25"/>
  <c r="S170" i="25"/>
  <c r="T170" i="25" s="1"/>
  <c r="Q166" i="25"/>
  <c r="S166" i="25"/>
  <c r="Q162" i="25"/>
  <c r="S162" i="25"/>
  <c r="Q158" i="25"/>
  <c r="S158" i="25"/>
  <c r="T158" i="25" s="1"/>
  <c r="Q154" i="25"/>
  <c r="S154" i="25"/>
  <c r="S183" i="25"/>
  <c r="Q183" i="25"/>
  <c r="R183" i="25" s="1"/>
  <c r="S181" i="25"/>
  <c r="Q181" i="25"/>
  <c r="S179" i="25"/>
  <c r="Q179" i="25"/>
  <c r="R179" i="25" s="1"/>
  <c r="Q180" i="25"/>
  <c r="S180" i="25"/>
  <c r="Q176" i="25"/>
  <c r="R176" i="25" s="1"/>
  <c r="S176" i="25"/>
  <c r="Q172" i="25"/>
  <c r="S172" i="25"/>
  <c r="Q168" i="25"/>
  <c r="R168" i="25" s="1"/>
  <c r="S168" i="25"/>
  <c r="Q164" i="25"/>
  <c r="S164" i="25"/>
  <c r="T164" i="25" s="1"/>
  <c r="Q160" i="25"/>
  <c r="S160" i="25"/>
  <c r="Q156" i="25"/>
  <c r="S156" i="25"/>
  <c r="T156" i="25" s="1"/>
  <c r="Q152" i="25"/>
  <c r="S152" i="25"/>
  <c r="Q177" i="25"/>
  <c r="Q175" i="25"/>
  <c r="R175" i="25" s="1"/>
  <c r="Q173" i="25"/>
  <c r="Q171" i="25"/>
  <c r="Q169" i="25"/>
  <c r="Q167" i="25"/>
  <c r="R167" i="25" s="1"/>
  <c r="Q165" i="25"/>
  <c r="Q163" i="25"/>
  <c r="Q161" i="25"/>
  <c r="Q159" i="25"/>
  <c r="R159" i="25" s="1"/>
  <c r="Q157" i="25"/>
  <c r="Q155" i="25"/>
  <c r="Q153" i="25"/>
  <c r="Q151" i="25"/>
  <c r="R151" i="25" s="1"/>
  <c r="H149" i="25"/>
  <c r="H147" i="25"/>
  <c r="H145" i="25"/>
  <c r="H143" i="25"/>
  <c r="H141" i="25"/>
  <c r="H139" i="25"/>
  <c r="H137" i="25"/>
  <c r="H135" i="25"/>
  <c r="H133" i="25"/>
  <c r="H131" i="25"/>
  <c r="H129" i="25"/>
  <c r="H127" i="25"/>
  <c r="H125" i="25"/>
  <c r="H123" i="25"/>
  <c r="H121" i="25"/>
  <c r="H119" i="25"/>
  <c r="Q117" i="25"/>
  <c r="S117" i="25"/>
  <c r="Q115" i="25"/>
  <c r="S115" i="25"/>
  <c r="T115" i="25" s="1"/>
  <c r="Q113" i="25"/>
  <c r="S113" i="25"/>
  <c r="Q111" i="25"/>
  <c r="R111" i="25" s="1"/>
  <c r="S111" i="25"/>
  <c r="Q109" i="25"/>
  <c r="S109" i="25"/>
  <c r="Q107" i="25"/>
  <c r="R107" i="25" s="1"/>
  <c r="S107" i="25"/>
  <c r="S101" i="25"/>
  <c r="S95" i="25"/>
  <c r="H116" i="25"/>
  <c r="H114" i="25"/>
  <c r="H112" i="25"/>
  <c r="H110" i="25"/>
  <c r="H108" i="25"/>
  <c r="H106" i="25"/>
  <c r="H104" i="25"/>
  <c r="H102" i="25"/>
  <c r="H100" i="25"/>
  <c r="H98" i="25"/>
  <c r="H96" i="25"/>
  <c r="H94" i="25"/>
  <c r="S105" i="25"/>
  <c r="T105" i="25" s="1"/>
  <c r="S103" i="25"/>
  <c r="S99" i="25"/>
  <c r="S97" i="25"/>
  <c r="H82" i="25"/>
  <c r="H80" i="25"/>
  <c r="H78" i="25"/>
  <c r="H76" i="25"/>
  <c r="H74" i="25"/>
  <c r="H72" i="25"/>
  <c r="H70" i="25"/>
  <c r="H68" i="25"/>
  <c r="H66" i="25"/>
  <c r="H64" i="25"/>
  <c r="H62" i="25"/>
  <c r="H58" i="25"/>
  <c r="H56" i="25"/>
  <c r="H54" i="25"/>
  <c r="H52" i="25"/>
  <c r="H50" i="25"/>
  <c r="H48" i="25"/>
  <c r="H46" i="25"/>
  <c r="H44" i="25"/>
  <c r="H42" i="25"/>
  <c r="H40" i="25"/>
  <c r="H38" i="25"/>
  <c r="H36" i="25"/>
  <c r="S29" i="25"/>
  <c r="H32" i="25"/>
  <c r="H30" i="25"/>
  <c r="H28" i="25"/>
  <c r="H26" i="25"/>
  <c r="S33" i="25"/>
  <c r="S31" i="25"/>
  <c r="S27" i="25"/>
  <c r="T27" i="25" s="1"/>
  <c r="H9" i="25"/>
  <c r="H8" i="25"/>
  <c r="H7" i="25"/>
  <c r="H6" i="25"/>
  <c r="H5" i="25"/>
  <c r="H4" i="25"/>
  <c r="H3" i="25"/>
  <c r="H16" i="25"/>
  <c r="H15" i="25"/>
  <c r="H14" i="25"/>
  <c r="H13" i="25"/>
  <c r="H12" i="25"/>
  <c r="H11" i="25"/>
  <c r="H10" i="25"/>
  <c r="H24" i="25"/>
  <c r="H22" i="25"/>
  <c r="H18" i="25"/>
  <c r="H25" i="25"/>
  <c r="H23" i="25"/>
  <c r="H21" i="25"/>
  <c r="H19" i="25"/>
  <c r="H17" i="25"/>
  <c r="J2" i="26" l="1"/>
  <c r="I3" i="26"/>
  <c r="I4" i="26" s="1"/>
  <c r="I5" i="26" s="1"/>
  <c r="I6" i="26" s="1"/>
  <c r="I7" i="26" s="1"/>
  <c r="I8" i="26" s="1"/>
  <c r="I9" i="26" s="1"/>
  <c r="I10" i="26" s="1"/>
  <c r="I11" i="26" s="1"/>
  <c r="I12" i="26" s="1"/>
  <c r="I13" i="26" s="1"/>
  <c r="I14" i="26" s="1"/>
  <c r="I15" i="26" s="1"/>
  <c r="I16" i="26" s="1"/>
  <c r="I17" i="26" s="1"/>
  <c r="J3" i="26"/>
  <c r="R100" i="25"/>
  <c r="R108" i="25"/>
  <c r="R116" i="25"/>
  <c r="R213" i="25"/>
  <c r="R94" i="25"/>
  <c r="R102" i="25"/>
  <c r="R110" i="25"/>
  <c r="R96" i="25"/>
  <c r="R104" i="25"/>
  <c r="R112" i="25"/>
  <c r="R34" i="25"/>
  <c r="R26" i="25"/>
  <c r="R22" i="25"/>
  <c r="R23" i="25"/>
  <c r="R14" i="25"/>
  <c r="R7" i="25"/>
  <c r="I2" i="25"/>
  <c r="J2" i="25" s="1"/>
  <c r="R98" i="25"/>
  <c r="R106" i="25"/>
  <c r="R114" i="25"/>
  <c r="R12" i="25"/>
  <c r="R18" i="25"/>
  <c r="R10" i="25"/>
  <c r="R8" i="25"/>
  <c r="R30" i="25"/>
  <c r="R4" i="25"/>
  <c r="R9" i="25"/>
  <c r="R28" i="25"/>
  <c r="R16" i="25"/>
  <c r="R20" i="25"/>
  <c r="R5" i="25"/>
  <c r="R32" i="25"/>
  <c r="R6" i="25"/>
  <c r="T31" i="25"/>
  <c r="T97" i="25"/>
  <c r="T95" i="25"/>
  <c r="T109" i="25"/>
  <c r="R115" i="25"/>
  <c r="R153" i="25"/>
  <c r="R161" i="25"/>
  <c r="R169" i="25"/>
  <c r="R177" i="25"/>
  <c r="R156" i="25"/>
  <c r="R164" i="25"/>
  <c r="T172" i="25"/>
  <c r="T180" i="25"/>
  <c r="T179" i="25"/>
  <c r="T183" i="25"/>
  <c r="R158" i="25"/>
  <c r="T166" i="25"/>
  <c r="R170" i="25"/>
  <c r="R182" i="25"/>
  <c r="T192" i="25"/>
  <c r="R202" i="25"/>
  <c r="T151" i="25"/>
  <c r="T159" i="25"/>
  <c r="R119" i="25"/>
  <c r="R130" i="25"/>
  <c r="T149" i="25"/>
  <c r="T194" i="25"/>
  <c r="R207" i="25"/>
  <c r="R186" i="25"/>
  <c r="T135" i="25"/>
  <c r="T143" i="25"/>
  <c r="R97" i="25"/>
  <c r="R61" i="25"/>
  <c r="T213" i="25"/>
  <c r="T165" i="25"/>
  <c r="T186" i="25"/>
  <c r="T124" i="25"/>
  <c r="T132" i="25"/>
  <c r="R142" i="25"/>
  <c r="T102" i="25"/>
  <c r="R190" i="25"/>
  <c r="R125" i="25"/>
  <c r="R139" i="25"/>
  <c r="T116" i="25"/>
  <c r="T76" i="25"/>
  <c r="T89" i="25"/>
  <c r="T40" i="25"/>
  <c r="R53" i="25"/>
  <c r="T104" i="25"/>
  <c r="R69" i="25"/>
  <c r="T93" i="25"/>
  <c r="T37" i="25"/>
  <c r="R47" i="25"/>
  <c r="T51" i="25"/>
  <c r="T55" i="25"/>
  <c r="R59" i="25"/>
  <c r="T193" i="25"/>
  <c r="T209" i="25"/>
  <c r="T120" i="25"/>
  <c r="T136" i="25"/>
  <c r="T148" i="25"/>
  <c r="R101" i="25"/>
  <c r="T75" i="25"/>
  <c r="R79" i="25"/>
  <c r="R40" i="25"/>
  <c r="T49" i="25"/>
  <c r="R133" i="25"/>
  <c r="R144" i="25"/>
  <c r="T70" i="25"/>
  <c r="R88" i="25"/>
  <c r="R91" i="25"/>
  <c r="T52" i="25"/>
  <c r="T126" i="25"/>
  <c r="T139" i="25"/>
  <c r="R67" i="25"/>
  <c r="T85" i="25"/>
  <c r="R52" i="25"/>
  <c r="T189" i="25"/>
  <c r="T198" i="25"/>
  <c r="R203" i="25"/>
  <c r="R121" i="25"/>
  <c r="R76" i="25"/>
  <c r="T83" i="25"/>
  <c r="T36" i="25"/>
  <c r="T58" i="25"/>
  <c r="T190" i="25"/>
  <c r="T72" i="25"/>
  <c r="T81" i="25"/>
  <c r="T34" i="25"/>
  <c r="T54" i="25"/>
  <c r="R24" i="25"/>
  <c r="R11" i="25"/>
  <c r="T33" i="25"/>
  <c r="T99" i="25"/>
  <c r="T101" i="25"/>
  <c r="R109" i="25"/>
  <c r="T113" i="25"/>
  <c r="T117" i="25"/>
  <c r="R155" i="25"/>
  <c r="R163" i="25"/>
  <c r="R171" i="25"/>
  <c r="T152" i="25"/>
  <c r="T160" i="25"/>
  <c r="R172" i="25"/>
  <c r="R180" i="25"/>
  <c r="R181" i="25"/>
  <c r="T154" i="25"/>
  <c r="T162" i="25"/>
  <c r="R166" i="25"/>
  <c r="T178" i="25"/>
  <c r="R194" i="25"/>
  <c r="R205" i="25"/>
  <c r="T171" i="25"/>
  <c r="R122" i="25"/>
  <c r="T133" i="25"/>
  <c r="T141" i="25"/>
  <c r="R95" i="25"/>
  <c r="R199" i="25"/>
  <c r="T127" i="25"/>
  <c r="R137" i="25"/>
  <c r="R145" i="25"/>
  <c r="T188" i="25"/>
  <c r="T196" i="25"/>
  <c r="T204" i="25"/>
  <c r="T212" i="25"/>
  <c r="T169" i="25"/>
  <c r="R118" i="25"/>
  <c r="R126" i="25"/>
  <c r="R134" i="25"/>
  <c r="T94" i="25"/>
  <c r="T197" i="25"/>
  <c r="R206" i="25"/>
  <c r="T142" i="25"/>
  <c r="T61" i="25"/>
  <c r="T68" i="25"/>
  <c r="R81" i="25"/>
  <c r="T92" i="25"/>
  <c r="R45" i="25"/>
  <c r="T150" i="25"/>
  <c r="R64" i="25"/>
  <c r="R78" i="25"/>
  <c r="R39" i="25"/>
  <c r="T43" i="25"/>
  <c r="T47" i="25"/>
  <c r="R51" i="25"/>
  <c r="R57" i="25"/>
  <c r="T26" i="25"/>
  <c r="T195" i="25"/>
  <c r="T211" i="25"/>
  <c r="R120" i="25"/>
  <c r="R136" i="25"/>
  <c r="R149" i="25"/>
  <c r="T60" i="25"/>
  <c r="R68" i="25"/>
  <c r="R77" i="25"/>
  <c r="T86" i="25"/>
  <c r="T41" i="25"/>
  <c r="R72" i="25"/>
  <c r="R82" i="25"/>
  <c r="R89" i="25"/>
  <c r="R93" i="25"/>
  <c r="R54" i="25"/>
  <c r="T205" i="25"/>
  <c r="R187" i="25"/>
  <c r="T128" i="25"/>
  <c r="T144" i="25"/>
  <c r="R70" i="25"/>
  <c r="T38" i="25"/>
  <c r="R27" i="25"/>
  <c r="R192" i="25"/>
  <c r="R198" i="25"/>
  <c r="T206" i="25"/>
  <c r="R85" i="25"/>
  <c r="R38" i="25"/>
  <c r="R17" i="25"/>
  <c r="R196" i="25"/>
  <c r="R74" i="25"/>
  <c r="R83" i="25"/>
  <c r="R36" i="25"/>
  <c r="R58" i="25"/>
  <c r="R15" i="25"/>
  <c r="T25" i="25"/>
  <c r="T13" i="25"/>
  <c r="T17" i="25"/>
  <c r="T21" i="25"/>
  <c r="T22" i="25"/>
  <c r="T14" i="25"/>
  <c r="T19" i="25"/>
  <c r="T24" i="25"/>
  <c r="T15" i="25"/>
  <c r="T20" i="25"/>
  <c r="T16" i="25"/>
  <c r="T18" i="25"/>
  <c r="T11" i="25"/>
  <c r="T10" i="25"/>
  <c r="T23" i="25"/>
  <c r="T12" i="25"/>
  <c r="T29" i="25"/>
  <c r="T103" i="25"/>
  <c r="T107" i="25"/>
  <c r="T111" i="25"/>
  <c r="R113" i="25"/>
  <c r="R117" i="25"/>
  <c r="R157" i="25"/>
  <c r="R165" i="25"/>
  <c r="R173" i="25"/>
  <c r="R152" i="25"/>
  <c r="R160" i="25"/>
  <c r="T168" i="25"/>
  <c r="T176" i="25"/>
  <c r="T181" i="25"/>
  <c r="R154" i="25"/>
  <c r="R162" i="25"/>
  <c r="T174" i="25"/>
  <c r="R178" i="25"/>
  <c r="R189" i="25"/>
  <c r="R197" i="25"/>
  <c r="T208" i="25"/>
  <c r="T155" i="25"/>
  <c r="T163" i="25"/>
  <c r="T187" i="25"/>
  <c r="T125" i="25"/>
  <c r="R135" i="25"/>
  <c r="R146" i="25"/>
  <c r="R191" i="25"/>
  <c r="T210" i="25"/>
  <c r="R184" i="25"/>
  <c r="T119" i="25"/>
  <c r="R132" i="25"/>
  <c r="T138" i="25"/>
  <c r="T146" i="25"/>
  <c r="T100" i="25"/>
  <c r="T108" i="25"/>
  <c r="T64" i="25"/>
  <c r="T191" i="25"/>
  <c r="T199" i="25"/>
  <c r="T207" i="25"/>
  <c r="T157" i="25"/>
  <c r="T173" i="25"/>
  <c r="T145" i="25"/>
  <c r="R99" i="25"/>
  <c r="T110" i="25"/>
  <c r="R200" i="25"/>
  <c r="R185" i="25"/>
  <c r="T96" i="25"/>
  <c r="T63" i="25"/>
  <c r="R73" i="25"/>
  <c r="T84" i="25"/>
  <c r="R37" i="25"/>
  <c r="T56" i="25"/>
  <c r="R62" i="25"/>
  <c r="T65" i="25"/>
  <c r="T71" i="25"/>
  <c r="T82" i="25"/>
  <c r="T35" i="25"/>
  <c r="T39" i="25"/>
  <c r="R43" i="25"/>
  <c r="R49" i="25"/>
  <c r="T53" i="25"/>
  <c r="T28" i="25"/>
  <c r="R195" i="25"/>
  <c r="R211" i="25"/>
  <c r="R129" i="25"/>
  <c r="T140" i="25"/>
  <c r="T147" i="25"/>
  <c r="T62" i="25"/>
  <c r="T69" i="25"/>
  <c r="T88" i="25"/>
  <c r="R92" i="25"/>
  <c r="R56" i="25"/>
  <c r="R33" i="25"/>
  <c r="T98" i="25"/>
  <c r="T74" i="25"/>
  <c r="T42" i="25"/>
  <c r="R208" i="25"/>
  <c r="T123" i="25"/>
  <c r="R128" i="25"/>
  <c r="R63" i="25"/>
  <c r="T77" i="25"/>
  <c r="R42" i="25"/>
  <c r="T30" i="25"/>
  <c r="T201" i="25"/>
  <c r="R212" i="25"/>
  <c r="T114" i="25"/>
  <c r="T87" i="25"/>
  <c r="T46" i="25"/>
  <c r="R84" i="25"/>
  <c r="T44" i="25"/>
  <c r="R31" i="25"/>
  <c r="R21" i="25"/>
  <c r="R19" i="25"/>
  <c r="R80" i="25"/>
  <c r="J17" i="26" l="1"/>
  <c r="I18" i="26"/>
  <c r="J16" i="26"/>
  <c r="I3" i="25"/>
  <c r="J3" i="25" s="1"/>
  <c r="I19" i="26" l="1"/>
  <c r="J18" i="26"/>
  <c r="J4" i="26"/>
  <c r="I4" i="25"/>
  <c r="I20" i="26" l="1"/>
  <c r="J19" i="26"/>
  <c r="J5" i="26"/>
  <c r="J4" i="25"/>
  <c r="I5" i="25"/>
  <c r="I21" i="26" l="1"/>
  <c r="J20" i="26"/>
  <c r="J6" i="26"/>
  <c r="J5" i="25"/>
  <c r="I6" i="25"/>
  <c r="J21" i="26" l="1"/>
  <c r="I22" i="26"/>
  <c r="J7" i="26"/>
  <c r="J6" i="25"/>
  <c r="I7" i="25"/>
  <c r="I23" i="26" l="1"/>
  <c r="J22" i="26"/>
  <c r="J8" i="26"/>
  <c r="I8" i="25"/>
  <c r="J7" i="25"/>
  <c r="J23" i="26" l="1"/>
  <c r="I24" i="26"/>
  <c r="J9" i="26"/>
  <c r="I9" i="25"/>
  <c r="J8" i="25"/>
  <c r="I25" i="26" l="1"/>
  <c r="J24" i="26"/>
  <c r="J10" i="26"/>
  <c r="J9" i="25"/>
  <c r="I10" i="25"/>
  <c r="I26" i="26" l="1"/>
  <c r="J25" i="26"/>
  <c r="J11" i="26"/>
  <c r="J10" i="25"/>
  <c r="I11" i="25"/>
  <c r="I27" i="26" l="1"/>
  <c r="J26" i="26"/>
  <c r="J12" i="26"/>
  <c r="I12" i="25"/>
  <c r="J11" i="25"/>
  <c r="J27" i="26" l="1"/>
  <c r="I28" i="26"/>
  <c r="J13" i="26"/>
  <c r="I13" i="25"/>
  <c r="J12" i="25"/>
  <c r="I29" i="26" l="1"/>
  <c r="J28" i="26"/>
  <c r="J14" i="26"/>
  <c r="I14" i="25"/>
  <c r="J13" i="25"/>
  <c r="I30" i="26" l="1"/>
  <c r="J29" i="26"/>
  <c r="J15" i="26"/>
  <c r="J14" i="25"/>
  <c r="I15" i="25"/>
  <c r="I31" i="26" l="1"/>
  <c r="J30" i="26"/>
  <c r="J15" i="25"/>
  <c r="I16" i="25"/>
  <c r="J31" i="26" l="1"/>
  <c r="I32" i="26"/>
  <c r="I17" i="25"/>
  <c r="J16" i="25"/>
  <c r="I33" i="26" l="1"/>
  <c r="J32" i="26"/>
  <c r="J17" i="25"/>
  <c r="I18" i="25"/>
  <c r="I34" i="26" l="1"/>
  <c r="J33" i="26"/>
  <c r="I19" i="25"/>
  <c r="J18" i="25"/>
  <c r="I35" i="26" l="1"/>
  <c r="J34" i="26"/>
  <c r="I20" i="25"/>
  <c r="J19" i="25"/>
  <c r="I36" i="26" l="1"/>
  <c r="J35" i="26"/>
  <c r="J20" i="25"/>
  <c r="I21" i="25"/>
  <c r="I37" i="26" l="1"/>
  <c r="J36" i="26"/>
  <c r="J21" i="25"/>
  <c r="I22" i="25"/>
  <c r="I38" i="26" l="1"/>
  <c r="J37" i="26"/>
  <c r="J22" i="25"/>
  <c r="I23" i="25"/>
  <c r="I39" i="26" l="1"/>
  <c r="J38" i="26"/>
  <c r="I24" i="25"/>
  <c r="J23" i="25"/>
  <c r="J39" i="26" l="1"/>
  <c r="I40" i="26"/>
  <c r="I25" i="25"/>
  <c r="J24" i="25"/>
  <c r="I41" i="26" l="1"/>
  <c r="J40" i="26"/>
  <c r="I26" i="25"/>
  <c r="J25" i="25"/>
  <c r="I42" i="26" l="1"/>
  <c r="J41" i="26"/>
  <c r="I27" i="25"/>
  <c r="J26" i="25"/>
  <c r="I43" i="26" l="1"/>
  <c r="J42" i="26"/>
  <c r="I28" i="25"/>
  <c r="J27" i="25"/>
  <c r="I44" i="26" l="1"/>
  <c r="J43" i="26"/>
  <c r="I29" i="25"/>
  <c r="J28" i="25"/>
  <c r="I45" i="26" l="1"/>
  <c r="J44" i="26"/>
  <c r="I30" i="25"/>
  <c r="J29" i="25"/>
  <c r="I46" i="26" l="1"/>
  <c r="J45" i="26"/>
  <c r="I31" i="25"/>
  <c r="J30" i="25"/>
  <c r="I47" i="26" l="1"/>
  <c r="J46" i="26"/>
  <c r="I32" i="25"/>
  <c r="J31" i="25"/>
  <c r="I48" i="26" l="1"/>
  <c r="J47" i="26"/>
  <c r="I33" i="25"/>
  <c r="J32" i="25"/>
  <c r="I49" i="26" l="1"/>
  <c r="J48" i="26"/>
  <c r="J33" i="25"/>
  <c r="I34" i="25"/>
  <c r="I50" i="26" l="1"/>
  <c r="J49" i="26"/>
  <c r="J34" i="25"/>
  <c r="I35" i="25"/>
  <c r="I51" i="26" l="1"/>
  <c r="J50" i="26"/>
  <c r="I36" i="25"/>
  <c r="J35" i="25"/>
  <c r="I52" i="26" l="1"/>
  <c r="J51" i="26"/>
  <c r="I37" i="25"/>
  <c r="J36" i="25"/>
  <c r="J52" i="26" l="1"/>
  <c r="I53" i="26"/>
  <c r="J37" i="25"/>
  <c r="I38" i="25"/>
  <c r="I54" i="26" l="1"/>
  <c r="J53" i="26"/>
  <c r="J38" i="25"/>
  <c r="I39" i="25"/>
  <c r="J54" i="26" l="1"/>
  <c r="I55" i="26"/>
  <c r="J39" i="25"/>
  <c r="I40" i="25"/>
  <c r="I56" i="26" l="1"/>
  <c r="J55" i="26"/>
  <c r="J40" i="25"/>
  <c r="I41" i="25"/>
  <c r="I57" i="26" l="1"/>
  <c r="J56" i="26"/>
  <c r="I42" i="25"/>
  <c r="J41" i="25"/>
  <c r="I58" i="26" l="1"/>
  <c r="J57" i="26"/>
  <c r="I43" i="25"/>
  <c r="J42" i="25"/>
  <c r="I59" i="26" l="1"/>
  <c r="J58" i="26"/>
  <c r="I44" i="25"/>
  <c r="J43" i="25"/>
  <c r="J59" i="26" l="1"/>
  <c r="I60" i="26"/>
  <c r="I45" i="25"/>
  <c r="J44" i="25"/>
  <c r="I61" i="26" l="1"/>
  <c r="J60" i="26"/>
  <c r="J45" i="25"/>
  <c r="I46" i="25"/>
  <c r="J61" i="26" l="1"/>
  <c r="I62" i="26"/>
  <c r="I47" i="25"/>
  <c r="J46" i="25"/>
  <c r="I63" i="26" l="1"/>
  <c r="J63" i="26" s="1"/>
  <c r="J62" i="26"/>
  <c r="J47" i="25"/>
  <c r="I48" i="25"/>
  <c r="I49" i="25" l="1"/>
  <c r="J48" i="25"/>
  <c r="J49" i="25" l="1"/>
  <c r="I50" i="25"/>
  <c r="I51" i="25" l="1"/>
  <c r="J50" i="25"/>
  <c r="J51" i="25" l="1"/>
  <c r="I52" i="25"/>
  <c r="I53" i="25" l="1"/>
  <c r="J52" i="25"/>
  <c r="J53" i="25" l="1"/>
  <c r="I54" i="25"/>
  <c r="I55" i="25" l="1"/>
  <c r="J54" i="25"/>
  <c r="J55" i="25" l="1"/>
  <c r="I56" i="25"/>
  <c r="I57" i="25" l="1"/>
  <c r="J56" i="25"/>
  <c r="J57" i="25" l="1"/>
  <c r="I58" i="25"/>
  <c r="I59" i="25" l="1"/>
  <c r="J58" i="25"/>
  <c r="J59" i="25" l="1"/>
  <c r="I60" i="25"/>
  <c r="J60" i="25" l="1"/>
  <c r="I61" i="25"/>
  <c r="I62" i="25" l="1"/>
  <c r="J61" i="25"/>
  <c r="I63" i="25" l="1"/>
  <c r="J62" i="25"/>
  <c r="J63" i="25" l="1"/>
  <c r="I64" i="25"/>
  <c r="I65" i="25" l="1"/>
  <c r="J64" i="25"/>
  <c r="J65" i="25" l="1"/>
  <c r="I66" i="25"/>
  <c r="I67" i="25" l="1"/>
  <c r="J66" i="25"/>
  <c r="I68" i="25" l="1"/>
  <c r="J67" i="25"/>
  <c r="I69" i="25" l="1"/>
  <c r="J68" i="25"/>
  <c r="J69" i="25" l="1"/>
  <c r="I70" i="25"/>
  <c r="I71" i="25" l="1"/>
  <c r="J70" i="25"/>
  <c r="J71" i="25" l="1"/>
  <c r="I72" i="25"/>
  <c r="I73" i="25" l="1"/>
  <c r="J72" i="25"/>
  <c r="J73" i="25" l="1"/>
  <c r="I74" i="25"/>
  <c r="I75" i="25" l="1"/>
  <c r="J74" i="25"/>
  <c r="J75" i="25" l="1"/>
  <c r="I76" i="25"/>
  <c r="I77" i="25" l="1"/>
  <c r="J76" i="25"/>
  <c r="I78" i="25" l="1"/>
  <c r="J77" i="25"/>
  <c r="J78" i="25" l="1"/>
  <c r="I79" i="25"/>
  <c r="J79" i="25" l="1"/>
  <c r="I80" i="25"/>
  <c r="J80" i="25" l="1"/>
  <c r="I81" i="25"/>
  <c r="J81" i="25" l="1"/>
  <c r="I82" i="25"/>
  <c r="J82" i="25" l="1"/>
  <c r="I83" i="25"/>
  <c r="I84" i="25" l="1"/>
  <c r="J83" i="25"/>
  <c r="I85" i="25" l="1"/>
  <c r="J84" i="25"/>
  <c r="I86" i="25" l="1"/>
  <c r="J85" i="25"/>
  <c r="J86" i="25" l="1"/>
  <c r="I87" i="25"/>
  <c r="I88" i="25" l="1"/>
  <c r="J87" i="25"/>
  <c r="J88" i="25" l="1"/>
  <c r="I89" i="25"/>
  <c r="I90" i="25" l="1"/>
  <c r="J89" i="25"/>
  <c r="I91" i="25" l="1"/>
  <c r="J90" i="25"/>
  <c r="I92" i="25" l="1"/>
  <c r="J91" i="25"/>
  <c r="J92" i="25" l="1"/>
  <c r="I93" i="25"/>
  <c r="J93" i="25" l="1"/>
  <c r="I94" i="25"/>
  <c r="J94" i="25" l="1"/>
  <c r="I95" i="25"/>
  <c r="I96" i="25" l="1"/>
  <c r="J95" i="25"/>
  <c r="J96" i="25" l="1"/>
  <c r="I97" i="25"/>
  <c r="J97" i="25" l="1"/>
  <c r="I98" i="25"/>
  <c r="I99" i="25" l="1"/>
  <c r="J98" i="25"/>
  <c r="J99" i="25" l="1"/>
  <c r="I100" i="25"/>
  <c r="J100" i="25" l="1"/>
  <c r="I101" i="25"/>
  <c r="I102" i="25" l="1"/>
  <c r="J101" i="25"/>
  <c r="J102" i="25" l="1"/>
  <c r="I103" i="25"/>
  <c r="I104" i="25" l="1"/>
  <c r="J103" i="25"/>
  <c r="I105" i="25" l="1"/>
  <c r="J104" i="25"/>
  <c r="J105" i="25" l="1"/>
  <c r="I106" i="25"/>
  <c r="I107" i="25" l="1"/>
  <c r="J106" i="25"/>
  <c r="J107" i="25" l="1"/>
  <c r="I108" i="25"/>
  <c r="J108" i="25" l="1"/>
  <c r="I109" i="25"/>
  <c r="J109" i="25" l="1"/>
  <c r="I110" i="25"/>
  <c r="I111" i="25" l="1"/>
  <c r="J110" i="25"/>
  <c r="I112" i="25" l="1"/>
  <c r="J111" i="25"/>
  <c r="J112" i="25" l="1"/>
  <c r="I113" i="25"/>
  <c r="I114" i="25" l="1"/>
  <c r="J113" i="25"/>
  <c r="J114" i="25" l="1"/>
  <c r="I115" i="25"/>
  <c r="I116" i="25" l="1"/>
  <c r="J115" i="25"/>
  <c r="I117" i="25" l="1"/>
  <c r="J116" i="25"/>
  <c r="J117" i="25" l="1"/>
  <c r="I118" i="25"/>
  <c r="J118" i="25" l="1"/>
  <c r="I119" i="25"/>
  <c r="J119" i="25" l="1"/>
  <c r="I120" i="25"/>
  <c r="J120" i="25" l="1"/>
  <c r="I121" i="25"/>
  <c r="I122" i="25" l="1"/>
  <c r="J121" i="25"/>
  <c r="J122" i="25" l="1"/>
  <c r="I123" i="25"/>
  <c r="I124" i="25" l="1"/>
  <c r="J123" i="25"/>
  <c r="I125" i="25" l="1"/>
  <c r="J124" i="25"/>
  <c r="I126" i="25" l="1"/>
  <c r="J125" i="25"/>
  <c r="I127" i="25" l="1"/>
  <c r="J126" i="25"/>
  <c r="I128" i="25" l="1"/>
  <c r="J127" i="25"/>
  <c r="I129" i="25" l="1"/>
  <c r="J128" i="25"/>
  <c r="I130" i="25" l="1"/>
  <c r="J129" i="25"/>
  <c r="I131" i="25" l="1"/>
  <c r="J130" i="25"/>
  <c r="I132" i="25" l="1"/>
  <c r="J131" i="25"/>
  <c r="I133" i="25" l="1"/>
  <c r="J132" i="25"/>
  <c r="I134" i="25" l="1"/>
  <c r="J133" i="25"/>
  <c r="I135" i="25" l="1"/>
  <c r="J134" i="25"/>
  <c r="J135" i="25" l="1"/>
  <c r="I136" i="25"/>
  <c r="I137" i="25" l="1"/>
  <c r="J136" i="25"/>
  <c r="I138" i="25" l="1"/>
  <c r="J137" i="25"/>
  <c r="I139" i="25" l="1"/>
  <c r="J138" i="25"/>
  <c r="I140" i="25" l="1"/>
  <c r="J139" i="25"/>
  <c r="I141" i="25" l="1"/>
  <c r="J140" i="25"/>
  <c r="I142" i="25" l="1"/>
  <c r="J141" i="25"/>
  <c r="J142" i="25" l="1"/>
  <c r="I143" i="25"/>
  <c r="I144" i="25" l="1"/>
  <c r="J143" i="25"/>
  <c r="J144" i="25" l="1"/>
  <c r="I145" i="25"/>
  <c r="I146" i="25" l="1"/>
  <c r="J145" i="25"/>
  <c r="I147" i="25" l="1"/>
  <c r="J146" i="25"/>
  <c r="I148" i="25" l="1"/>
  <c r="J147" i="25"/>
  <c r="I149" i="25" l="1"/>
  <c r="J148" i="25"/>
  <c r="I150" i="25" l="1"/>
  <c r="J149" i="25"/>
  <c r="J150" i="25" l="1"/>
  <c r="I151" i="25"/>
  <c r="J151" i="25" l="1"/>
  <c r="I152" i="25"/>
  <c r="J152" i="25" l="1"/>
  <c r="I153" i="25"/>
  <c r="I154" i="25" l="1"/>
  <c r="J153" i="25"/>
  <c r="J154" i="25" l="1"/>
  <c r="I155" i="25"/>
  <c r="J155" i="25" l="1"/>
  <c r="I156" i="25"/>
  <c r="J156" i="25" l="1"/>
  <c r="I157" i="25"/>
  <c r="J157" i="25" l="1"/>
  <c r="I158" i="25"/>
  <c r="J158" i="25" l="1"/>
  <c r="I159" i="25"/>
  <c r="J159" i="25" l="1"/>
  <c r="I160" i="25"/>
  <c r="J160" i="25" l="1"/>
  <c r="I161" i="25"/>
  <c r="J161" i="25" l="1"/>
  <c r="I162" i="25"/>
  <c r="J162" i="25" l="1"/>
  <c r="I163" i="25"/>
  <c r="I164" i="25" l="1"/>
  <c r="J163" i="25"/>
  <c r="J164" i="25" l="1"/>
  <c r="I165" i="25"/>
  <c r="J165" i="25" l="1"/>
  <c r="I166" i="25"/>
  <c r="J166" i="25" l="1"/>
  <c r="I167" i="25"/>
  <c r="I168" i="25" l="1"/>
  <c r="J167" i="25"/>
  <c r="I169" i="25" l="1"/>
  <c r="J168" i="25"/>
  <c r="J169" i="25" l="1"/>
  <c r="I170" i="25"/>
  <c r="J170" i="25" l="1"/>
  <c r="I171" i="25"/>
  <c r="J171" i="25" l="1"/>
  <c r="I172" i="25"/>
  <c r="I173" i="25" l="1"/>
  <c r="J172" i="25"/>
  <c r="I174" i="25" l="1"/>
  <c r="J173" i="25"/>
  <c r="J174" i="25" l="1"/>
  <c r="I175" i="25"/>
  <c r="J175" i="25" l="1"/>
  <c r="I176" i="25"/>
  <c r="I177" i="25" l="1"/>
  <c r="J176" i="25"/>
  <c r="J177" i="25" l="1"/>
  <c r="I178" i="25"/>
  <c r="J178" i="25" l="1"/>
  <c r="I179" i="25"/>
  <c r="J179" i="25" l="1"/>
  <c r="I180" i="25"/>
  <c r="J180" i="25" l="1"/>
  <c r="I181" i="25"/>
  <c r="J181" i="25" l="1"/>
  <c r="I182" i="25"/>
  <c r="I183" i="25" l="1"/>
  <c r="J182" i="25"/>
  <c r="I184" i="25" l="1"/>
  <c r="J183" i="25"/>
  <c r="J184" i="25" l="1"/>
  <c r="I185" i="25"/>
  <c r="J185" i="25" l="1"/>
  <c r="I186" i="25"/>
  <c r="J186" i="25" l="1"/>
  <c r="I187" i="25"/>
  <c r="J187" i="25" l="1"/>
  <c r="I188" i="25"/>
  <c r="J188" i="25" l="1"/>
  <c r="I189" i="25"/>
  <c r="I190" i="25" l="1"/>
  <c r="J189" i="25"/>
  <c r="J190" i="25" l="1"/>
  <c r="I191" i="25"/>
  <c r="J191" i="25" l="1"/>
  <c r="I192" i="25"/>
  <c r="I193" i="25" l="1"/>
  <c r="J192" i="25"/>
  <c r="I194" i="25" l="1"/>
  <c r="J193" i="25"/>
  <c r="J194" i="25" l="1"/>
  <c r="I195" i="25"/>
  <c r="I196" i="25" l="1"/>
  <c r="J195" i="25"/>
  <c r="I197" i="25" l="1"/>
  <c r="J196" i="25"/>
  <c r="J197" i="25" l="1"/>
  <c r="I198" i="25"/>
  <c r="I199" i="25" l="1"/>
  <c r="J198" i="25"/>
  <c r="J199" i="25" l="1"/>
  <c r="I200" i="25"/>
  <c r="J200" i="25" l="1"/>
  <c r="I201" i="25"/>
  <c r="J201" i="25" l="1"/>
  <c r="I202" i="25"/>
  <c r="I203" i="25" l="1"/>
  <c r="J202" i="25"/>
  <c r="I204" i="25" l="1"/>
  <c r="J203" i="25"/>
  <c r="J204" i="25" l="1"/>
  <c r="I205" i="25"/>
  <c r="I206" i="25" l="1"/>
  <c r="J205" i="25"/>
  <c r="J206" i="25" l="1"/>
  <c r="I207" i="25"/>
  <c r="J207" i="25" l="1"/>
  <c r="I208" i="25"/>
  <c r="I209" i="25" l="1"/>
  <c r="J208" i="25"/>
  <c r="J209" i="25" l="1"/>
  <c r="I210" i="25"/>
  <c r="J210" i="25" l="1"/>
  <c r="I211" i="25"/>
  <c r="I212" i="25" l="1"/>
  <c r="J211" i="25"/>
  <c r="J212" i="25" l="1"/>
  <c r="I213" i="25"/>
  <c r="J213" i="25" s="1"/>
  <c r="Z110" i="20" l="1"/>
  <c r="Z109" i="20"/>
  <c r="Z108" i="20"/>
  <c r="Z107" i="20"/>
  <c r="Z106" i="20"/>
  <c r="Z105" i="20"/>
  <c r="Z104" i="20"/>
  <c r="Z103" i="20"/>
  <c r="Z102" i="20"/>
  <c r="T102" i="20"/>
  <c r="T103" i="20" s="1"/>
  <c r="T104" i="20" s="1"/>
  <c r="T105" i="20" s="1"/>
  <c r="T106" i="20" s="1"/>
  <c r="T107" i="20" s="1"/>
  <c r="T108" i="20" s="1"/>
  <c r="T109" i="20" s="1"/>
  <c r="T110" i="20" s="1"/>
  <c r="Z101" i="20"/>
  <c r="T101" i="20"/>
  <c r="Z100" i="20"/>
  <c r="T100" i="20"/>
  <c r="P100" i="20"/>
  <c r="P101" i="20" s="1"/>
  <c r="P102" i="20" s="1"/>
  <c r="P103" i="20" s="1"/>
  <c r="P104" i="20" s="1"/>
  <c r="P105" i="20" s="1"/>
  <c r="P106" i="20" s="1"/>
  <c r="P107" i="20" s="1"/>
  <c r="P108" i="20" s="1"/>
  <c r="P109" i="20" s="1"/>
  <c r="P110" i="20" s="1"/>
  <c r="D100" i="20"/>
  <c r="D101" i="20" s="1"/>
  <c r="Z99" i="20"/>
  <c r="Z98" i="20"/>
  <c r="Z97" i="20"/>
  <c r="Z96" i="20"/>
  <c r="Z95" i="20"/>
  <c r="Z94" i="20"/>
  <c r="Z93" i="20"/>
  <c r="Z92" i="20"/>
  <c r="Z91" i="20"/>
  <c r="Z90" i="20"/>
  <c r="T90" i="20"/>
  <c r="T91" i="20" s="1"/>
  <c r="T92" i="20" s="1"/>
  <c r="T93" i="20" s="1"/>
  <c r="T94" i="20" s="1"/>
  <c r="T95" i="20" s="1"/>
  <c r="T96" i="20" s="1"/>
  <c r="T97" i="20" s="1"/>
  <c r="T98" i="20" s="1"/>
  <c r="T99" i="20" s="1"/>
  <c r="Z89" i="20"/>
  <c r="T89" i="20"/>
  <c r="Z88" i="20"/>
  <c r="T88" i="20"/>
  <c r="P88" i="20"/>
  <c r="P89" i="20" s="1"/>
  <c r="P90" i="20" s="1"/>
  <c r="P91" i="20" s="1"/>
  <c r="P92" i="20" s="1"/>
  <c r="P93" i="20" s="1"/>
  <c r="P94" i="20" s="1"/>
  <c r="P95" i="20" s="1"/>
  <c r="P96" i="20" s="1"/>
  <c r="P97" i="20" s="1"/>
  <c r="P98" i="20" s="1"/>
  <c r="P99" i="20" s="1"/>
  <c r="D88" i="20"/>
  <c r="D89" i="20" s="1"/>
  <c r="Z87" i="20"/>
  <c r="Z86" i="20"/>
  <c r="Z85" i="20"/>
  <c r="Z84" i="20"/>
  <c r="Z83" i="20"/>
  <c r="Z82" i="20"/>
  <c r="Z81" i="20"/>
  <c r="Z80" i="20"/>
  <c r="Z79" i="20"/>
  <c r="Z78" i="20"/>
  <c r="T78" i="20"/>
  <c r="T79" i="20" s="1"/>
  <c r="T80" i="20" s="1"/>
  <c r="T81" i="20" s="1"/>
  <c r="T82" i="20" s="1"/>
  <c r="T83" i="20" s="1"/>
  <c r="T84" i="20" s="1"/>
  <c r="T85" i="20" s="1"/>
  <c r="T86" i="20" s="1"/>
  <c r="T87" i="20" s="1"/>
  <c r="Z77" i="20"/>
  <c r="T77" i="20"/>
  <c r="Z76" i="20"/>
  <c r="T76" i="20"/>
  <c r="P76" i="20"/>
  <c r="P77" i="20" s="1"/>
  <c r="P78" i="20" s="1"/>
  <c r="P79" i="20" s="1"/>
  <c r="P80" i="20" s="1"/>
  <c r="P81" i="20" s="1"/>
  <c r="P82" i="20" s="1"/>
  <c r="P83" i="20" s="1"/>
  <c r="P84" i="20" s="1"/>
  <c r="P85" i="20" s="1"/>
  <c r="P86" i="20" s="1"/>
  <c r="P87" i="20" s="1"/>
  <c r="D76" i="20"/>
  <c r="D77" i="20" s="1"/>
  <c r="Z75" i="20"/>
  <c r="Z74" i="20"/>
  <c r="Z73" i="20"/>
  <c r="Z72" i="20"/>
  <c r="Z71" i="20"/>
  <c r="Z70" i="20"/>
  <c r="Z69" i="20"/>
  <c r="Z68" i="20"/>
  <c r="Z67" i="20"/>
  <c r="Z66" i="20"/>
  <c r="Z65" i="20"/>
  <c r="Z64" i="20"/>
  <c r="T64" i="20"/>
  <c r="T65" i="20" s="1"/>
  <c r="T66" i="20" s="1"/>
  <c r="T67" i="20" s="1"/>
  <c r="T68" i="20" s="1"/>
  <c r="T69" i="20" s="1"/>
  <c r="T70" i="20" s="1"/>
  <c r="T71" i="20" s="1"/>
  <c r="T72" i="20" s="1"/>
  <c r="T73" i="20" s="1"/>
  <c r="T74" i="20" s="1"/>
  <c r="T75" i="20" s="1"/>
  <c r="P64" i="20"/>
  <c r="P65" i="20" s="1"/>
  <c r="P66" i="20" s="1"/>
  <c r="P67" i="20" s="1"/>
  <c r="P68" i="20" s="1"/>
  <c r="P69" i="20" s="1"/>
  <c r="P70" i="20" s="1"/>
  <c r="P71" i="20" s="1"/>
  <c r="P72" i="20" s="1"/>
  <c r="P73" i="20" s="1"/>
  <c r="P74" i="20" s="1"/>
  <c r="P75" i="20" s="1"/>
  <c r="D64" i="20"/>
  <c r="D65" i="20" s="1"/>
  <c r="Z63" i="20"/>
  <c r="Z62" i="20"/>
  <c r="Z259" i="1"/>
  <c r="P259" i="1"/>
  <c r="Z258" i="1"/>
  <c r="P258" i="1"/>
  <c r="Z257" i="1"/>
  <c r="P257" i="1"/>
  <c r="Z256" i="1"/>
  <c r="P256" i="1"/>
  <c r="Z255" i="1"/>
  <c r="P255" i="1"/>
  <c r="Z254" i="1"/>
  <c r="P254" i="1"/>
  <c r="Z253" i="1"/>
  <c r="P253" i="1"/>
  <c r="Z252" i="1"/>
  <c r="P252" i="1"/>
  <c r="Z251" i="1"/>
  <c r="P251" i="1"/>
  <c r="Z250" i="1"/>
  <c r="P250" i="1"/>
  <c r="Z249" i="1"/>
  <c r="P249" i="1"/>
  <c r="Z248" i="1"/>
  <c r="P248" i="1"/>
  <c r="Z247" i="1"/>
  <c r="P247" i="1"/>
  <c r="Z246" i="1"/>
  <c r="P246" i="1"/>
  <c r="Z245" i="1"/>
  <c r="P245" i="1"/>
  <c r="Z244" i="1"/>
  <c r="P244" i="1"/>
  <c r="Z243" i="1"/>
  <c r="P243" i="1"/>
  <c r="Z242" i="1"/>
  <c r="P242" i="1"/>
  <c r="Z241" i="1"/>
  <c r="P241" i="1"/>
  <c r="Z240" i="1"/>
  <c r="P240" i="1"/>
  <c r="Z239" i="1"/>
  <c r="P239" i="1"/>
  <c r="Z238" i="1"/>
  <c r="P238" i="1"/>
  <c r="Z237" i="1"/>
  <c r="P237" i="1"/>
  <c r="Z236" i="1"/>
  <c r="P236" i="1"/>
  <c r="Z235" i="1"/>
  <c r="P235" i="1"/>
  <c r="Z234" i="1"/>
  <c r="P234" i="1"/>
  <c r="Z233" i="1"/>
  <c r="P233" i="1"/>
  <c r="Z232" i="1"/>
  <c r="P232" i="1"/>
  <c r="Z231" i="1"/>
  <c r="P231" i="1"/>
  <c r="Z230" i="1"/>
  <c r="P230" i="1"/>
  <c r="Z229" i="1"/>
  <c r="P229" i="1"/>
  <c r="Z228" i="1"/>
  <c r="P228" i="1"/>
  <c r="Z227" i="1"/>
  <c r="P227" i="1"/>
  <c r="Z226" i="1"/>
  <c r="P226" i="1"/>
  <c r="Z225" i="1"/>
  <c r="P225" i="1"/>
  <c r="Z224" i="1"/>
  <c r="P224" i="1"/>
  <c r="Z223" i="1"/>
  <c r="P223" i="1"/>
  <c r="Z222" i="1"/>
  <c r="P222" i="1"/>
  <c r="Z221" i="1"/>
  <c r="P221" i="1"/>
  <c r="Z220" i="1"/>
  <c r="P220" i="1"/>
  <c r="Z219" i="1"/>
  <c r="P219" i="1"/>
  <c r="Z218" i="1"/>
  <c r="P218" i="1"/>
  <c r="Z217" i="1"/>
  <c r="P217" i="1"/>
  <c r="Z216" i="1"/>
  <c r="P216" i="1"/>
  <c r="Z215" i="1"/>
  <c r="P215" i="1"/>
  <c r="Z214" i="1"/>
  <c r="P214" i="1"/>
  <c r="Z213" i="1"/>
  <c r="P213" i="1"/>
  <c r="Z212" i="1"/>
  <c r="P212" i="1"/>
  <c r="Z211" i="1"/>
  <c r="P211" i="1"/>
  <c r="Z210" i="1"/>
  <c r="P210" i="1"/>
  <c r="Z209" i="1"/>
  <c r="P209" i="1"/>
  <c r="Z208" i="1"/>
  <c r="P208" i="1"/>
  <c r="Z207" i="1"/>
  <c r="P207" i="1"/>
  <c r="Z206" i="1"/>
  <c r="P206" i="1"/>
  <c r="Z205" i="1"/>
  <c r="P205" i="1"/>
  <c r="Z204" i="1"/>
  <c r="P204" i="1"/>
  <c r="Z203" i="1"/>
  <c r="P203" i="1"/>
  <c r="Z202" i="1"/>
  <c r="P202" i="1"/>
  <c r="Z201" i="1"/>
  <c r="P201" i="1"/>
  <c r="Z200" i="1"/>
  <c r="P200" i="1"/>
  <c r="Z199" i="1"/>
  <c r="P199" i="1"/>
  <c r="Z198" i="1"/>
  <c r="P198" i="1"/>
  <c r="Z197" i="1"/>
  <c r="P197" i="1"/>
  <c r="Z196" i="1"/>
  <c r="P196" i="1"/>
  <c r="Z195" i="1"/>
  <c r="P195" i="1"/>
  <c r="Z194" i="1"/>
  <c r="P194" i="1"/>
  <c r="Z193" i="1"/>
  <c r="P193" i="1"/>
  <c r="Z192" i="1"/>
  <c r="P192" i="1"/>
  <c r="Z191" i="1"/>
  <c r="P191" i="1"/>
  <c r="Z190" i="1"/>
  <c r="P190" i="1"/>
  <c r="Z189" i="1"/>
  <c r="P189" i="1"/>
  <c r="Z188" i="1"/>
  <c r="P188" i="1"/>
  <c r="Z187" i="1"/>
  <c r="P187" i="1"/>
  <c r="Z186" i="1"/>
  <c r="P186" i="1"/>
  <c r="Z185" i="1"/>
  <c r="P185" i="1"/>
  <c r="Z184" i="1"/>
  <c r="P184" i="1"/>
  <c r="Z183" i="1"/>
  <c r="P183" i="1"/>
  <c r="Z182" i="1"/>
  <c r="P182" i="1"/>
  <c r="Z181" i="1"/>
  <c r="P181" i="1"/>
  <c r="Z180" i="1"/>
  <c r="P180" i="1"/>
  <c r="Z179" i="1"/>
  <c r="P179" i="1"/>
  <c r="Z178" i="1"/>
  <c r="P178" i="1"/>
  <c r="Z177" i="1"/>
  <c r="P177" i="1"/>
  <c r="Z176" i="1"/>
  <c r="P176" i="1"/>
  <c r="Z175" i="1"/>
  <c r="P175" i="1"/>
  <c r="Z174" i="1"/>
  <c r="P174" i="1"/>
  <c r="Z173" i="1"/>
  <c r="P173" i="1"/>
  <c r="Z172" i="1"/>
  <c r="P172" i="1"/>
  <c r="Z171" i="1"/>
  <c r="P171" i="1"/>
  <c r="Z170" i="1"/>
  <c r="P170" i="1"/>
  <c r="Z169" i="1"/>
  <c r="P169" i="1"/>
  <c r="Z168" i="1"/>
  <c r="P168" i="1"/>
  <c r="Z167" i="1"/>
  <c r="P167" i="1"/>
  <c r="Z166" i="1"/>
  <c r="P166" i="1"/>
  <c r="Z165" i="1"/>
  <c r="P165" i="1"/>
  <c r="Z164" i="1"/>
  <c r="P164" i="1"/>
  <c r="Z163" i="1"/>
  <c r="P163" i="1"/>
  <c r="Z162" i="1"/>
  <c r="P162" i="1"/>
  <c r="Z161" i="1"/>
  <c r="P161" i="1"/>
  <c r="Z160" i="1"/>
  <c r="P160" i="1"/>
  <c r="Z159" i="1"/>
  <c r="P159" i="1"/>
  <c r="Z158" i="1"/>
  <c r="P158" i="1"/>
  <c r="Z157" i="1"/>
  <c r="P157" i="1"/>
  <c r="Z156" i="1"/>
  <c r="P156" i="1"/>
  <c r="Z155" i="1"/>
  <c r="P155" i="1"/>
  <c r="Z154" i="1"/>
  <c r="P154" i="1"/>
  <c r="Z153" i="1"/>
  <c r="P153" i="1"/>
  <c r="Z152" i="1"/>
  <c r="P152" i="1"/>
  <c r="Z151" i="1"/>
  <c r="P151" i="1"/>
  <c r="Z150" i="1"/>
  <c r="P150" i="1"/>
  <c r="Z149" i="1"/>
  <c r="P149" i="1"/>
  <c r="Z148" i="1"/>
  <c r="P148" i="1"/>
  <c r="Z147" i="1"/>
  <c r="P147" i="1"/>
  <c r="Z146" i="1"/>
  <c r="P146" i="1"/>
  <c r="Z145" i="1"/>
  <c r="P145" i="1"/>
  <c r="Z144" i="1"/>
  <c r="P144" i="1"/>
  <c r="Z143" i="1"/>
  <c r="P143" i="1"/>
  <c r="Z142" i="1"/>
  <c r="P142" i="1"/>
  <c r="Z141" i="1"/>
  <c r="P141" i="1"/>
  <c r="Z140" i="1"/>
  <c r="P140" i="1"/>
  <c r="Z139" i="1"/>
  <c r="P139" i="1"/>
  <c r="Z138" i="1"/>
  <c r="P138" i="1"/>
  <c r="Z137" i="1"/>
  <c r="P137" i="1"/>
  <c r="Z136" i="1"/>
  <c r="P136" i="1"/>
  <c r="Z135" i="1"/>
  <c r="P135" i="1"/>
  <c r="Z134" i="1"/>
  <c r="P134" i="1"/>
  <c r="Z133" i="1"/>
  <c r="P133" i="1"/>
  <c r="Z132" i="1"/>
  <c r="P132" i="1"/>
  <c r="Z131" i="1"/>
  <c r="P131" i="1"/>
  <c r="Z130" i="1"/>
  <c r="P130" i="1"/>
  <c r="Z129" i="1"/>
  <c r="P129" i="1"/>
  <c r="Z128" i="1"/>
  <c r="P128" i="1"/>
  <c r="Z127" i="1"/>
  <c r="P127" i="1"/>
  <c r="Z126" i="1"/>
  <c r="P126" i="1"/>
  <c r="Z125" i="1"/>
  <c r="P125" i="1"/>
  <c r="Z124" i="1"/>
  <c r="P124" i="1"/>
  <c r="Z123" i="1"/>
  <c r="P123" i="1"/>
  <c r="Z122" i="1"/>
  <c r="P122" i="1"/>
  <c r="Z121" i="1"/>
  <c r="P121" i="1"/>
  <c r="Z120" i="1"/>
  <c r="P120" i="1"/>
  <c r="Z119" i="1"/>
  <c r="P119" i="1"/>
  <c r="Z118" i="1"/>
  <c r="P118" i="1"/>
  <c r="Z117" i="1"/>
  <c r="P117" i="1"/>
  <c r="Z116" i="1"/>
  <c r="P116" i="1"/>
  <c r="Z115" i="1"/>
  <c r="P115" i="1"/>
  <c r="Z114" i="1"/>
  <c r="P114" i="1"/>
  <c r="Z113" i="1"/>
  <c r="P113" i="1"/>
  <c r="Z112" i="1"/>
  <c r="P112" i="1"/>
  <c r="Z111" i="1"/>
  <c r="P111" i="1"/>
  <c r="Z110" i="1"/>
  <c r="P110" i="1"/>
  <c r="Z109" i="1"/>
  <c r="P109" i="1"/>
  <c r="Z108" i="1"/>
  <c r="P108" i="1"/>
  <c r="Z107" i="1"/>
  <c r="P107" i="1"/>
  <c r="Z106" i="1"/>
  <c r="P106" i="1"/>
  <c r="Z105" i="1"/>
  <c r="P105" i="1"/>
  <c r="Z104" i="1"/>
  <c r="P104" i="1"/>
  <c r="Z103" i="1"/>
  <c r="P103" i="1"/>
  <c r="Z102" i="1"/>
  <c r="P102" i="1"/>
  <c r="Z101" i="1"/>
  <c r="P101" i="1"/>
  <c r="Z100" i="1"/>
  <c r="P100" i="1"/>
  <c r="Z99" i="1"/>
  <c r="P99" i="1"/>
  <c r="Z98" i="1"/>
  <c r="P98" i="1"/>
  <c r="Z97" i="1"/>
  <c r="P97" i="1"/>
  <c r="Z96" i="1"/>
  <c r="P96" i="1"/>
  <c r="Z95" i="1"/>
  <c r="P95" i="1"/>
  <c r="Z94" i="1"/>
  <c r="P94" i="1"/>
  <c r="Z93" i="1"/>
  <c r="P93" i="1"/>
  <c r="Z92" i="1"/>
  <c r="P92" i="1"/>
  <c r="Z91" i="1"/>
  <c r="P91" i="1"/>
  <c r="Z90" i="1"/>
  <c r="P90" i="1"/>
  <c r="Z89" i="1"/>
  <c r="P89" i="1"/>
  <c r="Z88" i="1"/>
  <c r="P88" i="1"/>
  <c r="Z87" i="1"/>
  <c r="P87" i="1"/>
  <c r="Z86" i="1"/>
  <c r="P86" i="1"/>
  <c r="Z85" i="1"/>
  <c r="P85" i="1"/>
  <c r="Z84" i="1"/>
  <c r="P84" i="1"/>
  <c r="Z83" i="1"/>
  <c r="P83" i="1"/>
  <c r="Z82" i="1"/>
  <c r="P82" i="1"/>
  <c r="Z81" i="1"/>
  <c r="P81" i="1"/>
  <c r="Z80" i="1"/>
  <c r="P80" i="1"/>
  <c r="D102" i="20" l="1"/>
  <c r="D90" i="20"/>
  <c r="D78" i="20"/>
  <c r="D66" i="20"/>
  <c r="T10" i="13"/>
  <c r="D103" i="20" l="1"/>
  <c r="D91" i="20"/>
  <c r="D79" i="20"/>
  <c r="D67" i="20"/>
  <c r="P8" i="13"/>
  <c r="P34" i="13"/>
  <c r="D104" i="20" l="1"/>
  <c r="D92" i="20"/>
  <c r="D80" i="20"/>
  <c r="D68" i="20"/>
  <c r="D105" i="20" l="1"/>
  <c r="D93" i="20"/>
  <c r="D81" i="20"/>
  <c r="D69" i="20"/>
  <c r="D106" i="20" l="1"/>
  <c r="D94" i="20"/>
  <c r="D82" i="20"/>
  <c r="D70" i="20"/>
  <c r="D107" i="20" l="1"/>
  <c r="D95" i="20"/>
  <c r="D83" i="20"/>
  <c r="D71" i="20"/>
  <c r="Z79" i="1"/>
  <c r="Z78" i="1"/>
  <c r="Z77" i="1"/>
  <c r="Z76" i="1"/>
  <c r="Z75" i="1"/>
  <c r="Z74" i="1"/>
  <c r="Z73" i="1"/>
  <c r="Z72" i="1"/>
  <c r="Z71" i="1"/>
  <c r="P79" i="1"/>
  <c r="P78" i="1"/>
  <c r="P77" i="1"/>
  <c r="P76" i="1"/>
  <c r="P75" i="1"/>
  <c r="P74" i="1"/>
  <c r="P73" i="1"/>
  <c r="P72" i="1"/>
  <c r="P71" i="1"/>
  <c r="D108" i="20" l="1"/>
  <c r="D96" i="20"/>
  <c r="D84" i="20"/>
  <c r="D72" i="20"/>
  <c r="C9" i="4"/>
  <c r="C10" i="4" s="1"/>
  <c r="C11" i="4" s="1"/>
  <c r="C12" i="4" s="1"/>
  <c r="C13" i="4" s="1"/>
  <c r="C15" i="4" s="1"/>
  <c r="C16" i="4" s="1"/>
  <c r="C17" i="4" s="1"/>
  <c r="C18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D109" i="20" l="1"/>
  <c r="D97" i="20"/>
  <c r="D85" i="20"/>
  <c r="D73" i="20"/>
  <c r="F71" i="1"/>
  <c r="E25" i="25" s="1"/>
  <c r="F25" i="25" s="1"/>
  <c r="L25" i="25" s="1"/>
  <c r="N25" i="25" s="1"/>
  <c r="H71" i="1" s="1"/>
  <c r="C32" i="4"/>
  <c r="Z61" i="20"/>
  <c r="Z60" i="20"/>
  <c r="Z59" i="20"/>
  <c r="Z58" i="20"/>
  <c r="Z57" i="20"/>
  <c r="Z56" i="20"/>
  <c r="Z55" i="20"/>
  <c r="Z54" i="20"/>
  <c r="Z53" i="20"/>
  <c r="Z52" i="20"/>
  <c r="Z51" i="20"/>
  <c r="T51" i="20"/>
  <c r="T52" i="20" s="1"/>
  <c r="T53" i="20" s="1"/>
  <c r="T54" i="20" s="1"/>
  <c r="T55" i="20" s="1"/>
  <c r="T56" i="20" s="1"/>
  <c r="T57" i="20" s="1"/>
  <c r="T58" i="20" s="1"/>
  <c r="T59" i="20" s="1"/>
  <c r="T60" i="20" s="1"/>
  <c r="T61" i="20" s="1"/>
  <c r="T62" i="20" s="1"/>
  <c r="T63" i="20" s="1"/>
  <c r="Z50" i="20"/>
  <c r="P50" i="20"/>
  <c r="P51" i="20" s="1"/>
  <c r="P52" i="20" s="1"/>
  <c r="P53" i="20" s="1"/>
  <c r="P54" i="20" s="1"/>
  <c r="P55" i="20" s="1"/>
  <c r="P56" i="20" s="1"/>
  <c r="P57" i="20" s="1"/>
  <c r="P58" i="20" s="1"/>
  <c r="P59" i="20" s="1"/>
  <c r="P60" i="20" s="1"/>
  <c r="P61" i="20" s="1"/>
  <c r="P62" i="20" s="1"/>
  <c r="P63" i="20" s="1"/>
  <c r="Z49" i="20"/>
  <c r="V49" i="20"/>
  <c r="P49" i="20"/>
  <c r="L49" i="20"/>
  <c r="J49" i="20"/>
  <c r="Z48" i="20"/>
  <c r="V48" i="20"/>
  <c r="P48" i="20"/>
  <c r="L48" i="20"/>
  <c r="J48" i="20"/>
  <c r="Z47" i="20"/>
  <c r="V47" i="20"/>
  <c r="P47" i="20"/>
  <c r="L47" i="20"/>
  <c r="J47" i="20"/>
  <c r="Z46" i="20"/>
  <c r="V46" i="20"/>
  <c r="P46" i="20"/>
  <c r="L46" i="20"/>
  <c r="J46" i="20"/>
  <c r="Z45" i="20"/>
  <c r="V45" i="20"/>
  <c r="P45" i="20"/>
  <c r="L45" i="20"/>
  <c r="J45" i="20"/>
  <c r="Z44" i="20"/>
  <c r="V44" i="20"/>
  <c r="P44" i="20"/>
  <c r="L44" i="20"/>
  <c r="J44" i="20"/>
  <c r="Z43" i="20"/>
  <c r="V43" i="20"/>
  <c r="P43" i="20"/>
  <c r="L43" i="20"/>
  <c r="J43" i="20"/>
  <c r="Z42" i="20"/>
  <c r="V42" i="20"/>
  <c r="P42" i="20"/>
  <c r="L42" i="20"/>
  <c r="J42" i="20"/>
  <c r="Z41" i="20"/>
  <c r="V41" i="20"/>
  <c r="P41" i="20"/>
  <c r="L41" i="20"/>
  <c r="J41" i="20"/>
  <c r="Z40" i="20"/>
  <c r="V40" i="20"/>
  <c r="P40" i="20"/>
  <c r="L40" i="20"/>
  <c r="J40" i="20"/>
  <c r="Z39" i="20"/>
  <c r="V39" i="20"/>
  <c r="P39" i="20"/>
  <c r="L39" i="20"/>
  <c r="J39" i="20"/>
  <c r="Z38" i="20"/>
  <c r="V38" i="20"/>
  <c r="P38" i="20"/>
  <c r="L38" i="20"/>
  <c r="J38" i="20"/>
  <c r="Z37" i="20"/>
  <c r="V37" i="20"/>
  <c r="P37" i="20"/>
  <c r="L37" i="20"/>
  <c r="J37" i="20"/>
  <c r="Z36" i="20"/>
  <c r="V36" i="20"/>
  <c r="P36" i="20"/>
  <c r="L36" i="20"/>
  <c r="J36" i="20"/>
  <c r="Z35" i="20"/>
  <c r="V35" i="20"/>
  <c r="P35" i="20"/>
  <c r="L35" i="20"/>
  <c r="J35" i="20"/>
  <c r="Z34" i="20"/>
  <c r="V34" i="20"/>
  <c r="P34" i="20"/>
  <c r="L34" i="20"/>
  <c r="J34" i="20"/>
  <c r="Z33" i="20"/>
  <c r="V33" i="20"/>
  <c r="P33" i="20"/>
  <c r="L33" i="20"/>
  <c r="J33" i="20"/>
  <c r="Z32" i="20"/>
  <c r="V32" i="20"/>
  <c r="P32" i="20"/>
  <c r="L32" i="20"/>
  <c r="J32" i="20"/>
  <c r="Z31" i="20"/>
  <c r="V31" i="20"/>
  <c r="P31" i="20"/>
  <c r="L31" i="20"/>
  <c r="J31" i="20"/>
  <c r="Z30" i="20"/>
  <c r="V30" i="20"/>
  <c r="P30" i="20"/>
  <c r="L30" i="20"/>
  <c r="J30" i="20"/>
  <c r="Z29" i="20"/>
  <c r="V29" i="20"/>
  <c r="P29" i="20"/>
  <c r="L29" i="20"/>
  <c r="J29" i="20"/>
  <c r="Z28" i="20"/>
  <c r="V28" i="20"/>
  <c r="P28" i="20"/>
  <c r="L28" i="20"/>
  <c r="J28" i="20"/>
  <c r="Z27" i="20"/>
  <c r="V27" i="20"/>
  <c r="P27" i="20"/>
  <c r="L27" i="20"/>
  <c r="J27" i="20"/>
  <c r="Z26" i="20"/>
  <c r="V26" i="20"/>
  <c r="P26" i="20"/>
  <c r="L26" i="20"/>
  <c r="J26" i="20"/>
  <c r="Z25" i="20"/>
  <c r="V25" i="20"/>
  <c r="P25" i="20"/>
  <c r="L25" i="20"/>
  <c r="J25" i="20"/>
  <c r="Z24" i="20"/>
  <c r="V24" i="20"/>
  <c r="P24" i="20"/>
  <c r="L24" i="20"/>
  <c r="J24" i="20"/>
  <c r="Z23" i="20"/>
  <c r="V23" i="20"/>
  <c r="P23" i="20"/>
  <c r="L23" i="20"/>
  <c r="J23" i="20"/>
  <c r="Z20" i="20"/>
  <c r="V20" i="20"/>
  <c r="P20" i="20"/>
  <c r="L20" i="20"/>
  <c r="J20" i="20"/>
  <c r="Z19" i="20"/>
  <c r="V19" i="20"/>
  <c r="P19" i="20"/>
  <c r="L19" i="20"/>
  <c r="J19" i="20"/>
  <c r="Z18" i="20"/>
  <c r="V18" i="20"/>
  <c r="P18" i="20"/>
  <c r="L18" i="20"/>
  <c r="J18" i="20"/>
  <c r="Z17" i="20"/>
  <c r="V17" i="20"/>
  <c r="P17" i="20"/>
  <c r="L17" i="20"/>
  <c r="J17" i="20"/>
  <c r="Z16" i="20"/>
  <c r="V16" i="20"/>
  <c r="P16" i="20"/>
  <c r="L16" i="20"/>
  <c r="J16" i="20"/>
  <c r="Z15" i="20"/>
  <c r="V15" i="20"/>
  <c r="P15" i="20"/>
  <c r="L15" i="20"/>
  <c r="J15" i="20"/>
  <c r="Z14" i="20"/>
  <c r="V14" i="20"/>
  <c r="P14" i="20"/>
  <c r="L14" i="20"/>
  <c r="J14" i="20"/>
  <c r="Z13" i="20"/>
  <c r="V13" i="20"/>
  <c r="P13" i="20"/>
  <c r="L13" i="20"/>
  <c r="J13" i="20"/>
  <c r="Z12" i="20"/>
  <c r="V12" i="20"/>
  <c r="P12" i="20"/>
  <c r="L12" i="20"/>
  <c r="J12" i="20"/>
  <c r="Z11" i="20"/>
  <c r="V11" i="20"/>
  <c r="P11" i="20"/>
  <c r="L11" i="20"/>
  <c r="J11" i="20"/>
  <c r="Z10" i="20"/>
  <c r="V10" i="20"/>
  <c r="P10" i="20"/>
  <c r="L10" i="20"/>
  <c r="J10" i="20"/>
  <c r="Z9" i="20"/>
  <c r="V9" i="20"/>
  <c r="P9" i="20"/>
  <c r="L9" i="20"/>
  <c r="J9" i="20"/>
  <c r="C7" i="20"/>
  <c r="D7" i="20" s="1"/>
  <c r="F7" i="20" s="1"/>
  <c r="H7" i="20" s="1"/>
  <c r="J7" i="20" s="1"/>
  <c r="L7" i="20" s="1"/>
  <c r="N7" i="20" s="1"/>
  <c r="P7" i="20" s="1"/>
  <c r="R7" i="20" s="1"/>
  <c r="T7" i="20" s="1"/>
  <c r="V7" i="20" s="1"/>
  <c r="X7" i="20" s="1"/>
  <c r="Z7" i="20" s="1"/>
  <c r="AB7" i="20" s="1"/>
  <c r="B65" i="19"/>
  <c r="D50" i="20" s="1"/>
  <c r="D67" i="17"/>
  <c r="C67" i="17"/>
  <c r="B67" i="17"/>
  <c r="D110" i="20" l="1"/>
  <c r="D98" i="20"/>
  <c r="D86" i="20"/>
  <c r="D74" i="20"/>
  <c r="N17" i="20"/>
  <c r="N23" i="20"/>
  <c r="R23" i="20" s="1"/>
  <c r="X23" i="20" s="1"/>
  <c r="AB23" i="20" s="1"/>
  <c r="N31" i="20"/>
  <c r="R31" i="20" s="1"/>
  <c r="X31" i="20" s="1"/>
  <c r="AB31" i="20" s="1"/>
  <c r="N35" i="20"/>
  <c r="R35" i="20" s="1"/>
  <c r="X35" i="20" s="1"/>
  <c r="AB35" i="20" s="1"/>
  <c r="N39" i="20"/>
  <c r="N43" i="20"/>
  <c r="R43" i="20" s="1"/>
  <c r="X43" i="20" s="1"/>
  <c r="AB43" i="20" s="1"/>
  <c r="N47" i="20"/>
  <c r="R47" i="20" s="1"/>
  <c r="X47" i="20" s="1"/>
  <c r="AB47" i="20" s="1"/>
  <c r="N13" i="20"/>
  <c r="R13" i="20" s="1"/>
  <c r="X13" i="20" s="1"/>
  <c r="AB13" i="20" s="1"/>
  <c r="C33" i="4"/>
  <c r="F72" i="1"/>
  <c r="E26" i="25" s="1"/>
  <c r="F26" i="25" s="1"/>
  <c r="L26" i="25" s="1"/>
  <c r="N26" i="25" s="1"/>
  <c r="H72" i="1" s="1"/>
  <c r="N10" i="20"/>
  <c r="R10" i="20" s="1"/>
  <c r="X10" i="20" s="1"/>
  <c r="AB10" i="20" s="1"/>
  <c r="N18" i="20"/>
  <c r="R18" i="20" s="1"/>
  <c r="X18" i="20" s="1"/>
  <c r="AB18" i="20" s="1"/>
  <c r="N28" i="20"/>
  <c r="R28" i="20" s="1"/>
  <c r="X28" i="20" s="1"/>
  <c r="AB28" i="20" s="1"/>
  <c r="N32" i="20"/>
  <c r="R32" i="20" s="1"/>
  <c r="X32" i="20" s="1"/>
  <c r="AB32" i="20" s="1"/>
  <c r="N44" i="20"/>
  <c r="N15" i="20"/>
  <c r="R15" i="20" s="1"/>
  <c r="X15" i="20" s="1"/>
  <c r="AB15" i="20" s="1"/>
  <c r="N19" i="20"/>
  <c r="R19" i="20" s="1"/>
  <c r="X19" i="20" s="1"/>
  <c r="AB19" i="20" s="1"/>
  <c r="N25" i="20"/>
  <c r="R25" i="20" s="1"/>
  <c r="X25" i="20" s="1"/>
  <c r="AB25" i="20" s="1"/>
  <c r="N29" i="20"/>
  <c r="N33" i="20"/>
  <c r="R33" i="20" s="1"/>
  <c r="X33" i="20" s="1"/>
  <c r="AB33" i="20" s="1"/>
  <c r="N37" i="20"/>
  <c r="R37" i="20" s="1"/>
  <c r="X37" i="20" s="1"/>
  <c r="AB37" i="20" s="1"/>
  <c r="N41" i="20"/>
  <c r="R41" i="20" s="1"/>
  <c r="X41" i="20" s="1"/>
  <c r="AB41" i="20" s="1"/>
  <c r="N45" i="20"/>
  <c r="N49" i="20"/>
  <c r="R49" i="20" s="1"/>
  <c r="X49" i="20" s="1"/>
  <c r="AB49" i="20" s="1"/>
  <c r="N9" i="20"/>
  <c r="R9" i="20" s="1"/>
  <c r="X9" i="20" s="1"/>
  <c r="AB9" i="20" s="1"/>
  <c r="N27" i="20"/>
  <c r="R27" i="20" s="1"/>
  <c r="X27" i="20" s="1"/>
  <c r="AB27" i="20" s="1"/>
  <c r="N14" i="20"/>
  <c r="R14" i="20" s="1"/>
  <c r="X14" i="20" s="1"/>
  <c r="AB14" i="20" s="1"/>
  <c r="N24" i="20"/>
  <c r="R24" i="20" s="1"/>
  <c r="X24" i="20" s="1"/>
  <c r="AB24" i="20" s="1"/>
  <c r="N36" i="20"/>
  <c r="R36" i="20" s="1"/>
  <c r="X36" i="20" s="1"/>
  <c r="AB36" i="20" s="1"/>
  <c r="N40" i="20"/>
  <c r="R40" i="20" s="1"/>
  <c r="X40" i="20" s="1"/>
  <c r="AB40" i="20" s="1"/>
  <c r="N48" i="20"/>
  <c r="R48" i="20" s="1"/>
  <c r="X48" i="20" s="1"/>
  <c r="AB48" i="20" s="1"/>
  <c r="N11" i="20"/>
  <c r="R11" i="20" s="1"/>
  <c r="X11" i="20" s="1"/>
  <c r="AB11" i="20" s="1"/>
  <c r="N12" i="20"/>
  <c r="R12" i="20" s="1"/>
  <c r="X12" i="20" s="1"/>
  <c r="AB12" i="20" s="1"/>
  <c r="N16" i="20"/>
  <c r="R16" i="20" s="1"/>
  <c r="X16" i="20" s="1"/>
  <c r="AB16" i="20" s="1"/>
  <c r="N20" i="20"/>
  <c r="R20" i="20" s="1"/>
  <c r="X20" i="20" s="1"/>
  <c r="AB20" i="20" s="1"/>
  <c r="N26" i="20"/>
  <c r="R26" i="20" s="1"/>
  <c r="X26" i="20" s="1"/>
  <c r="AB26" i="20" s="1"/>
  <c r="N30" i="20"/>
  <c r="R30" i="20" s="1"/>
  <c r="X30" i="20" s="1"/>
  <c r="AB30" i="20" s="1"/>
  <c r="N34" i="20"/>
  <c r="R34" i="20" s="1"/>
  <c r="X34" i="20" s="1"/>
  <c r="AB34" i="20" s="1"/>
  <c r="N38" i="20"/>
  <c r="N42" i="20"/>
  <c r="R42" i="20" s="1"/>
  <c r="X42" i="20" s="1"/>
  <c r="AB42" i="20" s="1"/>
  <c r="N46" i="20"/>
  <c r="R46" i="20" s="1"/>
  <c r="X46" i="20" s="1"/>
  <c r="AB46" i="20" s="1"/>
  <c r="R39" i="20"/>
  <c r="X39" i="20" s="1"/>
  <c r="AB39" i="20" s="1"/>
  <c r="D59" i="1"/>
  <c r="D54" i="1"/>
  <c r="D48" i="1"/>
  <c r="R29" i="20"/>
  <c r="X29" i="20" s="1"/>
  <c r="AB29" i="20" s="1"/>
  <c r="R44" i="20"/>
  <c r="X44" i="20" s="1"/>
  <c r="AB44" i="20" s="1"/>
  <c r="R38" i="20"/>
  <c r="X38" i="20" s="1"/>
  <c r="AB38" i="20" s="1"/>
  <c r="R45" i="20"/>
  <c r="X45" i="20" s="1"/>
  <c r="AB45" i="20" s="1"/>
  <c r="R17" i="20"/>
  <c r="X17" i="20" s="1"/>
  <c r="AB17" i="20" s="1"/>
  <c r="D51" i="20"/>
  <c r="D99" i="20" l="1"/>
  <c r="D87" i="20"/>
  <c r="D75" i="20"/>
  <c r="C34" i="4"/>
  <c r="F73" i="1"/>
  <c r="E27" i="25" s="1"/>
  <c r="F27" i="25" s="1"/>
  <c r="L27" i="25" s="1"/>
  <c r="N27" i="25" s="1"/>
  <c r="H73" i="1" s="1"/>
  <c r="AB21" i="20"/>
  <c r="D52" i="20"/>
  <c r="N8" i="13"/>
  <c r="C35" i="4" l="1"/>
  <c r="F74" i="1"/>
  <c r="E28" i="25" s="1"/>
  <c r="F28" i="25" s="1"/>
  <c r="L28" i="25" s="1"/>
  <c r="N28" i="25" s="1"/>
  <c r="H74" i="1" s="1"/>
  <c r="D53" i="20"/>
  <c r="T8" i="13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C36" i="4" l="1"/>
  <c r="F75" i="1"/>
  <c r="E29" i="25" s="1"/>
  <c r="F29" i="25" s="1"/>
  <c r="L29" i="25" s="1"/>
  <c r="N29" i="25" s="1"/>
  <c r="H75" i="1" s="1"/>
  <c r="D54" i="20"/>
  <c r="L56" i="1"/>
  <c r="L52" i="1"/>
  <c r="L48" i="1"/>
  <c r="L44" i="1"/>
  <c r="L40" i="1"/>
  <c r="L36" i="1"/>
  <c r="L32" i="1"/>
  <c r="L28" i="1"/>
  <c r="L22" i="1"/>
  <c r="L18" i="1"/>
  <c r="L14" i="1"/>
  <c r="L10" i="1"/>
  <c r="J45" i="1"/>
  <c r="J41" i="1"/>
  <c r="J37" i="1"/>
  <c r="J33" i="1"/>
  <c r="J29" i="1"/>
  <c r="J23" i="1"/>
  <c r="J19" i="1"/>
  <c r="J15" i="1"/>
  <c r="J11" i="1"/>
  <c r="J48" i="1"/>
  <c r="L55" i="1"/>
  <c r="L51" i="1"/>
  <c r="L47" i="1"/>
  <c r="L43" i="1"/>
  <c r="L39" i="1"/>
  <c r="L35" i="1"/>
  <c r="L31" i="1"/>
  <c r="L27" i="1"/>
  <c r="L21" i="1"/>
  <c r="L17" i="1"/>
  <c r="J14" i="1"/>
  <c r="J32" i="1"/>
  <c r="L9" i="1"/>
  <c r="J18" i="1"/>
  <c r="J36" i="1"/>
  <c r="L13" i="1"/>
  <c r="J22" i="1"/>
  <c r="J40" i="1"/>
  <c r="J10" i="1"/>
  <c r="J28" i="1"/>
  <c r="J44" i="1"/>
  <c r="J12" i="1"/>
  <c r="J16" i="1"/>
  <c r="J20" i="1"/>
  <c r="J24" i="1"/>
  <c r="J30" i="1"/>
  <c r="J34" i="1"/>
  <c r="J38" i="1"/>
  <c r="J42" i="1"/>
  <c r="J46" i="1"/>
  <c r="L11" i="1"/>
  <c r="L15" i="1"/>
  <c r="L19" i="1"/>
  <c r="L23" i="1"/>
  <c r="L29" i="1"/>
  <c r="L33" i="1"/>
  <c r="L37" i="1"/>
  <c r="L41" i="1"/>
  <c r="L45" i="1"/>
  <c r="L49" i="1"/>
  <c r="L53" i="1"/>
  <c r="L57" i="1"/>
  <c r="J54" i="1"/>
  <c r="J9" i="1"/>
  <c r="J13" i="1"/>
  <c r="J17" i="1"/>
  <c r="N17" i="1" s="1"/>
  <c r="J21" i="1"/>
  <c r="J27" i="1"/>
  <c r="J31" i="1"/>
  <c r="J35" i="1"/>
  <c r="N35" i="1" s="1"/>
  <c r="J39" i="1"/>
  <c r="J43" i="1"/>
  <c r="N43" i="1" s="1"/>
  <c r="J47" i="1"/>
  <c r="L12" i="1"/>
  <c r="N12" i="1" s="1"/>
  <c r="L16" i="1"/>
  <c r="L20" i="1"/>
  <c r="L24" i="1"/>
  <c r="L30" i="1"/>
  <c r="N30" i="1" s="1"/>
  <c r="L34" i="1"/>
  <c r="L38" i="1"/>
  <c r="L42" i="1"/>
  <c r="N42" i="1" s="1"/>
  <c r="L46" i="1"/>
  <c r="N46" i="1" s="1"/>
  <c r="L50" i="1"/>
  <c r="L54" i="1"/>
  <c r="L58" i="1"/>
  <c r="Z17" i="1"/>
  <c r="Z16" i="1"/>
  <c r="Z15" i="1"/>
  <c r="Z14" i="1"/>
  <c r="Z13" i="1"/>
  <c r="Z12" i="1"/>
  <c r="Z11" i="1"/>
  <c r="Z10" i="1"/>
  <c r="Z9" i="1"/>
  <c r="I8" i="13"/>
  <c r="I7" i="13"/>
  <c r="I6" i="13"/>
  <c r="I10" i="13" s="1"/>
  <c r="I5" i="13"/>
  <c r="C30" i="13"/>
  <c r="C32" i="13" s="1"/>
  <c r="C34" i="13" s="1"/>
  <c r="P24" i="13"/>
  <c r="T22" i="13"/>
  <c r="T20" i="13"/>
  <c r="T18" i="13"/>
  <c r="T24" i="13" s="1"/>
  <c r="G10" i="13"/>
  <c r="N7" i="13"/>
  <c r="C7" i="13"/>
  <c r="C8" i="13" s="1"/>
  <c r="C10" i="13" s="1"/>
  <c r="N6" i="13"/>
  <c r="C6" i="13"/>
  <c r="C37" i="4" l="1"/>
  <c r="F76" i="1"/>
  <c r="E30" i="25" s="1"/>
  <c r="F30" i="25" s="1"/>
  <c r="L30" i="25" s="1"/>
  <c r="N30" i="25" s="1"/>
  <c r="H76" i="1" s="1"/>
  <c r="N36" i="1"/>
  <c r="N34" i="1"/>
  <c r="N47" i="1"/>
  <c r="N31" i="1"/>
  <c r="D55" i="20"/>
  <c r="N41" i="1"/>
  <c r="N23" i="1"/>
  <c r="N18" i="1"/>
  <c r="N13" i="1"/>
  <c r="N9" i="1"/>
  <c r="N14" i="1"/>
  <c r="N24" i="1"/>
  <c r="N21" i="1"/>
  <c r="N33" i="1"/>
  <c r="N15" i="1"/>
  <c r="N38" i="1"/>
  <c r="N20" i="1"/>
  <c r="N32" i="1"/>
  <c r="N27" i="1"/>
  <c r="N16" i="1"/>
  <c r="N22" i="1"/>
  <c r="N44" i="1"/>
  <c r="N45" i="1"/>
  <c r="N29" i="1"/>
  <c r="N11" i="1"/>
  <c r="N39" i="1"/>
  <c r="N40" i="1"/>
  <c r="N10" i="1"/>
  <c r="N28" i="1"/>
  <c r="N19" i="1"/>
  <c r="N37" i="1"/>
  <c r="N5" i="13"/>
  <c r="P7" i="13"/>
  <c r="T7" i="13" s="1"/>
  <c r="P6" i="13"/>
  <c r="T6" i="13" s="1"/>
  <c r="P5" i="13"/>
  <c r="T5" i="13" s="1"/>
  <c r="T26" i="13"/>
  <c r="T28" i="13"/>
  <c r="C38" i="4" l="1"/>
  <c r="F77" i="1"/>
  <c r="E31" i="25" s="1"/>
  <c r="F31" i="25" s="1"/>
  <c r="L31" i="25" s="1"/>
  <c r="N31" i="25" s="1"/>
  <c r="H77" i="1" s="1"/>
  <c r="D56" i="20"/>
  <c r="T30" i="13"/>
  <c r="T32" i="13"/>
  <c r="T34" i="13" s="1"/>
  <c r="C39" i="4" l="1"/>
  <c r="C40" i="4" s="1"/>
  <c r="F78" i="1"/>
  <c r="E32" i="25" s="1"/>
  <c r="F32" i="25" s="1"/>
  <c r="L32" i="25" s="1"/>
  <c r="N32" i="25" s="1"/>
  <c r="H78" i="1" s="1"/>
  <c r="D57" i="20"/>
  <c r="P12" i="1"/>
  <c r="R12" i="1" s="1"/>
  <c r="X12" i="1" s="1"/>
  <c r="AB12" i="1" s="1"/>
  <c r="P11" i="1"/>
  <c r="R11" i="1" s="1"/>
  <c r="X11" i="1" s="1"/>
  <c r="AB11" i="1" s="1"/>
  <c r="P10" i="1"/>
  <c r="R10" i="1" s="1"/>
  <c r="X10" i="1" s="1"/>
  <c r="AB10" i="1" s="1"/>
  <c r="P9" i="1"/>
  <c r="R9" i="1" s="1"/>
  <c r="X9" i="1" s="1"/>
  <c r="AB9" i="1" s="1"/>
  <c r="P70" i="1"/>
  <c r="P66" i="1"/>
  <c r="P62" i="1"/>
  <c r="P58" i="1"/>
  <c r="P54" i="1"/>
  <c r="P50" i="1"/>
  <c r="P46" i="1"/>
  <c r="P42" i="1"/>
  <c r="P38" i="1"/>
  <c r="P34" i="1"/>
  <c r="P30" i="1"/>
  <c r="P24" i="1"/>
  <c r="P20" i="1"/>
  <c r="P41" i="1"/>
  <c r="P33" i="1"/>
  <c r="P29" i="1"/>
  <c r="P19" i="1"/>
  <c r="P68" i="1"/>
  <c r="P60" i="1"/>
  <c r="P56" i="1"/>
  <c r="P48" i="1"/>
  <c r="P44" i="1"/>
  <c r="P36" i="1"/>
  <c r="P28" i="1"/>
  <c r="P22" i="1"/>
  <c r="P67" i="1"/>
  <c r="P63" i="1"/>
  <c r="P55" i="1"/>
  <c r="P51" i="1"/>
  <c r="P43" i="1"/>
  <c r="P39" i="1"/>
  <c r="P31" i="1"/>
  <c r="P21" i="1"/>
  <c r="P16" i="1"/>
  <c r="R16" i="1" s="1"/>
  <c r="X16" i="1" s="1"/>
  <c r="AB16" i="1" s="1"/>
  <c r="P15" i="1"/>
  <c r="R15" i="1" s="1"/>
  <c r="X15" i="1" s="1"/>
  <c r="AB15" i="1" s="1"/>
  <c r="P14" i="1"/>
  <c r="R14" i="1" s="1"/>
  <c r="X14" i="1" s="1"/>
  <c r="AB14" i="1" s="1"/>
  <c r="P13" i="1"/>
  <c r="R13" i="1" s="1"/>
  <c r="X13" i="1" s="1"/>
  <c r="AB13" i="1" s="1"/>
  <c r="P69" i="1"/>
  <c r="P65" i="1"/>
  <c r="P61" i="1"/>
  <c r="P57" i="1"/>
  <c r="P53" i="1"/>
  <c r="P49" i="1"/>
  <c r="P45" i="1"/>
  <c r="P37" i="1"/>
  <c r="P23" i="1"/>
  <c r="P17" i="1"/>
  <c r="R17" i="1" s="1"/>
  <c r="X17" i="1" s="1"/>
  <c r="AB17" i="1" s="1"/>
  <c r="P64" i="1"/>
  <c r="P52" i="1"/>
  <c r="P40" i="1"/>
  <c r="P32" i="1"/>
  <c r="P18" i="1"/>
  <c r="P59" i="1"/>
  <c r="P47" i="1"/>
  <c r="P35" i="1"/>
  <c r="P27" i="1"/>
  <c r="C41" i="4" l="1"/>
  <c r="F80" i="1"/>
  <c r="E34" i="25" s="1"/>
  <c r="F34" i="25" s="1"/>
  <c r="L34" i="25" s="1"/>
  <c r="N34" i="25" s="1"/>
  <c r="H80" i="1" s="1"/>
  <c r="F79" i="1"/>
  <c r="E33" i="25" s="1"/>
  <c r="F33" i="25" s="1"/>
  <c r="L33" i="25" s="1"/>
  <c r="N33" i="25" s="1"/>
  <c r="H79" i="1" s="1"/>
  <c r="D58" i="20"/>
  <c r="R20" i="1"/>
  <c r="X20" i="1" s="1"/>
  <c r="R24" i="1"/>
  <c r="X24" i="1" s="1"/>
  <c r="R21" i="1"/>
  <c r="X21" i="1" s="1"/>
  <c r="R27" i="1"/>
  <c r="X27" i="1" s="1"/>
  <c r="R31" i="1"/>
  <c r="X31" i="1" s="1"/>
  <c r="R35" i="1"/>
  <c r="X35" i="1" s="1"/>
  <c r="R39" i="1"/>
  <c r="X39" i="1" s="1"/>
  <c r="R43" i="1"/>
  <c r="X43" i="1" s="1"/>
  <c r="R47" i="1"/>
  <c r="R18" i="1"/>
  <c r="X18" i="1" s="1"/>
  <c r="R19" i="1"/>
  <c r="X19" i="1" s="1"/>
  <c r="R30" i="1"/>
  <c r="X30" i="1" s="1"/>
  <c r="R34" i="1"/>
  <c r="X34" i="1" s="1"/>
  <c r="R38" i="1"/>
  <c r="X38" i="1" s="1"/>
  <c r="R42" i="1"/>
  <c r="X42" i="1" s="1"/>
  <c r="R46" i="1"/>
  <c r="X46" i="1" s="1"/>
  <c r="R23" i="1"/>
  <c r="X23" i="1" s="1"/>
  <c r="R29" i="1"/>
  <c r="X29" i="1" s="1"/>
  <c r="R33" i="1"/>
  <c r="X33" i="1" s="1"/>
  <c r="R37" i="1"/>
  <c r="X37" i="1" s="1"/>
  <c r="R41" i="1"/>
  <c r="X41" i="1" s="1"/>
  <c r="R45" i="1"/>
  <c r="X45" i="1" s="1"/>
  <c r="R22" i="1"/>
  <c r="X22" i="1" s="1"/>
  <c r="R28" i="1"/>
  <c r="X28" i="1" s="1"/>
  <c r="R32" i="1"/>
  <c r="X32" i="1" s="1"/>
  <c r="R36" i="1"/>
  <c r="X36" i="1" s="1"/>
  <c r="R40" i="1"/>
  <c r="X40" i="1" s="1"/>
  <c r="R44" i="1"/>
  <c r="X44" i="1" s="1"/>
  <c r="X47" i="1"/>
  <c r="C42" i="4" l="1"/>
  <c r="F81" i="1"/>
  <c r="E35" i="25" s="1"/>
  <c r="F35" i="25" s="1"/>
  <c r="L35" i="25" s="1"/>
  <c r="N35" i="25" s="1"/>
  <c r="H81" i="1" s="1"/>
  <c r="G9" i="4"/>
  <c r="F50" i="20"/>
  <c r="E2" i="26" s="1"/>
  <c r="F2" i="26" s="1"/>
  <c r="L2" i="26" s="1"/>
  <c r="N2" i="26" s="1"/>
  <c r="H50" i="20" s="1"/>
  <c r="D59" i="20"/>
  <c r="F48" i="1"/>
  <c r="E2" i="25" s="1"/>
  <c r="F2" i="25" s="1"/>
  <c r="L2" i="25" s="1"/>
  <c r="N2" i="25" s="1"/>
  <c r="H48" i="1" s="1"/>
  <c r="C43" i="4" l="1"/>
  <c r="F82" i="1"/>
  <c r="E36" i="25" s="1"/>
  <c r="F36" i="25" s="1"/>
  <c r="L36" i="25" s="1"/>
  <c r="N36" i="25" s="1"/>
  <c r="H82" i="1" s="1"/>
  <c r="G10" i="4"/>
  <c r="F51" i="20"/>
  <c r="E3" i="26" s="1"/>
  <c r="F3" i="26" s="1"/>
  <c r="L3" i="26" s="1"/>
  <c r="N3" i="26" s="1"/>
  <c r="H51" i="20" s="1"/>
  <c r="D60" i="20"/>
  <c r="D49" i="1"/>
  <c r="C44" i="4" l="1"/>
  <c r="F83" i="1"/>
  <c r="E37" i="25" s="1"/>
  <c r="F37" i="25" s="1"/>
  <c r="L37" i="25" s="1"/>
  <c r="N37" i="25" s="1"/>
  <c r="H83" i="1" s="1"/>
  <c r="G11" i="4"/>
  <c r="F52" i="20"/>
  <c r="E4" i="26" s="1"/>
  <c r="F4" i="26" s="1"/>
  <c r="L4" i="26" s="1"/>
  <c r="N4" i="26" s="1"/>
  <c r="H52" i="20" s="1"/>
  <c r="D61" i="20"/>
  <c r="D62" i="20" s="1"/>
  <c r="J49" i="1"/>
  <c r="F49" i="1"/>
  <c r="E3" i="25" s="1"/>
  <c r="F3" i="25" s="1"/>
  <c r="L3" i="25" s="1"/>
  <c r="N3" i="25" s="1"/>
  <c r="H49" i="1" s="1"/>
  <c r="D50" i="1"/>
  <c r="C45" i="4" l="1"/>
  <c r="F84" i="1"/>
  <c r="E38" i="25" s="1"/>
  <c r="F38" i="25" s="1"/>
  <c r="L38" i="25" s="1"/>
  <c r="N38" i="25" s="1"/>
  <c r="H84" i="1" s="1"/>
  <c r="D63" i="20"/>
  <c r="G12" i="4"/>
  <c r="F53" i="20"/>
  <c r="E5" i="26" s="1"/>
  <c r="F5" i="26" s="1"/>
  <c r="L5" i="26" s="1"/>
  <c r="N5" i="26" s="1"/>
  <c r="H53" i="20" s="1"/>
  <c r="J50" i="1"/>
  <c r="F50" i="1"/>
  <c r="E4" i="25" s="1"/>
  <c r="F4" i="25" s="1"/>
  <c r="L4" i="25" s="1"/>
  <c r="N4" i="25" s="1"/>
  <c r="H50" i="1" s="1"/>
  <c r="D51" i="1"/>
  <c r="C46" i="4" l="1"/>
  <c r="F85" i="1"/>
  <c r="E39" i="25" s="1"/>
  <c r="F39" i="25" s="1"/>
  <c r="L39" i="25" s="1"/>
  <c r="N39" i="25" s="1"/>
  <c r="H85" i="1" s="1"/>
  <c r="G13" i="4"/>
  <c r="F54" i="20"/>
  <c r="E6" i="26" s="1"/>
  <c r="F6" i="26" s="1"/>
  <c r="L6" i="26" s="1"/>
  <c r="N6" i="26" s="1"/>
  <c r="H54" i="20" s="1"/>
  <c r="J51" i="1"/>
  <c r="F51" i="1"/>
  <c r="E5" i="25" s="1"/>
  <c r="F5" i="25" s="1"/>
  <c r="L5" i="25" s="1"/>
  <c r="N5" i="25" s="1"/>
  <c r="H51" i="1" s="1"/>
  <c r="D52" i="1"/>
  <c r="C47" i="4" l="1"/>
  <c r="F86" i="1"/>
  <c r="E40" i="25" s="1"/>
  <c r="F40" i="25" s="1"/>
  <c r="L40" i="25" s="1"/>
  <c r="N40" i="25" s="1"/>
  <c r="H86" i="1" s="1"/>
  <c r="G14" i="4"/>
  <c r="F55" i="20"/>
  <c r="E7" i="26" s="1"/>
  <c r="F7" i="26" s="1"/>
  <c r="L7" i="26" s="1"/>
  <c r="N7" i="26" s="1"/>
  <c r="H55" i="20" s="1"/>
  <c r="J52" i="1"/>
  <c r="F52" i="1"/>
  <c r="E6" i="25" s="1"/>
  <c r="F6" i="25" s="1"/>
  <c r="L6" i="25" s="1"/>
  <c r="N6" i="25" s="1"/>
  <c r="H52" i="1" s="1"/>
  <c r="D53" i="1"/>
  <c r="C48" i="4" l="1"/>
  <c r="F87" i="1"/>
  <c r="E41" i="25" s="1"/>
  <c r="F41" i="25" s="1"/>
  <c r="L41" i="25" s="1"/>
  <c r="N41" i="25" s="1"/>
  <c r="H87" i="1" s="1"/>
  <c r="G15" i="4"/>
  <c r="F56" i="20"/>
  <c r="E8" i="26" s="1"/>
  <c r="F8" i="26" s="1"/>
  <c r="L8" i="26" s="1"/>
  <c r="N8" i="26" s="1"/>
  <c r="H56" i="20" s="1"/>
  <c r="J53" i="1"/>
  <c r="F53" i="1"/>
  <c r="E7" i="25" s="1"/>
  <c r="F7" i="25" s="1"/>
  <c r="L7" i="25" s="1"/>
  <c r="N7" i="25" s="1"/>
  <c r="H53" i="1" s="1"/>
  <c r="C49" i="4" l="1"/>
  <c r="F88" i="1"/>
  <c r="E42" i="25" s="1"/>
  <c r="F42" i="25" s="1"/>
  <c r="L42" i="25" s="1"/>
  <c r="N42" i="25" s="1"/>
  <c r="H88" i="1" s="1"/>
  <c r="G16" i="4"/>
  <c r="F57" i="20"/>
  <c r="E9" i="26" s="1"/>
  <c r="F9" i="26" s="1"/>
  <c r="L9" i="26" s="1"/>
  <c r="N9" i="26" s="1"/>
  <c r="H57" i="20" s="1"/>
  <c r="F54" i="1"/>
  <c r="E8" i="25" s="1"/>
  <c r="F8" i="25" s="1"/>
  <c r="L8" i="25" s="1"/>
  <c r="N8" i="25" s="1"/>
  <c r="H54" i="1" s="1"/>
  <c r="D55" i="1"/>
  <c r="C50" i="4" l="1"/>
  <c r="F89" i="1"/>
  <c r="E43" i="25" s="1"/>
  <c r="F43" i="25" s="1"/>
  <c r="L43" i="25" s="1"/>
  <c r="N43" i="25" s="1"/>
  <c r="H89" i="1" s="1"/>
  <c r="G17" i="4"/>
  <c r="F58" i="20"/>
  <c r="E10" i="26" s="1"/>
  <c r="F10" i="26" s="1"/>
  <c r="L10" i="26" s="1"/>
  <c r="N10" i="26" s="1"/>
  <c r="H58" i="20" s="1"/>
  <c r="J55" i="1"/>
  <c r="F55" i="1"/>
  <c r="E9" i="25" s="1"/>
  <c r="F9" i="25" s="1"/>
  <c r="L9" i="25" s="1"/>
  <c r="N9" i="25" s="1"/>
  <c r="H55" i="1" s="1"/>
  <c r="D56" i="1"/>
  <c r="C51" i="4" l="1"/>
  <c r="F90" i="1"/>
  <c r="E44" i="25" s="1"/>
  <c r="F44" i="25" s="1"/>
  <c r="L44" i="25" s="1"/>
  <c r="N44" i="25" s="1"/>
  <c r="H90" i="1" s="1"/>
  <c r="G18" i="4"/>
  <c r="F59" i="20"/>
  <c r="E11" i="26" s="1"/>
  <c r="F11" i="26" s="1"/>
  <c r="L11" i="26" s="1"/>
  <c r="N11" i="26" s="1"/>
  <c r="H59" i="20" s="1"/>
  <c r="J56" i="1"/>
  <c r="F56" i="1"/>
  <c r="E10" i="25" s="1"/>
  <c r="F10" i="25" s="1"/>
  <c r="L10" i="25" s="1"/>
  <c r="N10" i="25" s="1"/>
  <c r="H56" i="1" s="1"/>
  <c r="D57" i="1"/>
  <c r="C52" i="4" l="1"/>
  <c r="F91" i="1"/>
  <c r="E45" i="25" s="1"/>
  <c r="F45" i="25" s="1"/>
  <c r="L45" i="25" s="1"/>
  <c r="N45" i="25" s="1"/>
  <c r="H91" i="1" s="1"/>
  <c r="G19" i="4"/>
  <c r="F60" i="20"/>
  <c r="E12" i="26" s="1"/>
  <c r="F12" i="26" s="1"/>
  <c r="L12" i="26" s="1"/>
  <c r="N12" i="26" s="1"/>
  <c r="H60" i="20" s="1"/>
  <c r="J57" i="1"/>
  <c r="F57" i="1"/>
  <c r="E11" i="25" s="1"/>
  <c r="F11" i="25" s="1"/>
  <c r="L11" i="25" s="1"/>
  <c r="N11" i="25" s="1"/>
  <c r="H57" i="1" s="1"/>
  <c r="D58" i="1"/>
  <c r="F61" i="20" l="1"/>
  <c r="E13" i="26" s="1"/>
  <c r="F13" i="26" s="1"/>
  <c r="L13" i="26" s="1"/>
  <c r="N13" i="26" s="1"/>
  <c r="H61" i="20" s="1"/>
  <c r="G20" i="4"/>
  <c r="C53" i="4"/>
  <c r="F92" i="1"/>
  <c r="E46" i="25" s="1"/>
  <c r="F46" i="25" s="1"/>
  <c r="L46" i="25" s="1"/>
  <c r="N46" i="25" s="1"/>
  <c r="H92" i="1" s="1"/>
  <c r="J58" i="1"/>
  <c r="F58" i="1"/>
  <c r="E12" i="25" s="1"/>
  <c r="F12" i="25" s="1"/>
  <c r="L12" i="25" s="1"/>
  <c r="N12" i="25" s="1"/>
  <c r="H58" i="1" s="1"/>
  <c r="G21" i="4" l="1"/>
  <c r="F62" i="20"/>
  <c r="C54" i="4"/>
  <c r="F93" i="1"/>
  <c r="E47" i="25" s="1"/>
  <c r="F47" i="25" s="1"/>
  <c r="L47" i="25" s="1"/>
  <c r="N47" i="25" s="1"/>
  <c r="H93" i="1" s="1"/>
  <c r="F59" i="1"/>
  <c r="E13" i="25" s="1"/>
  <c r="F13" i="25" s="1"/>
  <c r="L13" i="25" s="1"/>
  <c r="N13" i="25" s="1"/>
  <c r="H59" i="1" s="1"/>
  <c r="D60" i="1"/>
  <c r="E14" i="26" l="1"/>
  <c r="F14" i="26" s="1"/>
  <c r="L14" i="26" s="1"/>
  <c r="N14" i="26" s="1"/>
  <c r="H62" i="20" s="1"/>
  <c r="N62" i="20" s="1"/>
  <c r="R62" i="20" s="1"/>
  <c r="X62" i="20" s="1"/>
  <c r="AB62" i="20" s="1"/>
  <c r="F63" i="20"/>
  <c r="G22" i="4"/>
  <c r="C55" i="4"/>
  <c r="F94" i="1"/>
  <c r="E48" i="25" s="1"/>
  <c r="F48" i="25" s="1"/>
  <c r="L48" i="25" s="1"/>
  <c r="N48" i="25" s="1"/>
  <c r="H94" i="1" s="1"/>
  <c r="F60" i="1"/>
  <c r="E14" i="25" s="1"/>
  <c r="F14" i="25" s="1"/>
  <c r="L14" i="25" s="1"/>
  <c r="N14" i="25" s="1"/>
  <c r="H60" i="1" s="1"/>
  <c r="D61" i="1"/>
  <c r="E15" i="26" l="1"/>
  <c r="F15" i="26" s="1"/>
  <c r="L15" i="26" s="1"/>
  <c r="N15" i="26" s="1"/>
  <c r="H63" i="20" s="1"/>
  <c r="N63" i="20" s="1"/>
  <c r="R63" i="20" s="1"/>
  <c r="X63" i="20" s="1"/>
  <c r="AB63" i="20" s="1"/>
  <c r="G23" i="4"/>
  <c r="F64" i="20"/>
  <c r="C56" i="4"/>
  <c r="F95" i="1"/>
  <c r="E49" i="25" s="1"/>
  <c r="F49" i="25" s="1"/>
  <c r="L49" i="25" s="1"/>
  <c r="N49" i="25" s="1"/>
  <c r="H95" i="1" s="1"/>
  <c r="F61" i="1"/>
  <c r="E15" i="25" s="1"/>
  <c r="F15" i="25" s="1"/>
  <c r="L15" i="25" s="1"/>
  <c r="N15" i="25" s="1"/>
  <c r="H61" i="1" s="1"/>
  <c r="D62" i="1"/>
  <c r="G24" i="4" l="1"/>
  <c r="F65" i="20"/>
  <c r="E16" i="26"/>
  <c r="F16" i="26" s="1"/>
  <c r="L16" i="26" s="1"/>
  <c r="N16" i="26" s="1"/>
  <c r="H64" i="20" s="1"/>
  <c r="N64" i="20" s="1"/>
  <c r="R64" i="20" s="1"/>
  <c r="X64" i="20" s="1"/>
  <c r="AB64" i="20" s="1"/>
  <c r="C57" i="4"/>
  <c r="F96" i="1"/>
  <c r="E50" i="25" s="1"/>
  <c r="F50" i="25" s="1"/>
  <c r="L50" i="25" s="1"/>
  <c r="N50" i="25" s="1"/>
  <c r="H96" i="1" s="1"/>
  <c r="F62" i="1"/>
  <c r="E16" i="25" s="1"/>
  <c r="F16" i="25" s="1"/>
  <c r="L16" i="25" s="1"/>
  <c r="N16" i="25" s="1"/>
  <c r="H62" i="1" s="1"/>
  <c r="D63" i="1"/>
  <c r="E17" i="26" l="1"/>
  <c r="F17" i="26" s="1"/>
  <c r="L17" i="26" s="1"/>
  <c r="N17" i="26" s="1"/>
  <c r="H65" i="20" s="1"/>
  <c r="N65" i="20" s="1"/>
  <c r="R65" i="20" s="1"/>
  <c r="X65" i="20" s="1"/>
  <c r="AB65" i="20" s="1"/>
  <c r="G25" i="4"/>
  <c r="F66" i="20"/>
  <c r="C58" i="4"/>
  <c r="F97" i="1"/>
  <c r="E51" i="25" s="1"/>
  <c r="F51" i="25" s="1"/>
  <c r="L51" i="25" s="1"/>
  <c r="N51" i="25" s="1"/>
  <c r="H97" i="1" s="1"/>
  <c r="F63" i="1"/>
  <c r="E17" i="25" s="1"/>
  <c r="F17" i="25" s="1"/>
  <c r="L17" i="25" s="1"/>
  <c r="N17" i="25" s="1"/>
  <c r="H63" i="1" s="1"/>
  <c r="D64" i="1"/>
  <c r="G26" i="4" l="1"/>
  <c r="F67" i="20"/>
  <c r="E18" i="26"/>
  <c r="F18" i="26" s="1"/>
  <c r="L18" i="26" s="1"/>
  <c r="N18" i="26" s="1"/>
  <c r="H66" i="20" s="1"/>
  <c r="N66" i="20" s="1"/>
  <c r="R66" i="20" s="1"/>
  <c r="X66" i="20" s="1"/>
  <c r="AB66" i="20" s="1"/>
  <c r="C59" i="4"/>
  <c r="F98" i="1"/>
  <c r="E52" i="25" s="1"/>
  <c r="F52" i="25" s="1"/>
  <c r="L52" i="25" s="1"/>
  <c r="N52" i="25" s="1"/>
  <c r="H98" i="1" s="1"/>
  <c r="F64" i="1"/>
  <c r="E18" i="25" s="1"/>
  <c r="F18" i="25" s="1"/>
  <c r="L18" i="25" s="1"/>
  <c r="N18" i="25" s="1"/>
  <c r="H64" i="1" s="1"/>
  <c r="D65" i="1"/>
  <c r="E19" i="26" l="1"/>
  <c r="F19" i="26" s="1"/>
  <c r="L19" i="26" s="1"/>
  <c r="N19" i="26" s="1"/>
  <c r="H67" i="20" s="1"/>
  <c r="N67" i="20" s="1"/>
  <c r="R67" i="20" s="1"/>
  <c r="X67" i="20" s="1"/>
  <c r="AB67" i="20" s="1"/>
  <c r="G27" i="4"/>
  <c r="F68" i="20"/>
  <c r="C60" i="4"/>
  <c r="F99" i="1"/>
  <c r="E53" i="25" s="1"/>
  <c r="F53" i="25" s="1"/>
  <c r="L53" i="25" s="1"/>
  <c r="N53" i="25" s="1"/>
  <c r="H99" i="1" s="1"/>
  <c r="F65" i="1"/>
  <c r="E19" i="25" s="1"/>
  <c r="F19" i="25" s="1"/>
  <c r="L19" i="25" s="1"/>
  <c r="N19" i="25" s="1"/>
  <c r="H65" i="1" s="1"/>
  <c r="D66" i="1"/>
  <c r="E20" i="26" l="1"/>
  <c r="F20" i="26" s="1"/>
  <c r="L20" i="26" s="1"/>
  <c r="N20" i="26" s="1"/>
  <c r="H68" i="20" s="1"/>
  <c r="N68" i="20" s="1"/>
  <c r="R68" i="20" s="1"/>
  <c r="X68" i="20" s="1"/>
  <c r="AB68" i="20" s="1"/>
  <c r="G28" i="4"/>
  <c r="F69" i="20"/>
  <c r="C61" i="4"/>
  <c r="F100" i="1"/>
  <c r="E54" i="25" s="1"/>
  <c r="F54" i="25" s="1"/>
  <c r="L54" i="25" s="1"/>
  <c r="N54" i="25" s="1"/>
  <c r="H100" i="1" s="1"/>
  <c r="F66" i="1"/>
  <c r="E20" i="25" s="1"/>
  <c r="F20" i="25" s="1"/>
  <c r="L20" i="25" s="1"/>
  <c r="N20" i="25" s="1"/>
  <c r="H66" i="1" s="1"/>
  <c r="D67" i="1"/>
  <c r="E21" i="26" l="1"/>
  <c r="F21" i="26" s="1"/>
  <c r="L21" i="26" s="1"/>
  <c r="N21" i="26" s="1"/>
  <c r="H69" i="20" s="1"/>
  <c r="N69" i="20"/>
  <c r="R69" i="20" s="1"/>
  <c r="X69" i="20" s="1"/>
  <c r="AB69" i="20" s="1"/>
  <c r="G29" i="4"/>
  <c r="F70" i="20"/>
  <c r="C62" i="4"/>
  <c r="F101" i="1"/>
  <c r="E55" i="25" s="1"/>
  <c r="F55" i="25" s="1"/>
  <c r="L55" i="25" s="1"/>
  <c r="N55" i="25" s="1"/>
  <c r="H101" i="1" s="1"/>
  <c r="F67" i="1"/>
  <c r="E21" i="25" s="1"/>
  <c r="F21" i="25" s="1"/>
  <c r="L21" i="25" s="1"/>
  <c r="N21" i="25" s="1"/>
  <c r="H67" i="1" s="1"/>
  <c r="D68" i="1"/>
  <c r="E22" i="26" l="1"/>
  <c r="F22" i="26" s="1"/>
  <c r="L22" i="26" s="1"/>
  <c r="N22" i="26" s="1"/>
  <c r="H70" i="20" s="1"/>
  <c r="N70" i="20" s="1"/>
  <c r="R70" i="20" s="1"/>
  <c r="X70" i="20" s="1"/>
  <c r="AB70" i="20" s="1"/>
  <c r="G30" i="4"/>
  <c r="F71" i="20"/>
  <c r="C63" i="4"/>
  <c r="F102" i="1"/>
  <c r="E56" i="25" s="1"/>
  <c r="F56" i="25" s="1"/>
  <c r="L56" i="25" s="1"/>
  <c r="N56" i="25" s="1"/>
  <c r="H102" i="1" s="1"/>
  <c r="F68" i="1"/>
  <c r="E22" i="25" s="1"/>
  <c r="F22" i="25" s="1"/>
  <c r="L22" i="25" s="1"/>
  <c r="N22" i="25" s="1"/>
  <c r="H68" i="1" s="1"/>
  <c r="D69" i="1"/>
  <c r="G31" i="4" l="1"/>
  <c r="F72" i="20"/>
  <c r="E23" i="26"/>
  <c r="F23" i="26" s="1"/>
  <c r="L23" i="26" s="1"/>
  <c r="N23" i="26" s="1"/>
  <c r="H71" i="20" s="1"/>
  <c r="N71" i="20" s="1"/>
  <c r="R71" i="20" s="1"/>
  <c r="X71" i="20" s="1"/>
  <c r="AB71" i="20" s="1"/>
  <c r="C64" i="4"/>
  <c r="F103" i="1"/>
  <c r="E57" i="25" s="1"/>
  <c r="F57" i="25" s="1"/>
  <c r="L57" i="25" s="1"/>
  <c r="N57" i="25" s="1"/>
  <c r="H103" i="1" s="1"/>
  <c r="F69" i="1"/>
  <c r="E23" i="25" s="1"/>
  <c r="F23" i="25" s="1"/>
  <c r="L23" i="25" s="1"/>
  <c r="N23" i="25" s="1"/>
  <c r="H69" i="1" s="1"/>
  <c r="D70" i="1"/>
  <c r="E24" i="26" l="1"/>
  <c r="F24" i="26" s="1"/>
  <c r="L24" i="26" s="1"/>
  <c r="N24" i="26" s="1"/>
  <c r="H72" i="20" s="1"/>
  <c r="N72" i="20" s="1"/>
  <c r="R72" i="20" s="1"/>
  <c r="X72" i="20" s="1"/>
  <c r="AB72" i="20" s="1"/>
  <c r="G32" i="4"/>
  <c r="F73" i="20"/>
  <c r="C65" i="4"/>
  <c r="F104" i="1"/>
  <c r="E58" i="25" s="1"/>
  <c r="F58" i="25" s="1"/>
  <c r="L58" i="25" s="1"/>
  <c r="N58" i="25" s="1"/>
  <c r="H104" i="1" s="1"/>
  <c r="D71" i="1"/>
  <c r="F70" i="1"/>
  <c r="E24" i="25" s="1"/>
  <c r="F24" i="25" s="1"/>
  <c r="L24" i="25" s="1"/>
  <c r="N24" i="25" s="1"/>
  <c r="H70" i="1" s="1"/>
  <c r="G33" i="4" l="1"/>
  <c r="F74" i="20"/>
  <c r="E25" i="26"/>
  <c r="F25" i="26" s="1"/>
  <c r="L25" i="26" s="1"/>
  <c r="N25" i="26" s="1"/>
  <c r="H73" i="20" s="1"/>
  <c r="N73" i="20"/>
  <c r="R73" i="20" s="1"/>
  <c r="X73" i="20" s="1"/>
  <c r="AB73" i="20" s="1"/>
  <c r="C66" i="4"/>
  <c r="F105" i="1"/>
  <c r="E59" i="25" s="1"/>
  <c r="F59" i="25" s="1"/>
  <c r="L59" i="25" s="1"/>
  <c r="N59" i="25" s="1"/>
  <c r="H105" i="1" s="1"/>
  <c r="D72" i="1"/>
  <c r="E26" i="26" l="1"/>
  <c r="F26" i="26" s="1"/>
  <c r="L26" i="26" s="1"/>
  <c r="N26" i="26" s="1"/>
  <c r="H74" i="20" s="1"/>
  <c r="N74" i="20" s="1"/>
  <c r="R74" i="20" s="1"/>
  <c r="X74" i="20" s="1"/>
  <c r="AB74" i="20" s="1"/>
  <c r="G34" i="4"/>
  <c r="F75" i="20"/>
  <c r="C67" i="4"/>
  <c r="F106" i="1"/>
  <c r="E60" i="25" s="1"/>
  <c r="F60" i="25" s="1"/>
  <c r="L60" i="25" s="1"/>
  <c r="N60" i="25" s="1"/>
  <c r="H106" i="1" s="1"/>
  <c r="D73" i="1"/>
  <c r="E27" i="26" l="1"/>
  <c r="F27" i="26" s="1"/>
  <c r="L27" i="26" s="1"/>
  <c r="N27" i="26" s="1"/>
  <c r="H75" i="20" s="1"/>
  <c r="N75" i="20" s="1"/>
  <c r="R75" i="20" s="1"/>
  <c r="X75" i="20" s="1"/>
  <c r="AB75" i="20" s="1"/>
  <c r="G35" i="4"/>
  <c r="F76" i="20"/>
  <c r="C68" i="4"/>
  <c r="F107" i="1"/>
  <c r="E61" i="25" s="1"/>
  <c r="F61" i="25" s="1"/>
  <c r="L61" i="25" s="1"/>
  <c r="N61" i="25" s="1"/>
  <c r="H107" i="1" s="1"/>
  <c r="D74" i="1"/>
  <c r="E28" i="26" l="1"/>
  <c r="F28" i="26" s="1"/>
  <c r="L28" i="26" s="1"/>
  <c r="N28" i="26" s="1"/>
  <c r="H76" i="20" s="1"/>
  <c r="N76" i="20" s="1"/>
  <c r="R76" i="20" s="1"/>
  <c r="X76" i="20" s="1"/>
  <c r="AB76" i="20" s="1"/>
  <c r="G36" i="4"/>
  <c r="F77" i="20"/>
  <c r="C69" i="4"/>
  <c r="F108" i="1"/>
  <c r="E62" i="25" s="1"/>
  <c r="F62" i="25" s="1"/>
  <c r="L62" i="25" s="1"/>
  <c r="N62" i="25" s="1"/>
  <c r="H108" i="1" s="1"/>
  <c r="D75" i="1"/>
  <c r="G37" i="4" l="1"/>
  <c r="F78" i="20"/>
  <c r="E29" i="26"/>
  <c r="F29" i="26" s="1"/>
  <c r="L29" i="26" s="1"/>
  <c r="N29" i="26" s="1"/>
  <c r="H77" i="20" s="1"/>
  <c r="N77" i="20"/>
  <c r="R77" i="20" s="1"/>
  <c r="X77" i="20" s="1"/>
  <c r="AB77" i="20" s="1"/>
  <c r="C70" i="4"/>
  <c r="F109" i="1"/>
  <c r="E63" i="25" s="1"/>
  <c r="F63" i="25" s="1"/>
  <c r="L63" i="25" s="1"/>
  <c r="N63" i="25" s="1"/>
  <c r="H109" i="1" s="1"/>
  <c r="D76" i="1"/>
  <c r="E30" i="26" l="1"/>
  <c r="F30" i="26" s="1"/>
  <c r="L30" i="26" s="1"/>
  <c r="N30" i="26" s="1"/>
  <c r="H78" i="20" s="1"/>
  <c r="N78" i="20" s="1"/>
  <c r="R78" i="20" s="1"/>
  <c r="X78" i="20" s="1"/>
  <c r="AB78" i="20" s="1"/>
  <c r="G38" i="4"/>
  <c r="F79" i="20"/>
  <c r="C71" i="4"/>
  <c r="F110" i="1"/>
  <c r="E64" i="25" s="1"/>
  <c r="F64" i="25" s="1"/>
  <c r="L64" i="25" s="1"/>
  <c r="N64" i="25" s="1"/>
  <c r="H110" i="1" s="1"/>
  <c r="D77" i="1"/>
  <c r="E31" i="26" l="1"/>
  <c r="F31" i="26" s="1"/>
  <c r="L31" i="26" s="1"/>
  <c r="N31" i="26" s="1"/>
  <c r="H79" i="20" s="1"/>
  <c r="N79" i="20" s="1"/>
  <c r="R79" i="20" s="1"/>
  <c r="X79" i="20" s="1"/>
  <c r="AB79" i="20" s="1"/>
  <c r="G39" i="4"/>
  <c r="F80" i="20"/>
  <c r="C72" i="4"/>
  <c r="F111" i="1"/>
  <c r="E65" i="25" s="1"/>
  <c r="F65" i="25" s="1"/>
  <c r="L65" i="25" s="1"/>
  <c r="N65" i="25" s="1"/>
  <c r="H111" i="1" s="1"/>
  <c r="N50" i="20"/>
  <c r="R50" i="20" s="1"/>
  <c r="X50" i="20" s="1"/>
  <c r="AB50" i="20" s="1"/>
  <c r="D78" i="1"/>
  <c r="E32" i="26" l="1"/>
  <c r="F32" i="26" s="1"/>
  <c r="L32" i="26" s="1"/>
  <c r="N32" i="26" s="1"/>
  <c r="H80" i="20" s="1"/>
  <c r="N80" i="20" s="1"/>
  <c r="R80" i="20" s="1"/>
  <c r="X80" i="20" s="1"/>
  <c r="AB80" i="20" s="1"/>
  <c r="G40" i="4"/>
  <c r="F81" i="20"/>
  <c r="C73" i="4"/>
  <c r="F112" i="1"/>
  <c r="E66" i="25" s="1"/>
  <c r="F66" i="25" s="1"/>
  <c r="L66" i="25" s="1"/>
  <c r="N66" i="25" s="1"/>
  <c r="H112" i="1" s="1"/>
  <c r="D79" i="1"/>
  <c r="D80" i="1" s="1"/>
  <c r="E33" i="26" l="1"/>
  <c r="F33" i="26" s="1"/>
  <c r="L33" i="26" s="1"/>
  <c r="N33" i="26" s="1"/>
  <c r="H81" i="20" s="1"/>
  <c r="N81" i="20" s="1"/>
  <c r="R81" i="20" s="1"/>
  <c r="X81" i="20" s="1"/>
  <c r="AB81" i="20" s="1"/>
  <c r="G41" i="4"/>
  <c r="F82" i="20"/>
  <c r="C74" i="4"/>
  <c r="F113" i="1"/>
  <c r="E67" i="25" s="1"/>
  <c r="F67" i="25" s="1"/>
  <c r="L67" i="25" s="1"/>
  <c r="N67" i="25" s="1"/>
  <c r="H113" i="1" s="1"/>
  <c r="N80" i="1"/>
  <c r="R80" i="1" s="1"/>
  <c r="D81" i="1"/>
  <c r="E34" i="26" l="1"/>
  <c r="F34" i="26" s="1"/>
  <c r="L34" i="26" s="1"/>
  <c r="N34" i="26" s="1"/>
  <c r="H82" i="20" s="1"/>
  <c r="N82" i="20" s="1"/>
  <c r="R82" i="20" s="1"/>
  <c r="X82" i="20" s="1"/>
  <c r="AB82" i="20" s="1"/>
  <c r="G42" i="4"/>
  <c r="F83" i="20"/>
  <c r="C75" i="4"/>
  <c r="F114" i="1"/>
  <c r="E68" i="25" s="1"/>
  <c r="F68" i="25" s="1"/>
  <c r="L68" i="25" s="1"/>
  <c r="N68" i="25" s="1"/>
  <c r="H114" i="1" s="1"/>
  <c r="X80" i="1"/>
  <c r="AB80" i="1" s="1"/>
  <c r="N81" i="1"/>
  <c r="R81" i="1" s="1"/>
  <c r="D82" i="1"/>
  <c r="E35" i="26" l="1"/>
  <c r="F35" i="26" s="1"/>
  <c r="L35" i="26" s="1"/>
  <c r="N35" i="26" s="1"/>
  <c r="H83" i="20" s="1"/>
  <c r="N83" i="20" s="1"/>
  <c r="R83" i="20" s="1"/>
  <c r="X83" i="20" s="1"/>
  <c r="AB83" i="20" s="1"/>
  <c r="G43" i="4"/>
  <c r="F84" i="20"/>
  <c r="C76" i="4"/>
  <c r="F115" i="1"/>
  <c r="E69" i="25" s="1"/>
  <c r="F69" i="25" s="1"/>
  <c r="L69" i="25" s="1"/>
  <c r="N69" i="25" s="1"/>
  <c r="H115" i="1" s="1"/>
  <c r="X81" i="1"/>
  <c r="AB81" i="1" s="1"/>
  <c r="N82" i="1"/>
  <c r="R82" i="1" s="1"/>
  <c r="D83" i="1"/>
  <c r="E36" i="26" l="1"/>
  <c r="F36" i="26" s="1"/>
  <c r="L36" i="26" s="1"/>
  <c r="N36" i="26" s="1"/>
  <c r="H84" i="20" s="1"/>
  <c r="N84" i="20"/>
  <c r="R84" i="20" s="1"/>
  <c r="X84" i="20" s="1"/>
  <c r="AB84" i="20" s="1"/>
  <c r="G44" i="4"/>
  <c r="F85" i="20"/>
  <c r="C77" i="4"/>
  <c r="F116" i="1"/>
  <c r="E70" i="25" s="1"/>
  <c r="F70" i="25" s="1"/>
  <c r="L70" i="25" s="1"/>
  <c r="N70" i="25" s="1"/>
  <c r="H116" i="1" s="1"/>
  <c r="X82" i="1"/>
  <c r="AB82" i="1" s="1"/>
  <c r="N83" i="1"/>
  <c r="R83" i="1" s="1"/>
  <c r="D84" i="1"/>
  <c r="N48" i="1"/>
  <c r="E37" i="26" l="1"/>
  <c r="F37" i="26" s="1"/>
  <c r="L37" i="26" s="1"/>
  <c r="N37" i="26" s="1"/>
  <c r="H85" i="20" s="1"/>
  <c r="N85" i="20" s="1"/>
  <c r="R85" i="20" s="1"/>
  <c r="X85" i="20" s="1"/>
  <c r="AB85" i="20" s="1"/>
  <c r="G45" i="4"/>
  <c r="F86" i="20"/>
  <c r="C78" i="4"/>
  <c r="F117" i="1"/>
  <c r="E71" i="25" s="1"/>
  <c r="F71" i="25" s="1"/>
  <c r="L71" i="25" s="1"/>
  <c r="N71" i="25" s="1"/>
  <c r="H117" i="1" s="1"/>
  <c r="X83" i="1"/>
  <c r="AB83" i="1" s="1"/>
  <c r="N84" i="1"/>
  <c r="R84" i="1" s="1"/>
  <c r="D85" i="1"/>
  <c r="R48" i="1"/>
  <c r="X48" i="1" s="1"/>
  <c r="E38" i="26" l="1"/>
  <c r="F38" i="26" s="1"/>
  <c r="L38" i="26" s="1"/>
  <c r="N38" i="26" s="1"/>
  <c r="H86" i="20" s="1"/>
  <c r="N86" i="20" s="1"/>
  <c r="R86" i="20" s="1"/>
  <c r="X86" i="20" s="1"/>
  <c r="AB86" i="20" s="1"/>
  <c r="G46" i="4"/>
  <c r="F87" i="20"/>
  <c r="C79" i="4"/>
  <c r="F118" i="1"/>
  <c r="E72" i="25" s="1"/>
  <c r="F72" i="25" s="1"/>
  <c r="L72" i="25" s="1"/>
  <c r="N72" i="25" s="1"/>
  <c r="H118" i="1" s="1"/>
  <c r="X84" i="1"/>
  <c r="AB84" i="1" s="1"/>
  <c r="D86" i="1"/>
  <c r="N85" i="1"/>
  <c r="R85" i="1" s="1"/>
  <c r="E39" i="26" l="1"/>
  <c r="F39" i="26" s="1"/>
  <c r="L39" i="26" s="1"/>
  <c r="N39" i="26" s="1"/>
  <c r="H87" i="20" s="1"/>
  <c r="N87" i="20" s="1"/>
  <c r="R87" i="20" s="1"/>
  <c r="X87" i="20" s="1"/>
  <c r="AB87" i="20" s="1"/>
  <c r="G47" i="4"/>
  <c r="F88" i="20"/>
  <c r="C80" i="4"/>
  <c r="F119" i="1"/>
  <c r="E73" i="25" s="1"/>
  <c r="F73" i="25" s="1"/>
  <c r="L73" i="25" s="1"/>
  <c r="N73" i="25" s="1"/>
  <c r="H119" i="1" s="1"/>
  <c r="N86" i="1"/>
  <c r="R86" i="1" s="1"/>
  <c r="D87" i="1"/>
  <c r="X85" i="1"/>
  <c r="AB85" i="1" s="1"/>
  <c r="E40" i="26" l="1"/>
  <c r="F40" i="26" s="1"/>
  <c r="L40" i="26" s="1"/>
  <c r="N40" i="26" s="1"/>
  <c r="H88" i="20" s="1"/>
  <c r="N88" i="20" s="1"/>
  <c r="R88" i="20" s="1"/>
  <c r="X88" i="20" s="1"/>
  <c r="AB88" i="20" s="1"/>
  <c r="G48" i="4"/>
  <c r="F89" i="20"/>
  <c r="C81" i="4"/>
  <c r="F120" i="1"/>
  <c r="E74" i="25" s="1"/>
  <c r="F74" i="25" s="1"/>
  <c r="L74" i="25" s="1"/>
  <c r="N74" i="25" s="1"/>
  <c r="H120" i="1" s="1"/>
  <c r="X86" i="1"/>
  <c r="AB86" i="1" s="1"/>
  <c r="N87" i="1"/>
  <c r="R87" i="1" s="1"/>
  <c r="D88" i="1"/>
  <c r="E41" i="26" l="1"/>
  <c r="F41" i="26" s="1"/>
  <c r="L41" i="26" s="1"/>
  <c r="N41" i="26" s="1"/>
  <c r="H89" i="20" s="1"/>
  <c r="N89" i="20" s="1"/>
  <c r="R89" i="20" s="1"/>
  <c r="X89" i="20" s="1"/>
  <c r="AB89" i="20" s="1"/>
  <c r="G49" i="4"/>
  <c r="F90" i="20"/>
  <c r="C82" i="4"/>
  <c r="F121" i="1"/>
  <c r="E75" i="25" s="1"/>
  <c r="F75" i="25" s="1"/>
  <c r="L75" i="25" s="1"/>
  <c r="N75" i="25" s="1"/>
  <c r="H121" i="1" s="1"/>
  <c r="D89" i="1"/>
  <c r="N88" i="1"/>
  <c r="R88" i="1" s="1"/>
  <c r="X87" i="1"/>
  <c r="AB87" i="1" s="1"/>
  <c r="E42" i="26" l="1"/>
  <c r="F42" i="26" s="1"/>
  <c r="L42" i="26" s="1"/>
  <c r="N42" i="26" s="1"/>
  <c r="H90" i="20" s="1"/>
  <c r="N90" i="20" s="1"/>
  <c r="R90" i="20" s="1"/>
  <c r="X90" i="20" s="1"/>
  <c r="AB90" i="20" s="1"/>
  <c r="G50" i="4"/>
  <c r="F91" i="20"/>
  <c r="C83" i="4"/>
  <c r="F122" i="1"/>
  <c r="E76" i="25" s="1"/>
  <c r="F76" i="25" s="1"/>
  <c r="L76" i="25" s="1"/>
  <c r="N76" i="25" s="1"/>
  <c r="H122" i="1" s="1"/>
  <c r="N89" i="1"/>
  <c r="R89" i="1" s="1"/>
  <c r="D90" i="1"/>
  <c r="X88" i="1"/>
  <c r="AB88" i="1" s="1"/>
  <c r="E43" i="26" l="1"/>
  <c r="F43" i="26" s="1"/>
  <c r="L43" i="26" s="1"/>
  <c r="N43" i="26" s="1"/>
  <c r="H91" i="20" s="1"/>
  <c r="N91" i="20" s="1"/>
  <c r="R91" i="20" s="1"/>
  <c r="X91" i="20" s="1"/>
  <c r="AB91" i="20" s="1"/>
  <c r="G51" i="4"/>
  <c r="F92" i="20"/>
  <c r="C84" i="4"/>
  <c r="F123" i="1"/>
  <c r="E77" i="25" s="1"/>
  <c r="F77" i="25" s="1"/>
  <c r="L77" i="25" s="1"/>
  <c r="N77" i="25" s="1"/>
  <c r="H123" i="1" s="1"/>
  <c r="X89" i="1"/>
  <c r="AB89" i="1" s="1"/>
  <c r="D91" i="1"/>
  <c r="N90" i="1"/>
  <c r="R90" i="1" s="1"/>
  <c r="E44" i="26" l="1"/>
  <c r="F44" i="26" s="1"/>
  <c r="L44" i="26" s="1"/>
  <c r="N44" i="26" s="1"/>
  <c r="H92" i="20" s="1"/>
  <c r="N92" i="20" s="1"/>
  <c r="R92" i="20" s="1"/>
  <c r="X92" i="20" s="1"/>
  <c r="AB92" i="20" s="1"/>
  <c r="G52" i="4"/>
  <c r="F93" i="20"/>
  <c r="C85" i="4"/>
  <c r="F124" i="1"/>
  <c r="E78" i="25" s="1"/>
  <c r="F78" i="25" s="1"/>
  <c r="L78" i="25" s="1"/>
  <c r="N78" i="25" s="1"/>
  <c r="H124" i="1" s="1"/>
  <c r="D92" i="1"/>
  <c r="N91" i="1"/>
  <c r="R91" i="1" s="1"/>
  <c r="X90" i="1"/>
  <c r="AB90" i="1" s="1"/>
  <c r="E45" i="26" l="1"/>
  <c r="F45" i="26" s="1"/>
  <c r="L45" i="26" s="1"/>
  <c r="N45" i="26" s="1"/>
  <c r="H93" i="20" s="1"/>
  <c r="N93" i="20"/>
  <c r="R93" i="20" s="1"/>
  <c r="X93" i="20" s="1"/>
  <c r="AB93" i="20" s="1"/>
  <c r="G53" i="4"/>
  <c r="F94" i="20"/>
  <c r="C86" i="4"/>
  <c r="F125" i="1"/>
  <c r="E79" i="25" s="1"/>
  <c r="F79" i="25" s="1"/>
  <c r="L79" i="25" s="1"/>
  <c r="N79" i="25" s="1"/>
  <c r="H125" i="1" s="1"/>
  <c r="X91" i="1"/>
  <c r="AB91" i="1" s="1"/>
  <c r="N92" i="1"/>
  <c r="R92" i="1" s="1"/>
  <c r="D93" i="1"/>
  <c r="E46" i="26" l="1"/>
  <c r="F46" i="26" s="1"/>
  <c r="L46" i="26" s="1"/>
  <c r="N46" i="26" s="1"/>
  <c r="H94" i="20" s="1"/>
  <c r="N94" i="20" s="1"/>
  <c r="R94" i="20" s="1"/>
  <c r="X94" i="20" s="1"/>
  <c r="AB94" i="20" s="1"/>
  <c r="G54" i="4"/>
  <c r="F95" i="20"/>
  <c r="C87" i="4"/>
  <c r="F126" i="1"/>
  <c r="E80" i="25" s="1"/>
  <c r="F80" i="25" s="1"/>
  <c r="L80" i="25" s="1"/>
  <c r="N80" i="25" s="1"/>
  <c r="H126" i="1" s="1"/>
  <c r="X92" i="1"/>
  <c r="AB92" i="1" s="1"/>
  <c r="D94" i="1"/>
  <c r="N93" i="1"/>
  <c r="R93" i="1" s="1"/>
  <c r="E47" i="26" l="1"/>
  <c r="F47" i="26" s="1"/>
  <c r="L47" i="26" s="1"/>
  <c r="N47" i="26" s="1"/>
  <c r="H95" i="20" s="1"/>
  <c r="N95" i="20"/>
  <c r="R95" i="20" s="1"/>
  <c r="X95" i="20" s="1"/>
  <c r="AB95" i="20" s="1"/>
  <c r="G55" i="4"/>
  <c r="F96" i="20"/>
  <c r="C88" i="4"/>
  <c r="F127" i="1"/>
  <c r="E81" i="25" s="1"/>
  <c r="F81" i="25" s="1"/>
  <c r="L81" i="25" s="1"/>
  <c r="N81" i="25" s="1"/>
  <c r="H127" i="1" s="1"/>
  <c r="X93" i="1"/>
  <c r="AB93" i="1" s="1"/>
  <c r="D95" i="1"/>
  <c r="N94" i="1"/>
  <c r="R94" i="1" s="1"/>
  <c r="E48" i="26" l="1"/>
  <c r="F48" i="26" s="1"/>
  <c r="L48" i="26" s="1"/>
  <c r="N48" i="26" s="1"/>
  <c r="H96" i="20" s="1"/>
  <c r="N96" i="20" s="1"/>
  <c r="R96" i="20" s="1"/>
  <c r="X96" i="20" s="1"/>
  <c r="AB96" i="20" s="1"/>
  <c r="G56" i="4"/>
  <c r="F97" i="20"/>
  <c r="C89" i="4"/>
  <c r="F128" i="1"/>
  <c r="E82" i="25" s="1"/>
  <c r="F82" i="25" s="1"/>
  <c r="L82" i="25" s="1"/>
  <c r="N82" i="25" s="1"/>
  <c r="H128" i="1" s="1"/>
  <c r="X94" i="1"/>
  <c r="AB94" i="1" s="1"/>
  <c r="D96" i="1"/>
  <c r="N95" i="1"/>
  <c r="R95" i="1" s="1"/>
  <c r="E49" i="26" l="1"/>
  <c r="F49" i="26" s="1"/>
  <c r="L49" i="26" s="1"/>
  <c r="N49" i="26" s="1"/>
  <c r="H97" i="20" s="1"/>
  <c r="N97" i="20" s="1"/>
  <c r="R97" i="20" s="1"/>
  <c r="X97" i="20" s="1"/>
  <c r="AB97" i="20" s="1"/>
  <c r="G57" i="4"/>
  <c r="F98" i="20"/>
  <c r="C90" i="4"/>
  <c r="F129" i="1"/>
  <c r="E83" i="25" s="1"/>
  <c r="F83" i="25" s="1"/>
  <c r="L83" i="25" s="1"/>
  <c r="N83" i="25" s="1"/>
  <c r="H129" i="1" s="1"/>
  <c r="X95" i="1"/>
  <c r="AB95" i="1" s="1"/>
  <c r="N96" i="1"/>
  <c r="R96" i="1" s="1"/>
  <c r="D97" i="1"/>
  <c r="N49" i="1"/>
  <c r="C19" i="5"/>
  <c r="E50" i="26" l="1"/>
  <c r="F50" i="26" s="1"/>
  <c r="L50" i="26" s="1"/>
  <c r="N50" i="26" s="1"/>
  <c r="H98" i="20" s="1"/>
  <c r="N98" i="20" s="1"/>
  <c r="R98" i="20" s="1"/>
  <c r="X98" i="20" s="1"/>
  <c r="AB98" i="20" s="1"/>
  <c r="G58" i="4"/>
  <c r="F99" i="20"/>
  <c r="C91" i="4"/>
  <c r="F130" i="1"/>
  <c r="E84" i="25" s="1"/>
  <c r="F84" i="25" s="1"/>
  <c r="L84" i="25" s="1"/>
  <c r="N84" i="25" s="1"/>
  <c r="H130" i="1" s="1"/>
  <c r="X96" i="1"/>
  <c r="AB96" i="1" s="1"/>
  <c r="N97" i="1"/>
  <c r="R97" i="1" s="1"/>
  <c r="D98" i="1"/>
  <c r="N51" i="20"/>
  <c r="R51" i="20" s="1"/>
  <c r="X51" i="20" s="1"/>
  <c r="AB51" i="20" s="1"/>
  <c r="Z20" i="1"/>
  <c r="AB20" i="1" s="1"/>
  <c r="Z19" i="1"/>
  <c r="AB19" i="1" s="1"/>
  <c r="Z22" i="1"/>
  <c r="AB22" i="1" s="1"/>
  <c r="Z44" i="1"/>
  <c r="AB44" i="1" s="1"/>
  <c r="Z40" i="1"/>
  <c r="AB40" i="1" s="1"/>
  <c r="Z36" i="1"/>
  <c r="AB36" i="1" s="1"/>
  <c r="Z32" i="1"/>
  <c r="AB32" i="1" s="1"/>
  <c r="Z28" i="1"/>
  <c r="AB28" i="1" s="1"/>
  <c r="Z39" i="1"/>
  <c r="AB39" i="1" s="1"/>
  <c r="Z23" i="1"/>
  <c r="AB23" i="1" s="1"/>
  <c r="Z18" i="1"/>
  <c r="AB18" i="1" s="1"/>
  <c r="Z46" i="1"/>
  <c r="AB46" i="1" s="1"/>
  <c r="Z42" i="1"/>
  <c r="AB42" i="1" s="1"/>
  <c r="Z38" i="1"/>
  <c r="AB38" i="1" s="1"/>
  <c r="Z34" i="1"/>
  <c r="AB34" i="1" s="1"/>
  <c r="Z30" i="1"/>
  <c r="AB30" i="1" s="1"/>
  <c r="Z24" i="1"/>
  <c r="AB24" i="1" s="1"/>
  <c r="Z45" i="1"/>
  <c r="AB45" i="1" s="1"/>
  <c r="Z41" i="1"/>
  <c r="AB41" i="1" s="1"/>
  <c r="Z35" i="1"/>
  <c r="AB35" i="1" s="1"/>
  <c r="Z31" i="1"/>
  <c r="AB31" i="1" s="1"/>
  <c r="Z27" i="1"/>
  <c r="AB27" i="1" s="1"/>
  <c r="Z21" i="1"/>
  <c r="AB21" i="1" s="1"/>
  <c r="Z47" i="1"/>
  <c r="AB47" i="1" s="1"/>
  <c r="Z43" i="1"/>
  <c r="AB43" i="1" s="1"/>
  <c r="Z37" i="1"/>
  <c r="AB37" i="1" s="1"/>
  <c r="Z33" i="1"/>
  <c r="AB33" i="1" s="1"/>
  <c r="Z29" i="1"/>
  <c r="AB29" i="1" s="1"/>
  <c r="Z67" i="1"/>
  <c r="Z63" i="1"/>
  <c r="Z59" i="1"/>
  <c r="Z55" i="1"/>
  <c r="Z51" i="1"/>
  <c r="Z62" i="1"/>
  <c r="Z54" i="1"/>
  <c r="Z50" i="1"/>
  <c r="Z53" i="1"/>
  <c r="Z48" i="1"/>
  <c r="AB48" i="1" s="1"/>
  <c r="Z70" i="1"/>
  <c r="Z66" i="1"/>
  <c r="Z58" i="1"/>
  <c r="Z64" i="1"/>
  <c r="Z56" i="1"/>
  <c r="Z69" i="1"/>
  <c r="Z65" i="1"/>
  <c r="Z61" i="1"/>
  <c r="Z57" i="1"/>
  <c r="Z49" i="1"/>
  <c r="Z68" i="1"/>
  <c r="Z60" i="1"/>
  <c r="Z52" i="1"/>
  <c r="R49" i="1"/>
  <c r="X49" i="1" s="1"/>
  <c r="AB49" i="1" s="1"/>
  <c r="N50" i="1"/>
  <c r="E51" i="26" l="1"/>
  <c r="F51" i="26" s="1"/>
  <c r="L51" i="26" s="1"/>
  <c r="N51" i="26" s="1"/>
  <c r="H99" i="20" s="1"/>
  <c r="N99" i="20"/>
  <c r="R99" i="20" s="1"/>
  <c r="X99" i="20" s="1"/>
  <c r="AB99" i="20" s="1"/>
  <c r="G59" i="4"/>
  <c r="F100" i="20"/>
  <c r="C92" i="4"/>
  <c r="F131" i="1"/>
  <c r="E85" i="25" s="1"/>
  <c r="F85" i="25" s="1"/>
  <c r="L85" i="25" s="1"/>
  <c r="N85" i="25" s="1"/>
  <c r="H131" i="1" s="1"/>
  <c r="X97" i="1"/>
  <c r="AB97" i="1" s="1"/>
  <c r="N98" i="1"/>
  <c r="R98" i="1" s="1"/>
  <c r="D99" i="1"/>
  <c r="N52" i="20"/>
  <c r="R52" i="20" s="1"/>
  <c r="X52" i="20" s="1"/>
  <c r="AB52" i="20" s="1"/>
  <c r="AB25" i="1"/>
  <c r="R50" i="1"/>
  <c r="X50" i="1" s="1"/>
  <c r="AB50" i="1" s="1"/>
  <c r="N51" i="1"/>
  <c r="E52" i="26" l="1"/>
  <c r="F52" i="26" s="1"/>
  <c r="L52" i="26" s="1"/>
  <c r="N52" i="26" s="1"/>
  <c r="H100" i="20" s="1"/>
  <c r="N100" i="20" s="1"/>
  <c r="R100" i="20" s="1"/>
  <c r="X100" i="20" s="1"/>
  <c r="AB100" i="20" s="1"/>
  <c r="G60" i="4"/>
  <c r="F101" i="20"/>
  <c r="C93" i="4"/>
  <c r="F132" i="1"/>
  <c r="E86" i="25" s="1"/>
  <c r="F86" i="25" s="1"/>
  <c r="L86" i="25" s="1"/>
  <c r="N86" i="25" s="1"/>
  <c r="H132" i="1" s="1"/>
  <c r="X98" i="1"/>
  <c r="AB98" i="1" s="1"/>
  <c r="D100" i="1"/>
  <c r="N99" i="1"/>
  <c r="R99" i="1" s="1"/>
  <c r="N53" i="20"/>
  <c r="R53" i="20" s="1"/>
  <c r="X53" i="20" s="1"/>
  <c r="AB53" i="20" s="1"/>
  <c r="R51" i="1"/>
  <c r="X51" i="1" s="1"/>
  <c r="AB51" i="1" s="1"/>
  <c r="N52" i="1"/>
  <c r="E53" i="26" l="1"/>
  <c r="F53" i="26" s="1"/>
  <c r="L53" i="26" s="1"/>
  <c r="N53" i="26" s="1"/>
  <c r="H101" i="20" s="1"/>
  <c r="N101" i="20"/>
  <c r="R101" i="20" s="1"/>
  <c r="X101" i="20" s="1"/>
  <c r="AB101" i="20" s="1"/>
  <c r="G61" i="4"/>
  <c r="F102" i="20"/>
  <c r="C94" i="4"/>
  <c r="F133" i="1"/>
  <c r="E87" i="25" s="1"/>
  <c r="F87" i="25" s="1"/>
  <c r="L87" i="25" s="1"/>
  <c r="N87" i="25" s="1"/>
  <c r="H133" i="1" s="1"/>
  <c r="X99" i="1"/>
  <c r="AB99" i="1" s="1"/>
  <c r="D101" i="1"/>
  <c r="N100" i="1"/>
  <c r="R100" i="1" s="1"/>
  <c r="N54" i="20"/>
  <c r="R54" i="20" s="1"/>
  <c r="X54" i="20" s="1"/>
  <c r="AB54" i="20" s="1"/>
  <c r="R52" i="1"/>
  <c r="X52" i="1" s="1"/>
  <c r="AB52" i="1" s="1"/>
  <c r="N53" i="1"/>
  <c r="E54" i="26" l="1"/>
  <c r="F54" i="26" s="1"/>
  <c r="L54" i="26" s="1"/>
  <c r="N54" i="26" s="1"/>
  <c r="H102" i="20" s="1"/>
  <c r="N102" i="20" s="1"/>
  <c r="R102" i="20" s="1"/>
  <c r="X102" i="20" s="1"/>
  <c r="AB102" i="20" s="1"/>
  <c r="G62" i="4"/>
  <c r="F103" i="20"/>
  <c r="C95" i="4"/>
  <c r="F134" i="1"/>
  <c r="E88" i="25" s="1"/>
  <c r="F88" i="25" s="1"/>
  <c r="L88" i="25" s="1"/>
  <c r="N88" i="25" s="1"/>
  <c r="H134" i="1" s="1"/>
  <c r="X100" i="1"/>
  <c r="AB100" i="1" s="1"/>
  <c r="D102" i="1"/>
  <c r="N101" i="1"/>
  <c r="R101" i="1" s="1"/>
  <c r="N55" i="20"/>
  <c r="R55" i="20" s="1"/>
  <c r="X55" i="20" s="1"/>
  <c r="AB55" i="20" s="1"/>
  <c r="R53" i="1"/>
  <c r="X53" i="1" s="1"/>
  <c r="AB53" i="1" s="1"/>
  <c r="N54" i="1"/>
  <c r="E55" i="26" l="1"/>
  <c r="F55" i="26" s="1"/>
  <c r="L55" i="26" s="1"/>
  <c r="N55" i="26" s="1"/>
  <c r="H103" i="20" s="1"/>
  <c r="N103" i="20"/>
  <c r="R103" i="20" s="1"/>
  <c r="X103" i="20" s="1"/>
  <c r="AB103" i="20" s="1"/>
  <c r="G63" i="4"/>
  <c r="F104" i="20"/>
  <c r="C96" i="4"/>
  <c r="F135" i="1"/>
  <c r="E89" i="25" s="1"/>
  <c r="F89" i="25" s="1"/>
  <c r="L89" i="25" s="1"/>
  <c r="N89" i="25" s="1"/>
  <c r="H135" i="1" s="1"/>
  <c r="X101" i="1"/>
  <c r="AB101" i="1" s="1"/>
  <c r="D103" i="1"/>
  <c r="N102" i="1"/>
  <c r="R102" i="1" s="1"/>
  <c r="N56" i="20"/>
  <c r="R56" i="20" s="1"/>
  <c r="X56" i="20" s="1"/>
  <c r="AB56" i="20" s="1"/>
  <c r="R54" i="1"/>
  <c r="X54" i="1" s="1"/>
  <c r="AB54" i="1" s="1"/>
  <c r="E56" i="26" l="1"/>
  <c r="F56" i="26" s="1"/>
  <c r="L56" i="26" s="1"/>
  <c r="N56" i="26" s="1"/>
  <c r="H104" i="20" s="1"/>
  <c r="N104" i="20"/>
  <c r="R104" i="20" s="1"/>
  <c r="X104" i="20" s="1"/>
  <c r="AB104" i="20" s="1"/>
  <c r="G64" i="4"/>
  <c r="F105" i="20"/>
  <c r="C97" i="4"/>
  <c r="F136" i="1"/>
  <c r="E90" i="25" s="1"/>
  <c r="F90" i="25" s="1"/>
  <c r="L90" i="25" s="1"/>
  <c r="N90" i="25" s="1"/>
  <c r="H136" i="1" s="1"/>
  <c r="X102" i="1"/>
  <c r="AB102" i="1" s="1"/>
  <c r="D104" i="1"/>
  <c r="N103" i="1"/>
  <c r="R103" i="1" s="1"/>
  <c r="N57" i="20"/>
  <c r="R57" i="20" s="1"/>
  <c r="X57" i="20" s="1"/>
  <c r="AB57" i="20" s="1"/>
  <c r="N55" i="1"/>
  <c r="R55" i="1" s="1"/>
  <c r="X55" i="1" s="1"/>
  <c r="AB55" i="1" s="1"/>
  <c r="N56" i="1"/>
  <c r="E57" i="26" l="1"/>
  <c r="F57" i="26" s="1"/>
  <c r="L57" i="26" s="1"/>
  <c r="N57" i="26" s="1"/>
  <c r="H105" i="20" s="1"/>
  <c r="N105" i="20" s="1"/>
  <c r="R105" i="20" s="1"/>
  <c r="X105" i="20" s="1"/>
  <c r="AB105" i="20" s="1"/>
  <c r="G65" i="4"/>
  <c r="F106" i="20"/>
  <c r="C98" i="4"/>
  <c r="F137" i="1"/>
  <c r="E91" i="25" s="1"/>
  <c r="F91" i="25" s="1"/>
  <c r="L91" i="25" s="1"/>
  <c r="N91" i="25" s="1"/>
  <c r="H137" i="1" s="1"/>
  <c r="X103" i="1"/>
  <c r="AB103" i="1" s="1"/>
  <c r="N104" i="1"/>
  <c r="R104" i="1" s="1"/>
  <c r="D105" i="1"/>
  <c r="N58" i="20"/>
  <c r="R58" i="20" s="1"/>
  <c r="X58" i="20" s="1"/>
  <c r="AB58" i="20" s="1"/>
  <c r="R56" i="1"/>
  <c r="X56" i="1" s="1"/>
  <c r="AB56" i="1" s="1"/>
  <c r="N57" i="1"/>
  <c r="E58" i="26" l="1"/>
  <c r="F58" i="26" s="1"/>
  <c r="L58" i="26" s="1"/>
  <c r="N58" i="26" s="1"/>
  <c r="H106" i="20" s="1"/>
  <c r="N106" i="20" s="1"/>
  <c r="R106" i="20" s="1"/>
  <c r="X106" i="20" s="1"/>
  <c r="AB106" i="20" s="1"/>
  <c r="G66" i="4"/>
  <c r="F107" i="20"/>
  <c r="C99" i="4"/>
  <c r="F138" i="1"/>
  <c r="E92" i="25" s="1"/>
  <c r="F92" i="25" s="1"/>
  <c r="L92" i="25" s="1"/>
  <c r="N92" i="25" s="1"/>
  <c r="H138" i="1" s="1"/>
  <c r="X104" i="1"/>
  <c r="AB104" i="1" s="1"/>
  <c r="N105" i="1"/>
  <c r="R105" i="1" s="1"/>
  <c r="D106" i="1"/>
  <c r="N59" i="20"/>
  <c r="R59" i="20" s="1"/>
  <c r="X59" i="20" s="1"/>
  <c r="AB59" i="20" s="1"/>
  <c r="N72" i="1"/>
  <c r="R72" i="1" s="1"/>
  <c r="X72" i="1" s="1"/>
  <c r="AB72" i="1" s="1"/>
  <c r="R57" i="1"/>
  <c r="X57" i="1" s="1"/>
  <c r="AB57" i="1" s="1"/>
  <c r="N58" i="1"/>
  <c r="E59" i="26" l="1"/>
  <c r="F59" i="26" s="1"/>
  <c r="L59" i="26" s="1"/>
  <c r="N59" i="26" s="1"/>
  <c r="H107" i="20" s="1"/>
  <c r="N107" i="20" s="1"/>
  <c r="R107" i="20" s="1"/>
  <c r="X107" i="20" s="1"/>
  <c r="AB107" i="20" s="1"/>
  <c r="G67" i="4"/>
  <c r="F108" i="20"/>
  <c r="C100" i="4"/>
  <c r="F139" i="1"/>
  <c r="E93" i="25" s="1"/>
  <c r="F93" i="25" s="1"/>
  <c r="L93" i="25" s="1"/>
  <c r="N93" i="25" s="1"/>
  <c r="H139" i="1" s="1"/>
  <c r="X105" i="1"/>
  <c r="AB105" i="1" s="1"/>
  <c r="N106" i="1"/>
  <c r="R106" i="1" s="1"/>
  <c r="D107" i="1"/>
  <c r="N60" i="20"/>
  <c r="R60" i="20" s="1"/>
  <c r="X60" i="20" s="1"/>
  <c r="AB60" i="20" s="1"/>
  <c r="N73" i="1"/>
  <c r="R73" i="1" s="1"/>
  <c r="X73" i="1" s="1"/>
  <c r="AB73" i="1" s="1"/>
  <c r="R58" i="1"/>
  <c r="X58" i="1" s="1"/>
  <c r="AB58" i="1" s="1"/>
  <c r="E60" i="26" l="1"/>
  <c r="F60" i="26" s="1"/>
  <c r="L60" i="26" s="1"/>
  <c r="N60" i="26" s="1"/>
  <c r="H108" i="20" s="1"/>
  <c r="N108" i="20" s="1"/>
  <c r="R108" i="20" s="1"/>
  <c r="X108" i="20" s="1"/>
  <c r="AB108" i="20" s="1"/>
  <c r="G68" i="4"/>
  <c r="F109" i="20"/>
  <c r="C101" i="4"/>
  <c r="F140" i="1"/>
  <c r="E94" i="25" s="1"/>
  <c r="F94" i="25" s="1"/>
  <c r="L94" i="25" s="1"/>
  <c r="N94" i="25" s="1"/>
  <c r="H140" i="1" s="1"/>
  <c r="X106" i="1"/>
  <c r="AB106" i="1" s="1"/>
  <c r="D108" i="1"/>
  <c r="N107" i="1"/>
  <c r="R107" i="1" s="1"/>
  <c r="N61" i="20"/>
  <c r="R61" i="20" s="1"/>
  <c r="X61" i="20" s="1"/>
  <c r="AB61" i="20" s="1"/>
  <c r="N74" i="1"/>
  <c r="R74" i="1" s="1"/>
  <c r="X74" i="1" s="1"/>
  <c r="AB74" i="1" s="1"/>
  <c r="N59" i="1"/>
  <c r="R59" i="1" s="1"/>
  <c r="X59" i="1" s="1"/>
  <c r="AB59" i="1" s="1"/>
  <c r="E61" i="26" l="1"/>
  <c r="F61" i="26" s="1"/>
  <c r="L61" i="26" s="1"/>
  <c r="N61" i="26" s="1"/>
  <c r="H109" i="20" s="1"/>
  <c r="N109" i="20" s="1"/>
  <c r="R109" i="20" s="1"/>
  <c r="X109" i="20" s="1"/>
  <c r="AB109" i="20" s="1"/>
  <c r="G69" i="4"/>
  <c r="F110" i="20"/>
  <c r="C102" i="4"/>
  <c r="F141" i="1"/>
  <c r="E95" i="25" s="1"/>
  <c r="F95" i="25" s="1"/>
  <c r="L95" i="25" s="1"/>
  <c r="N95" i="25" s="1"/>
  <c r="H141" i="1" s="1"/>
  <c r="N108" i="1"/>
  <c r="R108" i="1" s="1"/>
  <c r="D109" i="1"/>
  <c r="X107" i="1"/>
  <c r="AB107" i="1" s="1"/>
  <c r="N75" i="1"/>
  <c r="R75" i="1" s="1"/>
  <c r="X75" i="1" s="1"/>
  <c r="AB75" i="1" s="1"/>
  <c r="N60" i="1"/>
  <c r="R60" i="1" s="1"/>
  <c r="X60" i="1" s="1"/>
  <c r="AB60" i="1" s="1"/>
  <c r="E62" i="26" l="1"/>
  <c r="F62" i="26" s="1"/>
  <c r="L62" i="26" s="1"/>
  <c r="N62" i="26" s="1"/>
  <c r="H110" i="20" s="1"/>
  <c r="N110" i="20" s="1"/>
  <c r="R110" i="20" s="1"/>
  <c r="X110" i="20" s="1"/>
  <c r="AB110" i="20" s="1"/>
  <c r="E63" i="26"/>
  <c r="F63" i="26" s="1"/>
  <c r="L63" i="26" s="1"/>
  <c r="N63" i="26" s="1"/>
  <c r="C103" i="4"/>
  <c r="F142" i="1"/>
  <c r="E96" i="25" s="1"/>
  <c r="F96" i="25" s="1"/>
  <c r="L96" i="25" s="1"/>
  <c r="N96" i="25" s="1"/>
  <c r="H142" i="1" s="1"/>
  <c r="X108" i="1"/>
  <c r="AB108" i="1" s="1"/>
  <c r="D110" i="1"/>
  <c r="N109" i="1"/>
  <c r="R109" i="1" s="1"/>
  <c r="N76" i="1"/>
  <c r="R76" i="1" s="1"/>
  <c r="X76" i="1" s="1"/>
  <c r="AB76" i="1" s="1"/>
  <c r="N61" i="1"/>
  <c r="R61" i="1" s="1"/>
  <c r="X61" i="1" s="1"/>
  <c r="AB61" i="1" s="1"/>
  <c r="C104" i="4" l="1"/>
  <c r="F143" i="1"/>
  <c r="E97" i="25" s="1"/>
  <c r="F97" i="25" s="1"/>
  <c r="L97" i="25" s="1"/>
  <c r="N97" i="25" s="1"/>
  <c r="H143" i="1" s="1"/>
  <c r="X109" i="1"/>
  <c r="AB109" i="1" s="1"/>
  <c r="N110" i="1"/>
  <c r="R110" i="1" s="1"/>
  <c r="D111" i="1"/>
  <c r="N77" i="1"/>
  <c r="R77" i="1" s="1"/>
  <c r="X77" i="1" s="1"/>
  <c r="AB77" i="1" s="1"/>
  <c r="N62" i="1"/>
  <c r="R62" i="1" s="1"/>
  <c r="X62" i="1" s="1"/>
  <c r="AB62" i="1" s="1"/>
  <c r="C105" i="4" l="1"/>
  <c r="F144" i="1"/>
  <c r="E98" i="25" s="1"/>
  <c r="F98" i="25" s="1"/>
  <c r="L98" i="25" s="1"/>
  <c r="N98" i="25" s="1"/>
  <c r="H144" i="1" s="1"/>
  <c r="X110" i="1"/>
  <c r="AB110" i="1" s="1"/>
  <c r="N111" i="1"/>
  <c r="R111" i="1" s="1"/>
  <c r="D112" i="1"/>
  <c r="N78" i="1"/>
  <c r="R78" i="1" s="1"/>
  <c r="X78" i="1" s="1"/>
  <c r="AB78" i="1" s="1"/>
  <c r="N79" i="1"/>
  <c r="R79" i="1" s="1"/>
  <c r="X79" i="1" s="1"/>
  <c r="AB79" i="1" s="1"/>
  <c r="N63" i="1"/>
  <c r="R63" i="1" s="1"/>
  <c r="X63" i="1" s="1"/>
  <c r="AB63" i="1" s="1"/>
  <c r="C106" i="4" l="1"/>
  <c r="F145" i="1"/>
  <c r="E99" i="25" s="1"/>
  <c r="F99" i="25" s="1"/>
  <c r="L99" i="25" s="1"/>
  <c r="N99" i="25" s="1"/>
  <c r="H145" i="1" s="1"/>
  <c r="X111" i="1"/>
  <c r="AB111" i="1" s="1"/>
  <c r="N112" i="1"/>
  <c r="R112" i="1" s="1"/>
  <c r="D113" i="1"/>
  <c r="N64" i="1"/>
  <c r="R64" i="1" s="1"/>
  <c r="X64" i="1" s="1"/>
  <c r="AB64" i="1" s="1"/>
  <c r="C107" i="4" l="1"/>
  <c r="F146" i="1"/>
  <c r="E100" i="25" s="1"/>
  <c r="F100" i="25" s="1"/>
  <c r="L100" i="25" s="1"/>
  <c r="N100" i="25" s="1"/>
  <c r="H146" i="1" s="1"/>
  <c r="X112" i="1"/>
  <c r="AB112" i="1" s="1"/>
  <c r="N113" i="1"/>
  <c r="R113" i="1" s="1"/>
  <c r="D114" i="1"/>
  <c r="N65" i="1"/>
  <c r="R65" i="1" s="1"/>
  <c r="X65" i="1" s="1"/>
  <c r="AB65" i="1" s="1"/>
  <c r="C108" i="4" l="1"/>
  <c r="F147" i="1"/>
  <c r="E101" i="25" s="1"/>
  <c r="F101" i="25" s="1"/>
  <c r="L101" i="25" s="1"/>
  <c r="N101" i="25" s="1"/>
  <c r="H147" i="1" s="1"/>
  <c r="D115" i="1"/>
  <c r="N114" i="1"/>
  <c r="R114" i="1" s="1"/>
  <c r="X113" i="1"/>
  <c r="AB113" i="1" s="1"/>
  <c r="N66" i="1"/>
  <c r="R66" i="1" s="1"/>
  <c r="X66" i="1" s="1"/>
  <c r="AB66" i="1" s="1"/>
  <c r="C7" i="1"/>
  <c r="D7" i="1" s="1"/>
  <c r="F7" i="1" s="1"/>
  <c r="C109" i="4" l="1"/>
  <c r="F148" i="1"/>
  <c r="E102" i="25" s="1"/>
  <c r="F102" i="25" s="1"/>
  <c r="L102" i="25" s="1"/>
  <c r="N102" i="25" s="1"/>
  <c r="H148" i="1" s="1"/>
  <c r="X114" i="1"/>
  <c r="AB114" i="1" s="1"/>
  <c r="D116" i="1"/>
  <c r="N115" i="1"/>
  <c r="R115" i="1" s="1"/>
  <c r="N67" i="1"/>
  <c r="R67" i="1" s="1"/>
  <c r="X67" i="1" s="1"/>
  <c r="AB67" i="1" s="1"/>
  <c r="H7" i="1"/>
  <c r="C110" i="4" l="1"/>
  <c r="F149" i="1"/>
  <c r="E103" i="25" s="1"/>
  <c r="F103" i="25" s="1"/>
  <c r="L103" i="25" s="1"/>
  <c r="N103" i="25" s="1"/>
  <c r="H149" i="1" s="1"/>
  <c r="X115" i="1"/>
  <c r="AB115" i="1" s="1"/>
  <c r="N116" i="1"/>
  <c r="R116" i="1" s="1"/>
  <c r="D117" i="1"/>
  <c r="N68" i="1"/>
  <c r="R68" i="1" s="1"/>
  <c r="X68" i="1" s="1"/>
  <c r="AB68" i="1" s="1"/>
  <c r="J7" i="1"/>
  <c r="L7" i="1" s="1"/>
  <c r="N7" i="1" s="1"/>
  <c r="P7" i="1" s="1"/>
  <c r="R7" i="1" s="1"/>
  <c r="T7" i="1" s="1"/>
  <c r="V7" i="1" s="1"/>
  <c r="X7" i="1" s="1"/>
  <c r="X116" i="1" l="1"/>
  <c r="AB116" i="1" s="1"/>
  <c r="C111" i="4"/>
  <c r="F150" i="1"/>
  <c r="E104" i="25" s="1"/>
  <c r="F104" i="25" s="1"/>
  <c r="L104" i="25" s="1"/>
  <c r="N104" i="25" s="1"/>
  <c r="H150" i="1" s="1"/>
  <c r="D118" i="1"/>
  <c r="N117" i="1"/>
  <c r="R117" i="1" s="1"/>
  <c r="N69" i="1"/>
  <c r="R69" i="1" s="1"/>
  <c r="X69" i="1" s="1"/>
  <c r="AB69" i="1" s="1"/>
  <c r="Z7" i="1"/>
  <c r="AB7" i="1" s="1"/>
  <c r="C112" i="4" l="1"/>
  <c r="F151" i="1"/>
  <c r="E105" i="25" s="1"/>
  <c r="F105" i="25" s="1"/>
  <c r="L105" i="25" s="1"/>
  <c r="N105" i="25" s="1"/>
  <c r="H151" i="1" s="1"/>
  <c r="X117" i="1"/>
  <c r="AB117" i="1" s="1"/>
  <c r="N118" i="1"/>
  <c r="R118" i="1" s="1"/>
  <c r="D119" i="1"/>
  <c r="N71" i="1"/>
  <c r="R71" i="1" s="1"/>
  <c r="X71" i="1" s="1"/>
  <c r="AB71" i="1" s="1"/>
  <c r="N70" i="1"/>
  <c r="R70" i="1" s="1"/>
  <c r="X70" i="1" s="1"/>
  <c r="AB70" i="1" s="1"/>
  <c r="C113" i="4" l="1"/>
  <c r="F152" i="1"/>
  <c r="E106" i="25" s="1"/>
  <c r="F106" i="25" s="1"/>
  <c r="L106" i="25" s="1"/>
  <c r="N106" i="25" s="1"/>
  <c r="H152" i="1" s="1"/>
  <c r="D120" i="1"/>
  <c r="N119" i="1"/>
  <c r="R119" i="1" s="1"/>
  <c r="X118" i="1"/>
  <c r="AB118" i="1" s="1"/>
  <c r="C114" i="4" l="1"/>
  <c r="F153" i="1"/>
  <c r="E107" i="25" s="1"/>
  <c r="F107" i="25" s="1"/>
  <c r="L107" i="25" s="1"/>
  <c r="N107" i="25" s="1"/>
  <c r="H153" i="1" s="1"/>
  <c r="X119" i="1"/>
  <c r="AB119" i="1" s="1"/>
  <c r="N120" i="1"/>
  <c r="R120" i="1" s="1"/>
  <c r="D121" i="1"/>
  <c r="C115" i="4" l="1"/>
  <c r="F154" i="1"/>
  <c r="E108" i="25" s="1"/>
  <c r="F108" i="25" s="1"/>
  <c r="L108" i="25" s="1"/>
  <c r="N108" i="25" s="1"/>
  <c r="H154" i="1" s="1"/>
  <c r="D122" i="1"/>
  <c r="N121" i="1"/>
  <c r="R121" i="1" s="1"/>
  <c r="X120" i="1"/>
  <c r="AB120" i="1" s="1"/>
  <c r="C116" i="4" l="1"/>
  <c r="F155" i="1"/>
  <c r="E109" i="25" s="1"/>
  <c r="F109" i="25" s="1"/>
  <c r="L109" i="25" s="1"/>
  <c r="N109" i="25" s="1"/>
  <c r="H155" i="1" s="1"/>
  <c r="X121" i="1"/>
  <c r="AB121" i="1" s="1"/>
  <c r="D123" i="1"/>
  <c r="N122" i="1"/>
  <c r="R122" i="1" s="1"/>
  <c r="C117" i="4" l="1"/>
  <c r="F156" i="1"/>
  <c r="E110" i="25" s="1"/>
  <c r="F110" i="25" s="1"/>
  <c r="L110" i="25" s="1"/>
  <c r="N110" i="25" s="1"/>
  <c r="H156" i="1" s="1"/>
  <c r="D124" i="1"/>
  <c r="N123" i="1"/>
  <c r="R123" i="1" s="1"/>
  <c r="X122" i="1"/>
  <c r="AB122" i="1" s="1"/>
  <c r="C118" i="4" l="1"/>
  <c r="F157" i="1"/>
  <c r="E111" i="25" s="1"/>
  <c r="F111" i="25" s="1"/>
  <c r="L111" i="25" s="1"/>
  <c r="N111" i="25" s="1"/>
  <c r="H157" i="1" s="1"/>
  <c r="N124" i="1"/>
  <c r="R124" i="1" s="1"/>
  <c r="D125" i="1"/>
  <c r="X123" i="1"/>
  <c r="AB123" i="1" s="1"/>
  <c r="C119" i="4" l="1"/>
  <c r="F158" i="1"/>
  <c r="E112" i="25" s="1"/>
  <c r="F112" i="25" s="1"/>
  <c r="L112" i="25" s="1"/>
  <c r="N112" i="25" s="1"/>
  <c r="H158" i="1" s="1"/>
  <c r="N125" i="1"/>
  <c r="R125" i="1" s="1"/>
  <c r="D126" i="1"/>
  <c r="X124" i="1"/>
  <c r="AB124" i="1" s="1"/>
  <c r="C120" i="4" l="1"/>
  <c r="F159" i="1"/>
  <c r="E113" i="25" s="1"/>
  <c r="F113" i="25" s="1"/>
  <c r="L113" i="25" s="1"/>
  <c r="N113" i="25" s="1"/>
  <c r="H159" i="1" s="1"/>
  <c r="X125" i="1"/>
  <c r="AB125" i="1" s="1"/>
  <c r="N126" i="1"/>
  <c r="R126" i="1" s="1"/>
  <c r="D127" i="1"/>
  <c r="C121" i="4" l="1"/>
  <c r="F160" i="1"/>
  <c r="E114" i="25" s="1"/>
  <c r="F114" i="25" s="1"/>
  <c r="L114" i="25" s="1"/>
  <c r="N114" i="25" s="1"/>
  <c r="H160" i="1" s="1"/>
  <c r="X126" i="1"/>
  <c r="AB126" i="1" s="1"/>
  <c r="D128" i="1"/>
  <c r="N127" i="1"/>
  <c r="R127" i="1" s="1"/>
  <c r="C122" i="4" l="1"/>
  <c r="F161" i="1"/>
  <c r="E115" i="25" s="1"/>
  <c r="F115" i="25" s="1"/>
  <c r="L115" i="25" s="1"/>
  <c r="N115" i="25" s="1"/>
  <c r="H161" i="1" s="1"/>
  <c r="X127" i="1"/>
  <c r="AB127" i="1" s="1"/>
  <c r="N128" i="1"/>
  <c r="R128" i="1" s="1"/>
  <c r="D129" i="1"/>
  <c r="C123" i="4" l="1"/>
  <c r="F162" i="1"/>
  <c r="E116" i="25" s="1"/>
  <c r="F116" i="25" s="1"/>
  <c r="L116" i="25" s="1"/>
  <c r="N116" i="25" s="1"/>
  <c r="H162" i="1" s="1"/>
  <c r="X128" i="1"/>
  <c r="AB128" i="1" s="1"/>
  <c r="D130" i="1"/>
  <c r="N129" i="1"/>
  <c r="R129" i="1" s="1"/>
  <c r="C124" i="4" l="1"/>
  <c r="F163" i="1"/>
  <c r="E117" i="25" s="1"/>
  <c r="F117" i="25" s="1"/>
  <c r="L117" i="25" s="1"/>
  <c r="N117" i="25" s="1"/>
  <c r="H163" i="1" s="1"/>
  <c r="X129" i="1"/>
  <c r="AB129" i="1" s="1"/>
  <c r="D131" i="1"/>
  <c r="N130" i="1"/>
  <c r="R130" i="1" s="1"/>
  <c r="C125" i="4" l="1"/>
  <c r="F164" i="1"/>
  <c r="E118" i="25" s="1"/>
  <c r="F118" i="25" s="1"/>
  <c r="L118" i="25" s="1"/>
  <c r="N118" i="25" s="1"/>
  <c r="H164" i="1" s="1"/>
  <c r="X130" i="1"/>
  <c r="AB130" i="1" s="1"/>
  <c r="D132" i="1"/>
  <c r="N131" i="1"/>
  <c r="R131" i="1" s="1"/>
  <c r="C126" i="4" l="1"/>
  <c r="F165" i="1"/>
  <c r="E119" i="25" s="1"/>
  <c r="F119" i="25" s="1"/>
  <c r="L119" i="25" s="1"/>
  <c r="N119" i="25" s="1"/>
  <c r="H165" i="1" s="1"/>
  <c r="X131" i="1"/>
  <c r="AB131" i="1" s="1"/>
  <c r="N132" i="1"/>
  <c r="R132" i="1" s="1"/>
  <c r="D133" i="1"/>
  <c r="C127" i="4" l="1"/>
  <c r="F166" i="1"/>
  <c r="E120" i="25" s="1"/>
  <c r="F120" i="25" s="1"/>
  <c r="L120" i="25" s="1"/>
  <c r="N120" i="25" s="1"/>
  <c r="H166" i="1" s="1"/>
  <c r="N133" i="1"/>
  <c r="R133" i="1" s="1"/>
  <c r="D134" i="1"/>
  <c r="X132" i="1"/>
  <c r="AB132" i="1" s="1"/>
  <c r="C128" i="4" l="1"/>
  <c r="F167" i="1"/>
  <c r="E121" i="25" s="1"/>
  <c r="F121" i="25" s="1"/>
  <c r="L121" i="25" s="1"/>
  <c r="N121" i="25" s="1"/>
  <c r="H167" i="1" s="1"/>
  <c r="D135" i="1"/>
  <c r="N134" i="1"/>
  <c r="R134" i="1" s="1"/>
  <c r="X133" i="1"/>
  <c r="AB133" i="1" s="1"/>
  <c r="C129" i="4" l="1"/>
  <c r="F168" i="1"/>
  <c r="E122" i="25" s="1"/>
  <c r="F122" i="25" s="1"/>
  <c r="L122" i="25" s="1"/>
  <c r="N122" i="25" s="1"/>
  <c r="H168" i="1" s="1"/>
  <c r="X134" i="1"/>
  <c r="AB134" i="1" s="1"/>
  <c r="N135" i="1"/>
  <c r="R135" i="1" s="1"/>
  <c r="D136" i="1"/>
  <c r="C130" i="4" l="1"/>
  <c r="F169" i="1"/>
  <c r="E123" i="25" s="1"/>
  <c r="F123" i="25" s="1"/>
  <c r="L123" i="25" s="1"/>
  <c r="N123" i="25" s="1"/>
  <c r="H169" i="1" s="1"/>
  <c r="N136" i="1"/>
  <c r="R136" i="1" s="1"/>
  <c r="D137" i="1"/>
  <c r="X135" i="1"/>
  <c r="AB135" i="1" s="1"/>
  <c r="C131" i="4" l="1"/>
  <c r="F170" i="1"/>
  <c r="E124" i="25" s="1"/>
  <c r="F124" i="25" s="1"/>
  <c r="L124" i="25" s="1"/>
  <c r="N124" i="25" s="1"/>
  <c r="H170" i="1" s="1"/>
  <c r="D138" i="1"/>
  <c r="N137" i="1"/>
  <c r="R137" i="1" s="1"/>
  <c r="X136" i="1"/>
  <c r="AB136" i="1" s="1"/>
  <c r="C132" i="4" l="1"/>
  <c r="F171" i="1"/>
  <c r="E125" i="25" s="1"/>
  <c r="F125" i="25" s="1"/>
  <c r="L125" i="25" s="1"/>
  <c r="N125" i="25" s="1"/>
  <c r="H171" i="1" s="1"/>
  <c r="X137" i="1"/>
  <c r="AB137" i="1" s="1"/>
  <c r="N138" i="1"/>
  <c r="R138" i="1" s="1"/>
  <c r="D139" i="1"/>
  <c r="C133" i="4" l="1"/>
  <c r="F172" i="1"/>
  <c r="E126" i="25" s="1"/>
  <c r="F126" i="25" s="1"/>
  <c r="L126" i="25" s="1"/>
  <c r="N126" i="25" s="1"/>
  <c r="H172" i="1" s="1"/>
  <c r="X138" i="1"/>
  <c r="AB138" i="1" s="1"/>
  <c r="D140" i="1"/>
  <c r="N139" i="1"/>
  <c r="R139" i="1" s="1"/>
  <c r="C134" i="4" l="1"/>
  <c r="F173" i="1"/>
  <c r="E127" i="25" s="1"/>
  <c r="F127" i="25" s="1"/>
  <c r="L127" i="25" s="1"/>
  <c r="N127" i="25" s="1"/>
  <c r="H173" i="1" s="1"/>
  <c r="X139" i="1"/>
  <c r="AB139" i="1" s="1"/>
  <c r="N140" i="1"/>
  <c r="R140" i="1" s="1"/>
  <c r="D141" i="1"/>
  <c r="C135" i="4" l="1"/>
  <c r="F174" i="1"/>
  <c r="E128" i="25" s="1"/>
  <c r="F128" i="25" s="1"/>
  <c r="L128" i="25" s="1"/>
  <c r="N128" i="25" s="1"/>
  <c r="H174" i="1" s="1"/>
  <c r="X140" i="1"/>
  <c r="AB140" i="1" s="1"/>
  <c r="D142" i="1"/>
  <c r="N141" i="1"/>
  <c r="R141" i="1" s="1"/>
  <c r="X141" i="1"/>
  <c r="AB141" i="1" s="1"/>
  <c r="C136" i="4" l="1"/>
  <c r="F175" i="1"/>
  <c r="E129" i="25" s="1"/>
  <c r="F129" i="25" s="1"/>
  <c r="L129" i="25" s="1"/>
  <c r="N129" i="25" s="1"/>
  <c r="H175" i="1" s="1"/>
  <c r="N142" i="1"/>
  <c r="R142" i="1" s="1"/>
  <c r="D143" i="1"/>
  <c r="C137" i="4" l="1"/>
  <c r="F176" i="1"/>
  <c r="E130" i="25" s="1"/>
  <c r="F130" i="25" s="1"/>
  <c r="L130" i="25" s="1"/>
  <c r="N130" i="25" s="1"/>
  <c r="H176" i="1" s="1"/>
  <c r="X142" i="1"/>
  <c r="AB142" i="1" s="1"/>
  <c r="D144" i="1"/>
  <c r="N143" i="1"/>
  <c r="R143" i="1" s="1"/>
  <c r="C138" i="4" l="1"/>
  <c r="F177" i="1"/>
  <c r="E131" i="25" s="1"/>
  <c r="F131" i="25" s="1"/>
  <c r="L131" i="25" s="1"/>
  <c r="N131" i="25" s="1"/>
  <c r="H177" i="1" s="1"/>
  <c r="X143" i="1"/>
  <c r="AB143" i="1" s="1"/>
  <c r="D145" i="1"/>
  <c r="N144" i="1"/>
  <c r="R144" i="1" s="1"/>
  <c r="C139" i="4" l="1"/>
  <c r="F178" i="1"/>
  <c r="E132" i="25" s="1"/>
  <c r="F132" i="25" s="1"/>
  <c r="L132" i="25" s="1"/>
  <c r="N132" i="25" s="1"/>
  <c r="H178" i="1" s="1"/>
  <c r="X144" i="1"/>
  <c r="AB144" i="1" s="1"/>
  <c r="N145" i="1"/>
  <c r="R145" i="1" s="1"/>
  <c r="D146" i="1"/>
  <c r="C140" i="4" l="1"/>
  <c r="F179" i="1"/>
  <c r="E133" i="25" s="1"/>
  <c r="F133" i="25" s="1"/>
  <c r="L133" i="25" s="1"/>
  <c r="N133" i="25" s="1"/>
  <c r="H179" i="1" s="1"/>
  <c r="X145" i="1"/>
  <c r="AB145" i="1" s="1"/>
  <c r="N146" i="1"/>
  <c r="R146" i="1" s="1"/>
  <c r="D147" i="1"/>
  <c r="C141" i="4" l="1"/>
  <c r="F180" i="1"/>
  <c r="E134" i="25" s="1"/>
  <c r="F134" i="25" s="1"/>
  <c r="L134" i="25" s="1"/>
  <c r="N134" i="25" s="1"/>
  <c r="H180" i="1" s="1"/>
  <c r="X146" i="1"/>
  <c r="AB146" i="1" s="1"/>
  <c r="D148" i="1"/>
  <c r="N147" i="1"/>
  <c r="R147" i="1" s="1"/>
  <c r="C142" i="4" l="1"/>
  <c r="F181" i="1"/>
  <c r="E135" i="25" s="1"/>
  <c r="F135" i="25" s="1"/>
  <c r="L135" i="25" s="1"/>
  <c r="N135" i="25" s="1"/>
  <c r="H181" i="1" s="1"/>
  <c r="X147" i="1"/>
  <c r="AB147" i="1" s="1"/>
  <c r="D149" i="1"/>
  <c r="N148" i="1"/>
  <c r="R148" i="1" s="1"/>
  <c r="C143" i="4" l="1"/>
  <c r="F182" i="1"/>
  <c r="E136" i="25" s="1"/>
  <c r="F136" i="25" s="1"/>
  <c r="L136" i="25" s="1"/>
  <c r="N136" i="25" s="1"/>
  <c r="H182" i="1" s="1"/>
  <c r="X148" i="1"/>
  <c r="AB148" i="1" s="1"/>
  <c r="N149" i="1"/>
  <c r="R149" i="1" s="1"/>
  <c r="D150" i="1"/>
  <c r="C144" i="4" l="1"/>
  <c r="F183" i="1"/>
  <c r="E137" i="25" s="1"/>
  <c r="F137" i="25" s="1"/>
  <c r="L137" i="25" s="1"/>
  <c r="N137" i="25" s="1"/>
  <c r="H183" i="1" s="1"/>
  <c r="X149" i="1"/>
  <c r="AB149" i="1" s="1"/>
  <c r="D151" i="1"/>
  <c r="N150" i="1"/>
  <c r="R150" i="1" s="1"/>
  <c r="X150" i="1" l="1"/>
  <c r="AB150" i="1" s="1"/>
  <c r="C145" i="4"/>
  <c r="F184" i="1"/>
  <c r="E138" i="25" s="1"/>
  <c r="F138" i="25" s="1"/>
  <c r="L138" i="25" s="1"/>
  <c r="N138" i="25" s="1"/>
  <c r="H184" i="1" s="1"/>
  <c r="D152" i="1"/>
  <c r="N151" i="1"/>
  <c r="R151" i="1" s="1"/>
  <c r="C146" i="4" l="1"/>
  <c r="F185" i="1"/>
  <c r="E139" i="25" s="1"/>
  <c r="F139" i="25" s="1"/>
  <c r="L139" i="25" s="1"/>
  <c r="N139" i="25" s="1"/>
  <c r="H185" i="1" s="1"/>
  <c r="X151" i="1"/>
  <c r="AB151" i="1" s="1"/>
  <c r="N152" i="1"/>
  <c r="R152" i="1" s="1"/>
  <c r="D153" i="1"/>
  <c r="X152" i="1" l="1"/>
  <c r="AB152" i="1" s="1"/>
  <c r="C147" i="4"/>
  <c r="F186" i="1"/>
  <c r="E140" i="25" s="1"/>
  <c r="F140" i="25" s="1"/>
  <c r="L140" i="25" s="1"/>
  <c r="N140" i="25" s="1"/>
  <c r="H186" i="1" s="1"/>
  <c r="D154" i="1"/>
  <c r="N153" i="1"/>
  <c r="R153" i="1" s="1"/>
  <c r="C148" i="4" l="1"/>
  <c r="F187" i="1"/>
  <c r="E141" i="25" s="1"/>
  <c r="F141" i="25" s="1"/>
  <c r="L141" i="25" s="1"/>
  <c r="N141" i="25" s="1"/>
  <c r="H187" i="1" s="1"/>
  <c r="N154" i="1"/>
  <c r="R154" i="1" s="1"/>
  <c r="D155" i="1"/>
  <c r="X153" i="1"/>
  <c r="AB153" i="1" s="1"/>
  <c r="C149" i="4" l="1"/>
  <c r="F188" i="1"/>
  <c r="E142" i="25" s="1"/>
  <c r="F142" i="25" s="1"/>
  <c r="L142" i="25" s="1"/>
  <c r="N142" i="25" s="1"/>
  <c r="H188" i="1" s="1"/>
  <c r="X154" i="1"/>
  <c r="AB154" i="1" s="1"/>
  <c r="D156" i="1"/>
  <c r="N155" i="1"/>
  <c r="R155" i="1" s="1"/>
  <c r="C150" i="4" l="1"/>
  <c r="F189" i="1"/>
  <c r="E143" i="25" s="1"/>
  <c r="F143" i="25" s="1"/>
  <c r="L143" i="25" s="1"/>
  <c r="N143" i="25" s="1"/>
  <c r="H189" i="1" s="1"/>
  <c r="X155" i="1"/>
  <c r="AB155" i="1" s="1"/>
  <c r="N156" i="1"/>
  <c r="R156" i="1" s="1"/>
  <c r="D157" i="1"/>
  <c r="C151" i="4" l="1"/>
  <c r="F190" i="1"/>
  <c r="E144" i="25" s="1"/>
  <c r="F144" i="25" s="1"/>
  <c r="L144" i="25" s="1"/>
  <c r="N144" i="25" s="1"/>
  <c r="H190" i="1" s="1"/>
  <c r="X156" i="1"/>
  <c r="AB156" i="1" s="1"/>
  <c r="N157" i="1"/>
  <c r="R157" i="1" s="1"/>
  <c r="D158" i="1"/>
  <c r="C152" i="4" l="1"/>
  <c r="F191" i="1"/>
  <c r="E145" i="25" s="1"/>
  <c r="F145" i="25" s="1"/>
  <c r="L145" i="25" s="1"/>
  <c r="N145" i="25" s="1"/>
  <c r="H191" i="1" s="1"/>
  <c r="X157" i="1"/>
  <c r="AB157" i="1" s="1"/>
  <c r="N158" i="1"/>
  <c r="R158" i="1" s="1"/>
  <c r="D159" i="1"/>
  <c r="C153" i="4" l="1"/>
  <c r="F192" i="1"/>
  <c r="E146" i="25" s="1"/>
  <c r="F146" i="25" s="1"/>
  <c r="L146" i="25" s="1"/>
  <c r="N146" i="25" s="1"/>
  <c r="H192" i="1" s="1"/>
  <c r="X158" i="1"/>
  <c r="AB158" i="1" s="1"/>
  <c r="D160" i="1"/>
  <c r="N159" i="1"/>
  <c r="R159" i="1" s="1"/>
  <c r="C154" i="4" l="1"/>
  <c r="F193" i="1"/>
  <c r="E147" i="25" s="1"/>
  <c r="F147" i="25" s="1"/>
  <c r="L147" i="25" s="1"/>
  <c r="N147" i="25" s="1"/>
  <c r="H193" i="1" s="1"/>
  <c r="X159" i="1"/>
  <c r="AB159" i="1" s="1"/>
  <c r="N160" i="1"/>
  <c r="R160" i="1" s="1"/>
  <c r="D161" i="1"/>
  <c r="C155" i="4" l="1"/>
  <c r="F194" i="1"/>
  <c r="E148" i="25" s="1"/>
  <c r="F148" i="25" s="1"/>
  <c r="L148" i="25" s="1"/>
  <c r="N148" i="25" s="1"/>
  <c r="H194" i="1" s="1"/>
  <c r="X160" i="1"/>
  <c r="AB160" i="1" s="1"/>
  <c r="D162" i="1"/>
  <c r="N161" i="1"/>
  <c r="R161" i="1" s="1"/>
  <c r="C156" i="4" l="1"/>
  <c r="F195" i="1"/>
  <c r="E149" i="25" s="1"/>
  <c r="F149" i="25" s="1"/>
  <c r="L149" i="25" s="1"/>
  <c r="N149" i="25" s="1"/>
  <c r="H195" i="1" s="1"/>
  <c r="X161" i="1"/>
  <c r="AB161" i="1" s="1"/>
  <c r="D163" i="1"/>
  <c r="N162" i="1"/>
  <c r="R162" i="1" s="1"/>
  <c r="C157" i="4" l="1"/>
  <c r="F196" i="1"/>
  <c r="E150" i="25" s="1"/>
  <c r="F150" i="25" s="1"/>
  <c r="L150" i="25" s="1"/>
  <c r="N150" i="25" s="1"/>
  <c r="H196" i="1" s="1"/>
  <c r="D164" i="1"/>
  <c r="N163" i="1"/>
  <c r="R163" i="1" s="1"/>
  <c r="X162" i="1"/>
  <c r="AB162" i="1" s="1"/>
  <c r="C158" i="4" l="1"/>
  <c r="F197" i="1"/>
  <c r="E151" i="25" s="1"/>
  <c r="F151" i="25" s="1"/>
  <c r="L151" i="25" s="1"/>
  <c r="N151" i="25" s="1"/>
  <c r="H197" i="1" s="1"/>
  <c r="X163" i="1"/>
  <c r="AB163" i="1" s="1"/>
  <c r="D165" i="1"/>
  <c r="N164" i="1"/>
  <c r="R164" i="1" s="1"/>
  <c r="C159" i="4" l="1"/>
  <c r="F198" i="1"/>
  <c r="E152" i="25" s="1"/>
  <c r="F152" i="25" s="1"/>
  <c r="L152" i="25" s="1"/>
  <c r="N152" i="25" s="1"/>
  <c r="H198" i="1" s="1"/>
  <c r="X164" i="1"/>
  <c r="AB164" i="1" s="1"/>
  <c r="D166" i="1"/>
  <c r="N165" i="1"/>
  <c r="R165" i="1" s="1"/>
  <c r="C160" i="4" l="1"/>
  <c r="F199" i="1"/>
  <c r="E153" i="25" s="1"/>
  <c r="F153" i="25" s="1"/>
  <c r="L153" i="25" s="1"/>
  <c r="N153" i="25" s="1"/>
  <c r="H199" i="1" s="1"/>
  <c r="X165" i="1"/>
  <c r="AB165" i="1" s="1"/>
  <c r="D167" i="1"/>
  <c r="N166" i="1"/>
  <c r="R166" i="1" s="1"/>
  <c r="C161" i="4" l="1"/>
  <c r="F200" i="1"/>
  <c r="E154" i="25" s="1"/>
  <c r="F154" i="25" s="1"/>
  <c r="L154" i="25" s="1"/>
  <c r="N154" i="25" s="1"/>
  <c r="H200" i="1" s="1"/>
  <c r="X166" i="1"/>
  <c r="AB166" i="1" s="1"/>
  <c r="N167" i="1"/>
  <c r="R167" i="1" s="1"/>
  <c r="D168" i="1"/>
  <c r="C162" i="4" l="1"/>
  <c r="F201" i="1"/>
  <c r="E155" i="25" s="1"/>
  <c r="F155" i="25" s="1"/>
  <c r="L155" i="25" s="1"/>
  <c r="N155" i="25" s="1"/>
  <c r="H201" i="1" s="1"/>
  <c r="X167" i="1"/>
  <c r="AB167" i="1" s="1"/>
  <c r="D169" i="1"/>
  <c r="N168" i="1"/>
  <c r="R168" i="1" s="1"/>
  <c r="X168" i="1"/>
  <c r="AB168" i="1" s="1"/>
  <c r="C163" i="4" l="1"/>
  <c r="F202" i="1"/>
  <c r="E156" i="25" s="1"/>
  <c r="F156" i="25" s="1"/>
  <c r="L156" i="25" s="1"/>
  <c r="N156" i="25" s="1"/>
  <c r="H202" i="1" s="1"/>
  <c r="N169" i="1"/>
  <c r="R169" i="1" s="1"/>
  <c r="D170" i="1"/>
  <c r="X169" i="1" l="1"/>
  <c r="AB169" i="1" s="1"/>
  <c r="C164" i="4"/>
  <c r="F203" i="1"/>
  <c r="E157" i="25" s="1"/>
  <c r="F157" i="25" s="1"/>
  <c r="L157" i="25" s="1"/>
  <c r="N157" i="25" s="1"/>
  <c r="H203" i="1" s="1"/>
  <c r="N170" i="1"/>
  <c r="R170" i="1" s="1"/>
  <c r="D171" i="1"/>
  <c r="C165" i="4" l="1"/>
  <c r="F204" i="1"/>
  <c r="E158" i="25" s="1"/>
  <c r="F158" i="25" s="1"/>
  <c r="L158" i="25" s="1"/>
  <c r="N158" i="25" s="1"/>
  <c r="H204" i="1" s="1"/>
  <c r="X170" i="1"/>
  <c r="AB170" i="1" s="1"/>
  <c r="N171" i="1"/>
  <c r="R171" i="1" s="1"/>
  <c r="D172" i="1"/>
  <c r="C166" i="4" l="1"/>
  <c r="F205" i="1"/>
  <c r="E159" i="25" s="1"/>
  <c r="F159" i="25" s="1"/>
  <c r="L159" i="25" s="1"/>
  <c r="N159" i="25" s="1"/>
  <c r="H205" i="1" s="1"/>
  <c r="D173" i="1"/>
  <c r="N172" i="1"/>
  <c r="R172" i="1" s="1"/>
  <c r="X171" i="1"/>
  <c r="AB171" i="1" s="1"/>
  <c r="X172" i="1" l="1"/>
  <c r="AB172" i="1" s="1"/>
  <c r="C167" i="4"/>
  <c r="F206" i="1"/>
  <c r="E160" i="25" s="1"/>
  <c r="F160" i="25" s="1"/>
  <c r="L160" i="25" s="1"/>
  <c r="N160" i="25" s="1"/>
  <c r="H206" i="1" s="1"/>
  <c r="N173" i="1"/>
  <c r="R173" i="1" s="1"/>
  <c r="D174" i="1"/>
  <c r="C168" i="4" l="1"/>
  <c r="F207" i="1"/>
  <c r="E161" i="25" s="1"/>
  <c r="F161" i="25" s="1"/>
  <c r="L161" i="25" s="1"/>
  <c r="N161" i="25" s="1"/>
  <c r="H207" i="1" s="1"/>
  <c r="N174" i="1"/>
  <c r="R174" i="1" s="1"/>
  <c r="D175" i="1"/>
  <c r="X173" i="1"/>
  <c r="AB173" i="1" s="1"/>
  <c r="X174" i="1" l="1"/>
  <c r="AB174" i="1" s="1"/>
  <c r="C169" i="4"/>
  <c r="F208" i="1"/>
  <c r="E162" i="25" s="1"/>
  <c r="F162" i="25" s="1"/>
  <c r="L162" i="25" s="1"/>
  <c r="N162" i="25" s="1"/>
  <c r="H208" i="1" s="1"/>
  <c r="D176" i="1"/>
  <c r="N175" i="1"/>
  <c r="R175" i="1" s="1"/>
  <c r="C170" i="4" l="1"/>
  <c r="F209" i="1"/>
  <c r="E163" i="25" s="1"/>
  <c r="F163" i="25" s="1"/>
  <c r="L163" i="25" s="1"/>
  <c r="N163" i="25" s="1"/>
  <c r="H209" i="1" s="1"/>
  <c r="X175" i="1"/>
  <c r="AB175" i="1" s="1"/>
  <c r="N176" i="1"/>
  <c r="R176" i="1" s="1"/>
  <c r="D177" i="1"/>
  <c r="X176" i="1" l="1"/>
  <c r="AB176" i="1" s="1"/>
  <c r="C171" i="4"/>
  <c r="F210" i="1"/>
  <c r="E164" i="25" s="1"/>
  <c r="F164" i="25" s="1"/>
  <c r="L164" i="25" s="1"/>
  <c r="N164" i="25" s="1"/>
  <c r="H210" i="1" s="1"/>
  <c r="N177" i="1"/>
  <c r="R177" i="1" s="1"/>
  <c r="D178" i="1"/>
  <c r="C172" i="4" l="1"/>
  <c r="F211" i="1"/>
  <c r="E165" i="25" s="1"/>
  <c r="F165" i="25" s="1"/>
  <c r="L165" i="25" s="1"/>
  <c r="N165" i="25" s="1"/>
  <c r="H211" i="1" s="1"/>
  <c r="X177" i="1"/>
  <c r="AB177" i="1" s="1"/>
  <c r="N178" i="1"/>
  <c r="R178" i="1" s="1"/>
  <c r="D179" i="1"/>
  <c r="C173" i="4" l="1"/>
  <c r="F212" i="1"/>
  <c r="E166" i="25" s="1"/>
  <c r="F166" i="25" s="1"/>
  <c r="L166" i="25" s="1"/>
  <c r="N166" i="25" s="1"/>
  <c r="H212" i="1" s="1"/>
  <c r="X178" i="1"/>
  <c r="AB178" i="1" s="1"/>
  <c r="N179" i="1"/>
  <c r="R179" i="1" s="1"/>
  <c r="D180" i="1"/>
  <c r="C174" i="4" l="1"/>
  <c r="F213" i="1"/>
  <c r="E167" i="25" s="1"/>
  <c r="F167" i="25" s="1"/>
  <c r="L167" i="25" s="1"/>
  <c r="N167" i="25" s="1"/>
  <c r="H213" i="1" s="1"/>
  <c r="X179" i="1"/>
  <c r="AB179" i="1" s="1"/>
  <c r="N180" i="1"/>
  <c r="R180" i="1" s="1"/>
  <c r="D181" i="1"/>
  <c r="C175" i="4" l="1"/>
  <c r="F214" i="1"/>
  <c r="E168" i="25" s="1"/>
  <c r="F168" i="25" s="1"/>
  <c r="L168" i="25" s="1"/>
  <c r="N168" i="25" s="1"/>
  <c r="H214" i="1" s="1"/>
  <c r="X180" i="1"/>
  <c r="AB180" i="1" s="1"/>
  <c r="N181" i="1"/>
  <c r="R181" i="1" s="1"/>
  <c r="D182" i="1"/>
  <c r="C176" i="4" l="1"/>
  <c r="F215" i="1"/>
  <c r="E169" i="25" s="1"/>
  <c r="F169" i="25" s="1"/>
  <c r="L169" i="25" s="1"/>
  <c r="N169" i="25" s="1"/>
  <c r="H215" i="1" s="1"/>
  <c r="X181" i="1"/>
  <c r="AB181" i="1" s="1"/>
  <c r="D183" i="1"/>
  <c r="N182" i="1"/>
  <c r="R182" i="1" s="1"/>
  <c r="C177" i="4" l="1"/>
  <c r="F216" i="1"/>
  <c r="E170" i="25" s="1"/>
  <c r="F170" i="25" s="1"/>
  <c r="L170" i="25" s="1"/>
  <c r="N170" i="25" s="1"/>
  <c r="H216" i="1" s="1"/>
  <c r="D184" i="1"/>
  <c r="N183" i="1"/>
  <c r="R183" i="1" s="1"/>
  <c r="X182" i="1"/>
  <c r="AB182" i="1" s="1"/>
  <c r="C178" i="4" l="1"/>
  <c r="F217" i="1"/>
  <c r="E171" i="25" s="1"/>
  <c r="F171" i="25" s="1"/>
  <c r="L171" i="25" s="1"/>
  <c r="N171" i="25" s="1"/>
  <c r="H217" i="1" s="1"/>
  <c r="X183" i="1"/>
  <c r="AB183" i="1" s="1"/>
  <c r="N184" i="1"/>
  <c r="R184" i="1" s="1"/>
  <c r="D185" i="1"/>
  <c r="C179" i="4" l="1"/>
  <c r="F218" i="1"/>
  <c r="E172" i="25" s="1"/>
  <c r="F172" i="25" s="1"/>
  <c r="L172" i="25" s="1"/>
  <c r="N172" i="25" s="1"/>
  <c r="H218" i="1" s="1"/>
  <c r="X184" i="1"/>
  <c r="AB184" i="1" s="1"/>
  <c r="N185" i="1"/>
  <c r="R185" i="1" s="1"/>
  <c r="D186" i="1"/>
  <c r="C180" i="4" l="1"/>
  <c r="F219" i="1"/>
  <c r="E173" i="25" s="1"/>
  <c r="F173" i="25" s="1"/>
  <c r="L173" i="25" s="1"/>
  <c r="N173" i="25" s="1"/>
  <c r="H219" i="1" s="1"/>
  <c r="N186" i="1"/>
  <c r="R186" i="1" s="1"/>
  <c r="D187" i="1"/>
  <c r="X185" i="1"/>
  <c r="AB185" i="1" s="1"/>
  <c r="X186" i="1" l="1"/>
  <c r="AB186" i="1" s="1"/>
  <c r="C181" i="4"/>
  <c r="F220" i="1"/>
  <c r="E174" i="25" s="1"/>
  <c r="F174" i="25" s="1"/>
  <c r="L174" i="25" s="1"/>
  <c r="N174" i="25" s="1"/>
  <c r="H220" i="1" s="1"/>
  <c r="D188" i="1"/>
  <c r="N187" i="1"/>
  <c r="R187" i="1" s="1"/>
  <c r="X187" i="1" l="1"/>
  <c r="AB187" i="1" s="1"/>
  <c r="C182" i="4"/>
  <c r="F221" i="1"/>
  <c r="E175" i="25" s="1"/>
  <c r="F175" i="25" s="1"/>
  <c r="L175" i="25" s="1"/>
  <c r="N175" i="25" s="1"/>
  <c r="H221" i="1" s="1"/>
  <c r="N188" i="1"/>
  <c r="R188" i="1" s="1"/>
  <c r="D189" i="1"/>
  <c r="X188" i="1" l="1"/>
  <c r="AB188" i="1" s="1"/>
  <c r="C183" i="4"/>
  <c r="F222" i="1"/>
  <c r="E176" i="25" s="1"/>
  <c r="F176" i="25" s="1"/>
  <c r="L176" i="25" s="1"/>
  <c r="N176" i="25" s="1"/>
  <c r="H222" i="1" s="1"/>
  <c r="D190" i="1"/>
  <c r="N189" i="1"/>
  <c r="R189" i="1" s="1"/>
  <c r="C184" i="4" l="1"/>
  <c r="F223" i="1"/>
  <c r="E177" i="25" s="1"/>
  <c r="F177" i="25" s="1"/>
  <c r="L177" i="25" s="1"/>
  <c r="N177" i="25" s="1"/>
  <c r="H223" i="1" s="1"/>
  <c r="X189" i="1"/>
  <c r="AB189" i="1" s="1"/>
  <c r="N190" i="1"/>
  <c r="R190" i="1" s="1"/>
  <c r="D191" i="1"/>
  <c r="X190" i="1" l="1"/>
  <c r="AB190" i="1" s="1"/>
  <c r="C185" i="4"/>
  <c r="F224" i="1"/>
  <c r="E178" i="25" s="1"/>
  <c r="F178" i="25" s="1"/>
  <c r="L178" i="25" s="1"/>
  <c r="N178" i="25" s="1"/>
  <c r="H224" i="1" s="1"/>
  <c r="N191" i="1"/>
  <c r="R191" i="1" s="1"/>
  <c r="D192" i="1"/>
  <c r="C186" i="4" l="1"/>
  <c r="F225" i="1"/>
  <c r="E179" i="25" s="1"/>
  <c r="F179" i="25" s="1"/>
  <c r="L179" i="25" s="1"/>
  <c r="N179" i="25" s="1"/>
  <c r="H225" i="1" s="1"/>
  <c r="X191" i="1"/>
  <c r="AB191" i="1" s="1"/>
  <c r="N192" i="1"/>
  <c r="R192" i="1" s="1"/>
  <c r="D193" i="1"/>
  <c r="C187" i="4" l="1"/>
  <c r="F226" i="1"/>
  <c r="E180" i="25" s="1"/>
  <c r="F180" i="25" s="1"/>
  <c r="L180" i="25" s="1"/>
  <c r="N180" i="25" s="1"/>
  <c r="H226" i="1" s="1"/>
  <c r="X192" i="1"/>
  <c r="AB192" i="1" s="1"/>
  <c r="N193" i="1"/>
  <c r="R193" i="1" s="1"/>
  <c r="D194" i="1"/>
  <c r="C188" i="4" l="1"/>
  <c r="F227" i="1"/>
  <c r="E181" i="25" s="1"/>
  <c r="F181" i="25" s="1"/>
  <c r="L181" i="25" s="1"/>
  <c r="N181" i="25" s="1"/>
  <c r="H227" i="1" s="1"/>
  <c r="D195" i="1"/>
  <c r="N194" i="1"/>
  <c r="R194" i="1" s="1"/>
  <c r="X193" i="1"/>
  <c r="AB193" i="1" s="1"/>
  <c r="C189" i="4" l="1"/>
  <c r="F228" i="1"/>
  <c r="E182" i="25" s="1"/>
  <c r="F182" i="25" s="1"/>
  <c r="L182" i="25" s="1"/>
  <c r="N182" i="25" s="1"/>
  <c r="H228" i="1" s="1"/>
  <c r="X194" i="1"/>
  <c r="AB194" i="1" s="1"/>
  <c r="D196" i="1"/>
  <c r="N195" i="1"/>
  <c r="R195" i="1" s="1"/>
  <c r="C190" i="4" l="1"/>
  <c r="F229" i="1"/>
  <c r="E183" i="25" s="1"/>
  <c r="F183" i="25" s="1"/>
  <c r="L183" i="25" s="1"/>
  <c r="N183" i="25" s="1"/>
  <c r="H229" i="1" s="1"/>
  <c r="N196" i="1"/>
  <c r="R196" i="1" s="1"/>
  <c r="D197" i="1"/>
  <c r="X195" i="1"/>
  <c r="AB195" i="1" s="1"/>
  <c r="C191" i="4" l="1"/>
  <c r="F230" i="1"/>
  <c r="E184" i="25" s="1"/>
  <c r="F184" i="25" s="1"/>
  <c r="L184" i="25" s="1"/>
  <c r="N184" i="25" s="1"/>
  <c r="H230" i="1" s="1"/>
  <c r="D198" i="1"/>
  <c r="N197" i="1"/>
  <c r="R197" i="1" s="1"/>
  <c r="X196" i="1"/>
  <c r="AB196" i="1" s="1"/>
  <c r="C192" i="4" l="1"/>
  <c r="F231" i="1"/>
  <c r="E185" i="25" s="1"/>
  <c r="F185" i="25" s="1"/>
  <c r="L185" i="25" s="1"/>
  <c r="N185" i="25" s="1"/>
  <c r="H231" i="1" s="1"/>
  <c r="X197" i="1"/>
  <c r="AB197" i="1" s="1"/>
  <c r="N198" i="1"/>
  <c r="R198" i="1" s="1"/>
  <c r="D199" i="1"/>
  <c r="C193" i="4" l="1"/>
  <c r="F232" i="1"/>
  <c r="E186" i="25" s="1"/>
  <c r="F186" i="25" s="1"/>
  <c r="L186" i="25" s="1"/>
  <c r="N186" i="25" s="1"/>
  <c r="H232" i="1" s="1"/>
  <c r="X198" i="1"/>
  <c r="AB198" i="1" s="1"/>
  <c r="D200" i="1"/>
  <c r="N199" i="1"/>
  <c r="R199" i="1" s="1"/>
  <c r="C194" i="4" l="1"/>
  <c r="F233" i="1"/>
  <c r="E187" i="25" s="1"/>
  <c r="F187" i="25" s="1"/>
  <c r="L187" i="25" s="1"/>
  <c r="N187" i="25" s="1"/>
  <c r="H233" i="1" s="1"/>
  <c r="X199" i="1"/>
  <c r="AB199" i="1" s="1"/>
  <c r="N200" i="1"/>
  <c r="R200" i="1" s="1"/>
  <c r="D201" i="1"/>
  <c r="X200" i="1" l="1"/>
  <c r="AB200" i="1" s="1"/>
  <c r="C195" i="4"/>
  <c r="F234" i="1"/>
  <c r="E188" i="25" s="1"/>
  <c r="F188" i="25" s="1"/>
  <c r="L188" i="25" s="1"/>
  <c r="N188" i="25" s="1"/>
  <c r="H234" i="1" s="1"/>
  <c r="N201" i="1"/>
  <c r="R201" i="1" s="1"/>
  <c r="D202" i="1"/>
  <c r="C196" i="4" l="1"/>
  <c r="F235" i="1"/>
  <c r="E189" i="25" s="1"/>
  <c r="F189" i="25" s="1"/>
  <c r="L189" i="25" s="1"/>
  <c r="N189" i="25" s="1"/>
  <c r="H235" i="1" s="1"/>
  <c r="X201" i="1"/>
  <c r="AB201" i="1" s="1"/>
  <c r="D203" i="1"/>
  <c r="N202" i="1"/>
  <c r="R202" i="1" s="1"/>
  <c r="C197" i="4" l="1"/>
  <c r="F236" i="1"/>
  <c r="E190" i="25" s="1"/>
  <c r="F190" i="25" s="1"/>
  <c r="L190" i="25" s="1"/>
  <c r="N190" i="25" s="1"/>
  <c r="H236" i="1" s="1"/>
  <c r="N203" i="1"/>
  <c r="R203" i="1" s="1"/>
  <c r="D204" i="1"/>
  <c r="X202" i="1"/>
  <c r="AB202" i="1" s="1"/>
  <c r="C198" i="4" l="1"/>
  <c r="F237" i="1"/>
  <c r="E191" i="25" s="1"/>
  <c r="F191" i="25" s="1"/>
  <c r="L191" i="25" s="1"/>
  <c r="N191" i="25" s="1"/>
  <c r="H237" i="1" s="1"/>
  <c r="N204" i="1"/>
  <c r="R204" i="1" s="1"/>
  <c r="D205" i="1"/>
  <c r="X203" i="1"/>
  <c r="AB203" i="1" s="1"/>
  <c r="C199" i="4" l="1"/>
  <c r="F238" i="1"/>
  <c r="E192" i="25" s="1"/>
  <c r="F192" i="25" s="1"/>
  <c r="L192" i="25" s="1"/>
  <c r="N192" i="25" s="1"/>
  <c r="H238" i="1" s="1"/>
  <c r="X204" i="1"/>
  <c r="AB204" i="1" s="1"/>
  <c r="N205" i="1"/>
  <c r="R205" i="1" s="1"/>
  <c r="D206" i="1"/>
  <c r="C200" i="4" l="1"/>
  <c r="F239" i="1"/>
  <c r="E193" i="25" s="1"/>
  <c r="F193" i="25" s="1"/>
  <c r="L193" i="25" s="1"/>
  <c r="N193" i="25" s="1"/>
  <c r="H239" i="1" s="1"/>
  <c r="D207" i="1"/>
  <c r="N206" i="1"/>
  <c r="R206" i="1" s="1"/>
  <c r="X205" i="1"/>
  <c r="AB205" i="1" s="1"/>
  <c r="C201" i="4" l="1"/>
  <c r="F240" i="1"/>
  <c r="E194" i="25" s="1"/>
  <c r="F194" i="25" s="1"/>
  <c r="L194" i="25" s="1"/>
  <c r="N194" i="25" s="1"/>
  <c r="H240" i="1" s="1"/>
  <c r="N207" i="1"/>
  <c r="R207" i="1" s="1"/>
  <c r="D208" i="1"/>
  <c r="X206" i="1"/>
  <c r="AB206" i="1" s="1"/>
  <c r="C202" i="4" l="1"/>
  <c r="F241" i="1"/>
  <c r="E195" i="25" s="1"/>
  <c r="F195" i="25" s="1"/>
  <c r="L195" i="25" s="1"/>
  <c r="N195" i="25" s="1"/>
  <c r="H241" i="1" s="1"/>
  <c r="X207" i="1"/>
  <c r="AB207" i="1" s="1"/>
  <c r="D209" i="1"/>
  <c r="N208" i="1"/>
  <c r="R208" i="1" s="1"/>
  <c r="C203" i="4" l="1"/>
  <c r="F242" i="1"/>
  <c r="E196" i="25" s="1"/>
  <c r="F196" i="25" s="1"/>
  <c r="L196" i="25" s="1"/>
  <c r="N196" i="25" s="1"/>
  <c r="H242" i="1" s="1"/>
  <c r="N209" i="1"/>
  <c r="R209" i="1" s="1"/>
  <c r="D210" i="1"/>
  <c r="X208" i="1"/>
  <c r="AB208" i="1" s="1"/>
  <c r="C204" i="4" l="1"/>
  <c r="F243" i="1"/>
  <c r="E197" i="25" s="1"/>
  <c r="F197" i="25" s="1"/>
  <c r="L197" i="25" s="1"/>
  <c r="N197" i="25" s="1"/>
  <c r="H243" i="1" s="1"/>
  <c r="X209" i="1"/>
  <c r="AB209" i="1" s="1"/>
  <c r="N210" i="1"/>
  <c r="R210" i="1" s="1"/>
  <c r="D211" i="1"/>
  <c r="C205" i="4" l="1"/>
  <c r="F244" i="1"/>
  <c r="E198" i="25" s="1"/>
  <c r="F198" i="25" s="1"/>
  <c r="L198" i="25" s="1"/>
  <c r="N198" i="25" s="1"/>
  <c r="H244" i="1" s="1"/>
  <c r="D212" i="1"/>
  <c r="N211" i="1"/>
  <c r="R211" i="1" s="1"/>
  <c r="X210" i="1"/>
  <c r="AB210" i="1" s="1"/>
  <c r="C206" i="4" l="1"/>
  <c r="F245" i="1"/>
  <c r="E199" i="25" s="1"/>
  <c r="F199" i="25" s="1"/>
  <c r="L199" i="25" s="1"/>
  <c r="N199" i="25" s="1"/>
  <c r="H245" i="1" s="1"/>
  <c r="X211" i="1"/>
  <c r="AB211" i="1" s="1"/>
  <c r="N212" i="1"/>
  <c r="R212" i="1" s="1"/>
  <c r="D213" i="1"/>
  <c r="C207" i="4" l="1"/>
  <c r="F246" i="1"/>
  <c r="E200" i="25" s="1"/>
  <c r="F200" i="25" s="1"/>
  <c r="L200" i="25" s="1"/>
  <c r="N200" i="25" s="1"/>
  <c r="H246" i="1" s="1"/>
  <c r="X212" i="1"/>
  <c r="AB212" i="1" s="1"/>
  <c r="N213" i="1"/>
  <c r="R213" i="1" s="1"/>
  <c r="D214" i="1"/>
  <c r="C208" i="4" l="1"/>
  <c r="F247" i="1"/>
  <c r="E201" i="25" s="1"/>
  <c r="F201" i="25" s="1"/>
  <c r="L201" i="25" s="1"/>
  <c r="N201" i="25" s="1"/>
  <c r="H247" i="1" s="1"/>
  <c r="X213" i="1"/>
  <c r="AB213" i="1" s="1"/>
  <c r="D215" i="1"/>
  <c r="N214" i="1"/>
  <c r="R214" i="1" s="1"/>
  <c r="C209" i="4" l="1"/>
  <c r="F248" i="1"/>
  <c r="E202" i="25" s="1"/>
  <c r="F202" i="25" s="1"/>
  <c r="L202" i="25" s="1"/>
  <c r="N202" i="25" s="1"/>
  <c r="H248" i="1" s="1"/>
  <c r="X214" i="1"/>
  <c r="AB214" i="1" s="1"/>
  <c r="D216" i="1"/>
  <c r="N215" i="1"/>
  <c r="R215" i="1" s="1"/>
  <c r="C210" i="4" l="1"/>
  <c r="F249" i="1"/>
  <c r="E203" i="25" s="1"/>
  <c r="F203" i="25" s="1"/>
  <c r="L203" i="25" s="1"/>
  <c r="N203" i="25" s="1"/>
  <c r="H249" i="1" s="1"/>
  <c r="N216" i="1"/>
  <c r="R216" i="1" s="1"/>
  <c r="D217" i="1"/>
  <c r="X215" i="1"/>
  <c r="AB215" i="1" s="1"/>
  <c r="C211" i="4" l="1"/>
  <c r="F250" i="1"/>
  <c r="E204" i="25" s="1"/>
  <c r="F204" i="25" s="1"/>
  <c r="L204" i="25" s="1"/>
  <c r="N204" i="25" s="1"/>
  <c r="H250" i="1" s="1"/>
  <c r="X216" i="1"/>
  <c r="AB216" i="1" s="1"/>
  <c r="D218" i="1"/>
  <c r="N217" i="1"/>
  <c r="R217" i="1" s="1"/>
  <c r="C212" i="4" l="1"/>
  <c r="F251" i="1"/>
  <c r="E205" i="25" s="1"/>
  <c r="F205" i="25" s="1"/>
  <c r="L205" i="25" s="1"/>
  <c r="N205" i="25" s="1"/>
  <c r="H251" i="1" s="1"/>
  <c r="D219" i="1"/>
  <c r="N218" i="1"/>
  <c r="R218" i="1" s="1"/>
  <c r="X217" i="1"/>
  <c r="AB217" i="1" s="1"/>
  <c r="C213" i="4" l="1"/>
  <c r="F252" i="1"/>
  <c r="E206" i="25" s="1"/>
  <c r="F206" i="25" s="1"/>
  <c r="L206" i="25" s="1"/>
  <c r="N206" i="25" s="1"/>
  <c r="H252" i="1" s="1"/>
  <c r="X218" i="1"/>
  <c r="AB218" i="1" s="1"/>
  <c r="N219" i="1"/>
  <c r="R219" i="1" s="1"/>
  <c r="D220" i="1"/>
  <c r="C214" i="4" l="1"/>
  <c r="F253" i="1"/>
  <c r="E207" i="25" s="1"/>
  <c r="F207" i="25" s="1"/>
  <c r="L207" i="25" s="1"/>
  <c r="N207" i="25" s="1"/>
  <c r="H253" i="1" s="1"/>
  <c r="X219" i="1"/>
  <c r="AB219" i="1" s="1"/>
  <c r="D221" i="1"/>
  <c r="N220" i="1"/>
  <c r="R220" i="1" s="1"/>
  <c r="C215" i="4" l="1"/>
  <c r="F254" i="1"/>
  <c r="E208" i="25" s="1"/>
  <c r="F208" i="25" s="1"/>
  <c r="L208" i="25" s="1"/>
  <c r="N208" i="25" s="1"/>
  <c r="H254" i="1" s="1"/>
  <c r="X220" i="1"/>
  <c r="AB220" i="1" s="1"/>
  <c r="N221" i="1"/>
  <c r="R221" i="1" s="1"/>
  <c r="D222" i="1"/>
  <c r="C216" i="4" l="1"/>
  <c r="F255" i="1"/>
  <c r="E209" i="25" s="1"/>
  <c r="F209" i="25" s="1"/>
  <c r="L209" i="25" s="1"/>
  <c r="N209" i="25" s="1"/>
  <c r="H255" i="1" s="1"/>
  <c r="X221" i="1"/>
  <c r="AB221" i="1" s="1"/>
  <c r="D223" i="1"/>
  <c r="N222" i="1"/>
  <c r="R222" i="1" s="1"/>
  <c r="C217" i="4" l="1"/>
  <c r="F256" i="1"/>
  <c r="E210" i="25" s="1"/>
  <c r="F210" i="25" s="1"/>
  <c r="L210" i="25" s="1"/>
  <c r="N210" i="25" s="1"/>
  <c r="H256" i="1" s="1"/>
  <c r="X222" i="1"/>
  <c r="AB222" i="1" s="1"/>
  <c r="D224" i="1"/>
  <c r="N223" i="1"/>
  <c r="R223" i="1" s="1"/>
  <c r="C218" i="4" l="1"/>
  <c r="F257" i="1"/>
  <c r="E211" i="25" s="1"/>
  <c r="F211" i="25" s="1"/>
  <c r="L211" i="25" s="1"/>
  <c r="N211" i="25" s="1"/>
  <c r="H257" i="1" s="1"/>
  <c r="X223" i="1"/>
  <c r="AB223" i="1" s="1"/>
  <c r="N224" i="1"/>
  <c r="R224" i="1" s="1"/>
  <c r="D225" i="1"/>
  <c r="C219" i="4" l="1"/>
  <c r="F259" i="1" s="1"/>
  <c r="E213" i="25" s="1"/>
  <c r="F213" i="25" s="1"/>
  <c r="L213" i="25" s="1"/>
  <c r="N213" i="25" s="1"/>
  <c r="H259" i="1" s="1"/>
  <c r="F258" i="1"/>
  <c r="E212" i="25" s="1"/>
  <c r="F212" i="25" s="1"/>
  <c r="L212" i="25" s="1"/>
  <c r="N212" i="25" s="1"/>
  <c r="H258" i="1" s="1"/>
  <c r="X224" i="1"/>
  <c r="AB224" i="1" s="1"/>
  <c r="D226" i="1"/>
  <c r="N225" i="1"/>
  <c r="R225" i="1" s="1"/>
  <c r="X225" i="1" l="1"/>
  <c r="AB225" i="1" s="1"/>
  <c r="D227" i="1"/>
  <c r="N226" i="1"/>
  <c r="R226" i="1" s="1"/>
  <c r="X226" i="1" l="1"/>
  <c r="AB226" i="1" s="1"/>
  <c r="N227" i="1"/>
  <c r="R227" i="1" s="1"/>
  <c r="D228" i="1"/>
  <c r="N228" i="1" l="1"/>
  <c r="R228" i="1" s="1"/>
  <c r="D229" i="1"/>
  <c r="X227" i="1"/>
  <c r="AB227" i="1" s="1"/>
  <c r="N229" i="1" l="1"/>
  <c r="R229" i="1" s="1"/>
  <c r="D230" i="1"/>
  <c r="X228" i="1"/>
  <c r="AB228" i="1" s="1"/>
  <c r="N230" i="1" l="1"/>
  <c r="R230" i="1" s="1"/>
  <c r="D231" i="1"/>
  <c r="X229" i="1"/>
  <c r="AB229" i="1" s="1"/>
  <c r="X230" i="1" l="1"/>
  <c r="AB230" i="1" s="1"/>
  <c r="D232" i="1"/>
  <c r="N231" i="1"/>
  <c r="R231" i="1" s="1"/>
  <c r="X231" i="1" l="1"/>
  <c r="AB231" i="1" s="1"/>
  <c r="D233" i="1"/>
  <c r="N232" i="1"/>
  <c r="R232" i="1" s="1"/>
  <c r="D234" i="1" l="1"/>
  <c r="N233" i="1"/>
  <c r="R233" i="1" s="1"/>
  <c r="X232" i="1"/>
  <c r="AB232" i="1" s="1"/>
  <c r="D235" i="1" l="1"/>
  <c r="N234" i="1"/>
  <c r="R234" i="1" s="1"/>
  <c r="X233" i="1"/>
  <c r="AB233" i="1" s="1"/>
  <c r="X234" i="1" l="1"/>
  <c r="AB234" i="1" s="1"/>
  <c r="D236" i="1"/>
  <c r="N235" i="1"/>
  <c r="R235" i="1" s="1"/>
  <c r="X235" i="1" l="1"/>
  <c r="AB235" i="1" s="1"/>
  <c r="N236" i="1"/>
  <c r="R236" i="1" s="1"/>
  <c r="D237" i="1"/>
  <c r="X236" i="1" l="1"/>
  <c r="AB236" i="1" s="1"/>
  <c r="D238" i="1"/>
  <c r="N237" i="1"/>
  <c r="R237" i="1" s="1"/>
  <c r="X237" i="1" l="1"/>
  <c r="AB237" i="1" s="1"/>
  <c r="N238" i="1"/>
  <c r="R238" i="1" s="1"/>
  <c r="D239" i="1"/>
  <c r="X238" i="1" l="1"/>
  <c r="AB238" i="1" s="1"/>
  <c r="D240" i="1"/>
  <c r="N239" i="1"/>
  <c r="R239" i="1" s="1"/>
  <c r="X239" i="1" l="1"/>
  <c r="AB239" i="1" s="1"/>
  <c r="D241" i="1"/>
  <c r="N240" i="1"/>
  <c r="R240" i="1" s="1"/>
  <c r="X240" i="1" l="1"/>
  <c r="AB240" i="1" s="1"/>
  <c r="N241" i="1"/>
  <c r="R241" i="1" s="1"/>
  <c r="D242" i="1"/>
  <c r="X241" i="1" l="1"/>
  <c r="AB241" i="1" s="1"/>
  <c r="N242" i="1"/>
  <c r="R242" i="1" s="1"/>
  <c r="D243" i="1"/>
  <c r="X242" i="1" l="1"/>
  <c r="AB242" i="1" s="1"/>
  <c r="D244" i="1"/>
  <c r="N243" i="1"/>
  <c r="R243" i="1" s="1"/>
  <c r="X243" i="1" l="1"/>
  <c r="AB243" i="1" s="1"/>
  <c r="D245" i="1"/>
  <c r="N244" i="1"/>
  <c r="R244" i="1" s="1"/>
  <c r="X244" i="1" l="1"/>
  <c r="AB244" i="1" s="1"/>
  <c r="D246" i="1"/>
  <c r="N245" i="1"/>
  <c r="R245" i="1" s="1"/>
  <c r="X245" i="1" l="1"/>
  <c r="AB245" i="1" s="1"/>
  <c r="N246" i="1"/>
  <c r="R246" i="1" s="1"/>
  <c r="D247" i="1"/>
  <c r="X246" i="1" l="1"/>
  <c r="AB246" i="1" s="1"/>
  <c r="D248" i="1"/>
  <c r="N247" i="1"/>
  <c r="R247" i="1" s="1"/>
  <c r="X247" i="1" l="1"/>
  <c r="AB247" i="1" s="1"/>
  <c r="N248" i="1"/>
  <c r="R248" i="1" s="1"/>
  <c r="D249" i="1"/>
  <c r="X248" i="1" l="1"/>
  <c r="AB248" i="1" s="1"/>
  <c r="N249" i="1"/>
  <c r="R249" i="1" s="1"/>
  <c r="D250" i="1"/>
  <c r="N250" i="1" l="1"/>
  <c r="R250" i="1" s="1"/>
  <c r="D251" i="1"/>
  <c r="X249" i="1"/>
  <c r="AB249" i="1" s="1"/>
  <c r="X250" i="1" l="1"/>
  <c r="AB250" i="1" s="1"/>
  <c r="D252" i="1"/>
  <c r="N251" i="1"/>
  <c r="R251" i="1" s="1"/>
  <c r="X251" i="1" l="1"/>
  <c r="AB251" i="1" s="1"/>
  <c r="N252" i="1"/>
  <c r="R252" i="1" s="1"/>
  <c r="D253" i="1"/>
  <c r="X252" i="1" l="1"/>
  <c r="AB252" i="1" s="1"/>
  <c r="N253" i="1"/>
  <c r="R253" i="1" s="1"/>
  <c r="D254" i="1"/>
  <c r="N254" i="1" l="1"/>
  <c r="R254" i="1" s="1"/>
  <c r="D255" i="1"/>
  <c r="X253" i="1"/>
  <c r="AB253" i="1" s="1"/>
  <c r="X254" i="1" l="1"/>
  <c r="AB254" i="1" s="1"/>
  <c r="N255" i="1"/>
  <c r="R255" i="1" s="1"/>
  <c r="D256" i="1"/>
  <c r="X255" i="1" l="1"/>
  <c r="AB255" i="1" s="1"/>
  <c r="N256" i="1"/>
  <c r="R256" i="1" s="1"/>
  <c r="D257" i="1"/>
  <c r="X256" i="1" l="1"/>
  <c r="AB256" i="1" s="1"/>
  <c r="D258" i="1"/>
  <c r="N257" i="1"/>
  <c r="R257" i="1" s="1"/>
  <c r="X257" i="1" l="1"/>
  <c r="AB257" i="1" s="1"/>
  <c r="N258" i="1"/>
  <c r="R258" i="1" s="1"/>
  <c r="D259" i="1"/>
  <c r="N259" i="1" l="1"/>
  <c r="R259" i="1" s="1"/>
  <c r="X258" i="1"/>
  <c r="AB258" i="1" s="1"/>
  <c r="X259" i="1" l="1"/>
  <c r="AB259" i="1" s="1"/>
</calcChain>
</file>

<file path=xl/sharedStrings.xml><?xml version="1.0" encoding="utf-8"?>
<sst xmlns="http://schemas.openxmlformats.org/spreadsheetml/2006/main" count="964" uniqueCount="125">
  <si>
    <t xml:space="preserve"> </t>
  </si>
  <si>
    <t>Accumulated Depreciation</t>
  </si>
  <si>
    <t xml:space="preserve">ADFIT </t>
  </si>
  <si>
    <t>Rate Base</t>
  </si>
  <si>
    <t>Monthly Return on Rate Base</t>
  </si>
  <si>
    <t>Monthly O &amp; M</t>
  </si>
  <si>
    <t>Month</t>
  </si>
  <si>
    <t>Year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</si>
  <si>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</si>
  <si>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</si>
  <si>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</si>
  <si>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</si>
  <si>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</si>
  <si>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</si>
  <si>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</si>
  <si>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</si>
  <si>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</si>
  <si>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</si>
  <si>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</si>
  <si>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</si>
  <si>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Tax Basis</t>
  </si>
  <si>
    <t>MACRS Tax Depreciation Tables</t>
  </si>
  <si>
    <t>Expense Month</t>
  </si>
  <si>
    <t>Monthly Depreciation Expense</t>
  </si>
  <si>
    <t>Month
(Actuals)</t>
  </si>
  <si>
    <t>Month Filed</t>
  </si>
  <si>
    <t>Month Billed</t>
  </si>
  <si>
    <t>As Filed</t>
  </si>
  <si>
    <t>KY Retail Allocation Factor</t>
  </si>
  <si>
    <t>Form 1.00, Line 5</t>
  </si>
  <si>
    <t>Allocation Factor</t>
  </si>
  <si>
    <t>Mitchell WACC</t>
  </si>
  <si>
    <t>12 Mos. Ended Dec 2020
Average Retail Allocation</t>
  </si>
  <si>
    <t>Environmental Utility Plant at Original Cost*</t>
  </si>
  <si>
    <t>Alternative 1</t>
  </si>
  <si>
    <t>Alternative 2</t>
  </si>
  <si>
    <t>CWIP</t>
  </si>
  <si>
    <t>CWIP 
in Base</t>
  </si>
  <si>
    <t>Pre-2020</t>
  </si>
  <si>
    <t xml:space="preserve">ML1-2 Dry Ash Handling Capital </t>
  </si>
  <si>
    <t xml:space="preserve">ML0 FGD WWT Capital </t>
  </si>
  <si>
    <t xml:space="preserve">ML0 Pond Repurpose Capital </t>
  </si>
  <si>
    <t>Total</t>
  </si>
  <si>
    <t>CWIP 
in Base Rates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</si>
  <si>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</si>
  <si>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</si>
  <si>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</si>
  <si>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</si>
  <si>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</si>
  <si>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</si>
  <si>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</si>
  <si>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</si>
  <si>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</si>
  <si>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</si>
  <si>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</si>
  <si>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</si>
  <si>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</si>
  <si>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</si>
  <si>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</si>
  <si>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</si>
  <si>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</si>
  <si>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</si>
  <si>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</si>
  <si>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</si>
  <si>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Operating  Income Percentage</t>
  </si>
  <si>
    <t>Gross Up Factor  (100.00/Ln 9)</t>
  </si>
  <si>
    <t>*</t>
  </si>
  <si>
    <t xml:space="preserve">  </t>
  </si>
  <si>
    <t>As of                                           3/31/2020*</t>
  </si>
  <si>
    <t>Less State Income Taxes (Ln 4 x 5.8545)</t>
  </si>
  <si>
    <t>Income Before Federal Income Taxes</t>
  </si>
  <si>
    <t>Less Federal Income Taxes (Ln 13*21%)</t>
  </si>
  <si>
    <t>Twelve Mo. Average</t>
  </si>
  <si>
    <t>Total Monthly Environmental Revenue Requirement</t>
  </si>
  <si>
    <t>Comments</t>
  </si>
  <si>
    <t>CCR/ELG Cost Estimate</t>
  </si>
  <si>
    <t>($000 - Kentucky Power Share)</t>
  </si>
  <si>
    <t>CCR Only Cost Estimate</t>
  </si>
  <si>
    <t>Monthly inclusion of CWIP as a component of ES rate base begins, assuming Commission approval in August 2021. Would begin with September 2021 filing, billed October 2021.</t>
  </si>
  <si>
    <t>Wastewater Ponds placed in-service</t>
  </si>
  <si>
    <t>Dry Ash Handling System placed in-service</t>
  </si>
  <si>
    <t>Water Biological Treatment System with Ultrafiltration placed in-service</t>
  </si>
  <si>
    <t>CWIP revenue requirement prior to assumed order date in case</t>
  </si>
  <si>
    <t>Propose to levelize ($105,111 /21) and recover throughout Period 1. Would begin recovery with September 2021 filing, billed October 2021.</t>
  </si>
  <si>
    <t>Proposed Revenue Requirement</t>
  </si>
  <si>
    <t>If CCR-Only chosen would propose to levelize ($98,736 /27) and recover throughout Period 1. Would begin recovery with September 2021 filing, billed October 2021.</t>
  </si>
  <si>
    <t>Estimated Revenue Requirement for ELG/CCR Through 2040</t>
  </si>
  <si>
    <t>Book Cost</t>
  </si>
  <si>
    <t>Book Basis</t>
  </si>
  <si>
    <t>Tax Cost</t>
  </si>
  <si>
    <t>Book vs Tax Temporary Difference</t>
  </si>
  <si>
    <t>ADFIT</t>
  </si>
  <si>
    <t>Tax Rate</t>
  </si>
  <si>
    <t>Tax Depr Rate on 2023 In-Service Assets</t>
  </si>
  <si>
    <t>Accum. Book Depreciation</t>
  </si>
  <si>
    <t>Accum. Tax
Depreciation</t>
  </si>
  <si>
    <t>Tax Depr on
2023 In-Service
Assets</t>
  </si>
  <si>
    <t>Tax Depr on
2024 In-Service
Assets</t>
  </si>
  <si>
    <t>Tax Depr Rate on 2024 In-Service Assets</t>
  </si>
  <si>
    <t>Allocation of E(m) by Classification</t>
  </si>
  <si>
    <t>Average Monthly Change/ Bill Impact</t>
  </si>
  <si>
    <t>Below Average Monthly Change/ Bill Impact</t>
  </si>
  <si>
    <t>Above Average Monthly Change/ Bill Impact</t>
  </si>
  <si>
    <t>Residential Allocation Factor</t>
  </si>
  <si>
    <t>All Other Allocation</t>
  </si>
  <si>
    <t>Res 12 Mos Ended December 2020 Revenues / 12</t>
  </si>
  <si>
    <t>Res % Monthly Increase</t>
  </si>
  <si>
    <t>A.O. 12 Mos Ended December 2020 Revenues / 12</t>
  </si>
  <si>
    <t>A.O. % Monthly Increase</t>
  </si>
  <si>
    <t>SGS TOD</t>
  </si>
  <si>
    <t>Avg Monthly Usage</t>
  </si>
  <si>
    <t>Present Avg Monthly  Bill</t>
  </si>
  <si>
    <t>Below Avg (610kWh) Monthly Usage</t>
  </si>
  <si>
    <t>Present Below Avg Monthly Bill</t>
  </si>
  <si>
    <t>Above Avg (2438kWh) Monthly Usage</t>
  </si>
  <si>
    <t>Present Above Avg Monthly Bill</t>
  </si>
  <si>
    <t>MGS TOD</t>
  </si>
  <si>
    <t>GS</t>
  </si>
  <si>
    <t>LGS</t>
  </si>
  <si>
    <t>IGS</t>
  </si>
  <si>
    <t>MW</t>
  </si>
  <si>
    <t>OL</t>
  </si>
  <si>
    <t>SL</t>
  </si>
  <si>
    <t>RS</t>
  </si>
  <si>
    <t>Estimated Revenue Requirement for CCR Only Through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</si>
</sst>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&quot;$&quot;#,##0.00"/>
    <numFmt numFmtId="167" formatCode="0.0%"/>
    <numFmt numFmtId="168" formatCode="0.0000%"/>
    <numFmt numFmtId="169" formatCode="0.000%"/>
    <numFmt numFmtId="170" formatCode="_(* #,##0.0000_);_(* \(#,##0.0000\);_(* &quot;-&quot;??_);_(@_)"/>
    <numFmt numFmtId="171" formatCode="0.000000"/>
    <numFmt numFmtId="172" formatCode="0.0000"/>
    <numFmt numFmtId="173" formatCode="#,##0.0000_);\(#,##0.0000\)"/>
    <numFmt numFmtId="174" formatCode="_(&quot;$&quot;* #,##0,_);_(&quot;$&quot;* \(#,##0,\);_(&quot;$&quot;* &quot;-&quot;??_);_(@_)"/>
    <numFmt numFmtId="175" formatCode="_(&quot;$&quot;* #,##0_);_(&quot;$&quot;* \(#,##0\);_(&quot;$&quot;* &quot;-&quot;??_);_(@_)"/>
    <numFmt numFmtId="17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1"/>
      <color rgb="FF0000FF"/>
      <name val="Times New Roman"/>
      <family val="1"/>
    </font>
    <font>
      <sz val="10"/>
      <name val="MS Sans Serif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0" fontId="14" fillId="0" borderId="0"/>
  </cellStyleXfs>
  <cellXfs count="254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center"/>
    </xf>
    <xf numFmtId="6" fontId="3" fillId="0" borderId="0" xfId="2" applyNumberFormat="1" applyFont="1"/>
    <xf numFmtId="0" fontId="3" fillId="0" borderId="0" xfId="2" applyFont="1" applyFill="1"/>
    <xf numFmtId="0" fontId="3" fillId="0" borderId="0" xfId="2" applyFont="1" applyFill="1" applyAlignment="1"/>
    <xf numFmtId="0" fontId="3" fillId="0" borderId="0" xfId="0" applyFont="1"/>
    <xf numFmtId="0" fontId="4" fillId="2" borderId="0" xfId="0" applyFont="1" applyFill="1" applyAlignment="1">
      <alignment horizontal="center" wrapText="1"/>
    </xf>
    <xf numFmtId="6" fontId="3" fillId="0" borderId="0" xfId="2" applyNumberFormat="1" applyFont="1" applyFill="1"/>
    <xf numFmtId="0" fontId="4" fillId="0" borderId="0" xfId="2" applyFont="1" applyFill="1"/>
    <xf numFmtId="165" fontId="3" fillId="0" borderId="0" xfId="3" applyNumberFormat="1" applyFont="1" applyFill="1"/>
    <xf numFmtId="6" fontId="3" fillId="0" borderId="0" xfId="2" applyNumberFormat="1" applyFont="1" applyAlignment="1">
      <alignment horizontal="center" vertical="center" wrapText="1"/>
    </xf>
    <xf numFmtId="0" fontId="3" fillId="0" borderId="0" xfId="0" applyFont="1" applyFill="1"/>
    <xf numFmtId="168" fontId="3" fillId="0" borderId="0" xfId="1" applyNumberFormat="1" applyFont="1" applyFill="1"/>
    <xf numFmtId="0" fontId="0" fillId="0" borderId="0" xfId="0" applyFill="1"/>
    <xf numFmtId="167" fontId="3" fillId="2" borderId="0" xfId="1" applyNumberFormat="1" applyFont="1" applyFill="1"/>
    <xf numFmtId="0" fontId="5" fillId="0" borderId="0" xfId="2" applyFont="1" applyFill="1" applyAlignment="1"/>
    <xf numFmtId="6" fontId="3" fillId="0" borderId="0" xfId="2" applyNumberFormat="1" applyFont="1" applyFill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6" fontId="3" fillId="0" borderId="0" xfId="0" applyNumberFormat="1" applyFont="1"/>
    <xf numFmtId="0" fontId="4" fillId="0" borderId="0" xfId="2" quotePrefix="1" applyFont="1" applyFill="1"/>
    <xf numFmtId="0" fontId="4" fillId="0" borderId="0" xfId="2" applyFont="1" applyAlignment="1">
      <alignment horizontal="center" wrapText="1"/>
    </xf>
    <xf numFmtId="0" fontId="2" fillId="0" borderId="0" xfId="12" applyAlignment="1">
      <alignment horizontal="center"/>
    </xf>
    <xf numFmtId="0" fontId="2" fillId="0" borderId="0" xfId="12"/>
    <xf numFmtId="0" fontId="2" fillId="0" borderId="0" xfId="12" applyFont="1"/>
    <xf numFmtId="0" fontId="2" fillId="0" borderId="0" xfId="12" applyBorder="1" applyAlignment="1">
      <alignment horizontal="center"/>
    </xf>
    <xf numFmtId="0" fontId="2" fillId="0" borderId="0" xfId="12" applyBorder="1"/>
    <xf numFmtId="49" fontId="7" fillId="0" borderId="1" xfId="13" applyNumberFormat="1" applyBorder="1" applyAlignment="1">
      <alignment horizontal="center" wrapText="1"/>
    </xf>
    <xf numFmtId="49" fontId="7" fillId="4" borderId="4" xfId="13" applyNumberFormat="1" applyFill="1" applyBorder="1" applyAlignment="1">
      <alignment wrapText="1"/>
    </xf>
    <xf numFmtId="49" fontId="7" fillId="0" borderId="8" xfId="13" applyNumberFormat="1" applyBorder="1" applyAlignment="1">
      <alignment horizontal="center" wrapText="1"/>
    </xf>
    <xf numFmtId="49" fontId="7" fillId="4" borderId="9" xfId="13" applyNumberFormat="1" applyFill="1" applyBorder="1" applyAlignment="1">
      <alignment wrapText="1"/>
    </xf>
    <xf numFmtId="49" fontId="7" fillId="0" borderId="9" xfId="13" applyNumberFormat="1" applyBorder="1" applyAlignment="1">
      <alignment horizontal="center" wrapText="1"/>
    </xf>
    <xf numFmtId="49" fontId="7" fillId="0" borderId="1" xfId="13" applyNumberFormat="1" applyFill="1" applyBorder="1" applyAlignment="1">
      <alignment wrapText="1"/>
    </xf>
    <xf numFmtId="0" fontId="7" fillId="4" borderId="9" xfId="13" applyFill="1" applyBorder="1"/>
    <xf numFmtId="0" fontId="7" fillId="0" borderId="9" xfId="13" applyBorder="1" applyAlignment="1">
      <alignment horizontal="center"/>
    </xf>
    <xf numFmtId="0" fontId="7" fillId="4" borderId="9" xfId="13" applyFill="1" applyBorder="1" applyAlignment="1">
      <alignment horizontal="center"/>
    </xf>
    <xf numFmtId="0" fontId="7" fillId="0" borderId="9" xfId="13" applyBorder="1"/>
    <xf numFmtId="49" fontId="7" fillId="0" borderId="10" xfId="13" applyNumberFormat="1" applyBorder="1" applyAlignment="1">
      <alignment horizontal="center" wrapText="1"/>
    </xf>
    <xf numFmtId="49" fontId="7" fillId="0" borderId="12" xfId="13" applyNumberFormat="1" applyBorder="1" applyAlignment="1">
      <alignment horizontal="center" wrapText="1"/>
    </xf>
    <xf numFmtId="49" fontId="7" fillId="4" borderId="0" xfId="13" applyNumberFormat="1" applyFill="1" applyBorder="1" applyAlignment="1">
      <alignment wrapText="1"/>
    </xf>
    <xf numFmtId="49" fontId="7" fillId="0" borderId="0" xfId="13" applyNumberFormat="1" applyBorder="1" applyAlignment="1">
      <alignment horizontal="center" wrapText="1"/>
    </xf>
    <xf numFmtId="49" fontId="7" fillId="0" borderId="13" xfId="13" applyNumberFormat="1" applyFill="1" applyBorder="1" applyAlignment="1">
      <alignment wrapText="1"/>
    </xf>
    <xf numFmtId="0" fontId="7" fillId="4" borderId="0" xfId="13" applyFill="1" applyBorder="1"/>
    <xf numFmtId="0" fontId="7" fillId="0" borderId="0" xfId="13" applyBorder="1" applyAlignment="1">
      <alignment horizontal="center"/>
    </xf>
    <xf numFmtId="0" fontId="7" fillId="4" borderId="0" xfId="13" applyFill="1" applyBorder="1" applyAlignment="1">
      <alignment horizontal="center"/>
    </xf>
    <xf numFmtId="0" fontId="7" fillId="0" borderId="0" xfId="13" applyBorder="1"/>
    <xf numFmtId="49" fontId="7" fillId="0" borderId="11" xfId="13" applyNumberFormat="1" applyBorder="1" applyAlignment="1">
      <alignment horizontal="center" wrapText="1"/>
    </xf>
    <xf numFmtId="0" fontId="7" fillId="0" borderId="14" xfId="13" applyBorder="1" applyAlignment="1">
      <alignment horizontal="center"/>
    </xf>
    <xf numFmtId="0" fontId="7" fillId="4" borderId="4" xfId="13" applyFill="1" applyBorder="1"/>
    <xf numFmtId="0" fontId="7" fillId="0" borderId="4" xfId="13" applyBorder="1"/>
    <xf numFmtId="0" fontId="7" fillId="0" borderId="14" xfId="13" applyFill="1" applyBorder="1"/>
    <xf numFmtId="0" fontId="7" fillId="0" borderId="5" xfId="13" applyBorder="1"/>
    <xf numFmtId="0" fontId="0" fillId="0" borderId="13" xfId="13" applyFont="1" applyBorder="1" applyAlignment="1">
      <alignment horizontal="center"/>
    </xf>
    <xf numFmtId="0" fontId="7" fillId="0" borderId="13" xfId="13" applyFill="1" applyBorder="1"/>
    <xf numFmtId="0" fontId="0" fillId="0" borderId="0" xfId="13" applyFont="1" applyBorder="1"/>
    <xf numFmtId="49" fontId="7" fillId="0" borderId="0" xfId="13" applyNumberFormat="1" applyFill="1" applyBorder="1" applyAlignment="1">
      <alignment wrapText="1"/>
    </xf>
    <xf numFmtId="0" fontId="2" fillId="0" borderId="13" xfId="13" applyFont="1" applyBorder="1" applyAlignment="1">
      <alignment horizontal="center"/>
    </xf>
    <xf numFmtId="0" fontId="0" fillId="0" borderId="0" xfId="13" applyFont="1" applyBorder="1" applyAlignment="1">
      <alignment horizontal="center"/>
    </xf>
    <xf numFmtId="0" fontId="7" fillId="0" borderId="11" xfId="13" applyBorder="1"/>
    <xf numFmtId="0" fontId="0" fillId="0" borderId="15" xfId="13" applyFont="1" applyBorder="1" applyAlignment="1">
      <alignment horizontal="center"/>
    </xf>
    <xf numFmtId="0" fontId="7" fillId="4" borderId="6" xfId="13" applyFill="1" applyBorder="1"/>
    <xf numFmtId="0" fontId="7" fillId="0" borderId="6" xfId="13" applyBorder="1"/>
    <xf numFmtId="0" fontId="7" fillId="0" borderId="15" xfId="13" applyFill="1" applyBorder="1"/>
    <xf numFmtId="0" fontId="7" fillId="0" borderId="7" xfId="13" applyBorder="1"/>
    <xf numFmtId="0" fontId="2" fillId="0" borderId="12" xfId="12" applyBorder="1" applyAlignment="1">
      <alignment horizontal="center"/>
    </xf>
    <xf numFmtId="0" fontId="2" fillId="4" borderId="0" xfId="12" applyFill="1" applyBorder="1"/>
    <xf numFmtId="0" fontId="2" fillId="4" borderId="0" xfId="12" applyFill="1" applyBorder="1" applyAlignment="1">
      <alignment horizontal="center"/>
    </xf>
    <xf numFmtId="0" fontId="2" fillId="0" borderId="11" xfId="12" applyBorder="1"/>
    <xf numFmtId="0" fontId="2" fillId="0" borderId="0" xfId="12" applyFill="1" applyBorder="1" applyAlignment="1">
      <alignment horizontal="center"/>
    </xf>
    <xf numFmtId="0" fontId="2" fillId="0" borderId="0" xfId="12" applyFill="1" applyBorder="1"/>
    <xf numFmtId="0" fontId="13" fillId="0" borderId="0" xfId="12" applyFont="1" applyFill="1" applyBorder="1" applyAlignment="1">
      <alignment horizontal="center"/>
    </xf>
    <xf numFmtId="0" fontId="2" fillId="0" borderId="0" xfId="12" applyFill="1"/>
    <xf numFmtId="0" fontId="7" fillId="0" borderId="0" xfId="13"/>
    <xf numFmtId="0" fontId="0" fillId="0" borderId="0" xfId="13" applyFont="1"/>
    <xf numFmtId="0" fontId="2" fillId="0" borderId="0" xfId="13" applyFont="1"/>
    <xf numFmtId="0" fontId="2" fillId="0" borderId="0" xfId="12" applyFont="1" applyAlignment="1">
      <alignment horizontal="center"/>
    </xf>
    <xf numFmtId="0" fontId="7" fillId="0" borderId="0" xfId="13" applyAlignment="1">
      <alignment horizontal="center"/>
    </xf>
    <xf numFmtId="0" fontId="2" fillId="0" borderId="0" xfId="13" applyFont="1" applyAlignment="1">
      <alignment horizontal="center"/>
    </xf>
    <xf numFmtId="37" fontId="2" fillId="0" borderId="0" xfId="13" applyNumberFormat="1" applyFont="1" applyFill="1" applyBorder="1" applyAlignment="1">
      <alignment horizontal="center"/>
    </xf>
    <xf numFmtId="0" fontId="2" fillId="0" borderId="0" xfId="13" applyFont="1" applyFill="1" applyBorder="1"/>
    <xf numFmtId="49" fontId="2" fillId="0" borderId="0" xfId="12" applyNumberFormat="1" applyBorder="1" applyAlignment="1">
      <alignment horizontal="center" wrapText="1"/>
    </xf>
    <xf numFmtId="10" fontId="2" fillId="0" borderId="0" xfId="12" applyNumberFormat="1" applyBorder="1"/>
    <xf numFmtId="0" fontId="14" fillId="0" borderId="0" xfId="14"/>
    <xf numFmtId="173" fontId="2" fillId="0" borderId="0" xfId="12" applyNumberFormat="1" applyBorder="1"/>
    <xf numFmtId="10" fontId="12" fillId="0" borderId="0" xfId="12" applyNumberFormat="1" applyFont="1" applyBorder="1" applyAlignment="1">
      <alignment horizontal="center" wrapText="1"/>
    </xf>
    <xf numFmtId="0" fontId="12" fillId="0" borderId="0" xfId="13" applyFont="1" applyFill="1" applyBorder="1" applyAlignment="1">
      <alignment horizontal="center"/>
    </xf>
    <xf numFmtId="0" fontId="7" fillId="0" borderId="0" xfId="13" applyFill="1" applyBorder="1"/>
    <xf numFmtId="10" fontId="7" fillId="0" borderId="0" xfId="13" applyNumberFormat="1" applyFill="1" applyBorder="1"/>
    <xf numFmtId="0" fontId="7" fillId="0" borderId="0" xfId="13" applyFill="1" applyBorder="1" applyAlignment="1">
      <alignment horizontal="center"/>
    </xf>
    <xf numFmtId="0" fontId="7" fillId="0" borderId="0" xfId="13" applyFill="1"/>
    <xf numFmtId="49" fontId="2" fillId="0" borderId="0" xfId="13" applyNumberFormat="1" applyFont="1" applyFill="1" applyBorder="1" applyAlignment="1">
      <alignment horizontal="center" wrapText="1"/>
    </xf>
    <xf numFmtId="37" fontId="7" fillId="0" borderId="0" xfId="13" applyNumberFormat="1" applyFill="1" applyBorder="1" applyAlignment="1">
      <alignment horizontal="center"/>
    </xf>
    <xf numFmtId="49" fontId="8" fillId="0" borderId="0" xfId="13" applyNumberFormat="1" applyFont="1" applyFill="1" applyBorder="1" applyAlignment="1">
      <alignment horizontal="center" wrapText="1"/>
    </xf>
    <xf numFmtId="49" fontId="7" fillId="0" borderId="0" xfId="13" applyNumberFormat="1" applyFill="1" applyBorder="1" applyAlignment="1">
      <alignment horizontal="center" wrapText="1"/>
    </xf>
    <xf numFmtId="0" fontId="7" fillId="0" borderId="4" xfId="13" applyFill="1" applyBorder="1"/>
    <xf numFmtId="5" fontId="9" fillId="0" borderId="0" xfId="13" applyNumberFormat="1" applyFont="1" applyFill="1" applyBorder="1"/>
    <xf numFmtId="10" fontId="7" fillId="2" borderId="0" xfId="13" applyNumberFormat="1" applyFill="1" applyBorder="1"/>
    <xf numFmtId="169" fontId="9" fillId="0" borderId="0" xfId="13" applyNumberFormat="1" applyFont="1" applyFill="1" applyBorder="1"/>
    <xf numFmtId="171" fontId="7" fillId="2" borderId="0" xfId="13" applyNumberFormat="1" applyFill="1" applyBorder="1" applyAlignment="1">
      <alignment horizontal="center"/>
    </xf>
    <xf numFmtId="169" fontId="8" fillId="0" borderId="0" xfId="13" applyNumberFormat="1" applyFont="1" applyFill="1" applyBorder="1"/>
    <xf numFmtId="171" fontId="8" fillId="2" borderId="0" xfId="13" applyNumberFormat="1" applyFont="1" applyFill="1" applyBorder="1" applyAlignment="1">
      <alignment horizontal="center"/>
    </xf>
    <xf numFmtId="169" fontId="7" fillId="2" borderId="0" xfId="13" applyNumberFormat="1" applyFill="1" applyBorder="1"/>
    <xf numFmtId="169" fontId="10" fillId="0" borderId="0" xfId="13" applyNumberFormat="1" applyFont="1" applyFill="1" applyBorder="1"/>
    <xf numFmtId="5" fontId="11" fillId="0" borderId="0" xfId="13" applyNumberFormat="1" applyFont="1" applyFill="1" applyBorder="1"/>
    <xf numFmtId="10" fontId="12" fillId="2" borderId="0" xfId="13" applyNumberFormat="1" applyFont="1" applyFill="1" applyBorder="1"/>
    <xf numFmtId="170" fontId="7" fillId="0" borderId="0" xfId="9" applyNumberFormat="1" applyFont="1" applyFill="1" applyBorder="1"/>
    <xf numFmtId="170" fontId="7" fillId="0" borderId="0" xfId="9" applyNumberFormat="1" applyFont="1" applyFill="1" applyBorder="1" applyAlignment="1">
      <alignment horizontal="right"/>
    </xf>
    <xf numFmtId="170" fontId="7" fillId="0" borderId="0" xfId="9" applyNumberFormat="1" applyFont="1" applyFill="1" applyAlignment="1">
      <alignment horizontal="right"/>
    </xf>
    <xf numFmtId="172" fontId="7" fillId="0" borderId="0" xfId="13" applyNumberFormat="1" applyFill="1"/>
    <xf numFmtId="0" fontId="0" fillId="0" borderId="0" xfId="13" applyFont="1" applyFill="1"/>
    <xf numFmtId="172" fontId="7" fillId="2" borderId="0" xfId="13" applyNumberFormat="1" applyFill="1"/>
    <xf numFmtId="0" fontId="7" fillId="2" borderId="0" xfId="13" applyFill="1"/>
    <xf numFmtId="170" fontId="7" fillId="2" borderId="0" xfId="9" applyNumberFormat="1" applyFont="1" applyFill="1" applyAlignment="1">
      <alignment horizontal="right"/>
    </xf>
    <xf numFmtId="170" fontId="7" fillId="0" borderId="0" xfId="9" applyNumberFormat="1" applyFont="1" applyAlignment="1">
      <alignment horizontal="right"/>
    </xf>
    <xf numFmtId="168" fontId="7" fillId="0" borderId="0" xfId="1" applyNumberFormat="1" applyFont="1" applyFill="1"/>
    <xf numFmtId="170" fontId="7" fillId="2" borderId="0" xfId="9" applyNumberFormat="1" applyFont="1" applyFill="1" applyAlignment="1">
      <alignment horizontal="right" vertical="center"/>
    </xf>
    <xf numFmtId="0" fontId="7" fillId="0" borderId="0" xfId="13" applyAlignment="1">
      <alignment horizontal="right"/>
    </xf>
    <xf numFmtId="171" fontId="7" fillId="2" borderId="0" xfId="13" applyNumberFormat="1" applyFill="1"/>
    <xf numFmtId="172" fontId="7" fillId="2" borderId="0" xfId="13" applyNumberFormat="1" applyFill="1" applyAlignment="1">
      <alignment horizontal="right"/>
    </xf>
    <xf numFmtId="49" fontId="7" fillId="0" borderId="13" xfId="13" applyNumberFormat="1" applyBorder="1" applyAlignment="1">
      <alignment horizontal="center" wrapText="1"/>
    </xf>
    <xf numFmtId="0" fontId="7" fillId="0" borderId="14" xfId="13" applyBorder="1"/>
    <xf numFmtId="10" fontId="7" fillId="2" borderId="13" xfId="13" applyNumberFormat="1" applyFill="1" applyBorder="1"/>
    <xf numFmtId="169" fontId="7" fillId="0" borderId="13" xfId="13" applyNumberFormat="1" applyBorder="1"/>
    <xf numFmtId="10" fontId="12" fillId="0" borderId="13" xfId="13" applyNumberFormat="1" applyFont="1" applyBorder="1"/>
    <xf numFmtId="0" fontId="7" fillId="0" borderId="13" xfId="13" applyBorder="1"/>
    <xf numFmtId="0" fontId="7" fillId="0" borderId="15" xfId="13" applyBorder="1"/>
    <xf numFmtId="167" fontId="3" fillId="0" borderId="0" xfId="1" applyNumberFormat="1" applyFont="1" applyFill="1"/>
    <xf numFmtId="0" fontId="4" fillId="0" borderId="0" xfId="0" applyFont="1" applyFill="1"/>
    <xf numFmtId="164" fontId="3" fillId="0" borderId="0" xfId="2" applyNumberFormat="1" applyFont="1" applyFill="1" applyAlignment="1">
      <alignment horizontal="center"/>
    </xf>
    <xf numFmtId="10" fontId="7" fillId="2" borderId="11" xfId="13" applyNumberFormat="1" applyFill="1" applyBorder="1"/>
    <xf numFmtId="10" fontId="12" fillId="2" borderId="11" xfId="13" applyNumberFormat="1" applyFont="1" applyFill="1" applyBorder="1" applyAlignment="1">
      <alignment horizontal="right" wrapText="1"/>
    </xf>
    <xf numFmtId="0" fontId="3" fillId="0" borderId="0" xfId="2" applyFont="1" applyFill="1" applyBorder="1"/>
    <xf numFmtId="6" fontId="3" fillId="0" borderId="0" xfId="2" applyNumberFormat="1" applyFont="1" applyFill="1" applyBorder="1"/>
    <xf numFmtId="165" fontId="3" fillId="0" borderId="0" xfId="3" applyNumberFormat="1" applyFont="1" applyFill="1" applyBorder="1"/>
    <xf numFmtId="0" fontId="4" fillId="0" borderId="0" xfId="2" applyFont="1" applyAlignment="1">
      <alignment horizontal="center" wrapText="1"/>
    </xf>
    <xf numFmtId="0" fontId="6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6" fontId="4" fillId="0" borderId="0" xfId="2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74" fontId="3" fillId="3" borderId="2" xfId="11" applyNumberFormat="1" applyFont="1" applyFill="1" applyBorder="1"/>
    <xf numFmtId="174" fontId="3" fillId="0" borderId="0" xfId="0" applyNumberFormat="1" applyFont="1"/>
    <xf numFmtId="17" fontId="4" fillId="0" borderId="2" xfId="0" applyNumberFormat="1" applyFont="1" applyBorder="1" applyAlignment="1">
      <alignment horizontal="center"/>
    </xf>
    <xf numFmtId="0" fontId="3" fillId="0" borderId="0" xfId="0" applyFont="1" applyBorder="1"/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4" fontId="3" fillId="5" borderId="2" xfId="11" applyNumberFormat="1" applyFont="1" applyFill="1" applyBorder="1"/>
    <xf numFmtId="6" fontId="3" fillId="0" borderId="0" xfId="2" applyNumberFormat="1" applyFont="1" applyFill="1" applyBorder="1" applyAlignment="1">
      <alignment horizontal="center" vertical="center" wrapText="1"/>
    </xf>
    <xf numFmtId="10" fontId="3" fillId="0" borderId="0" xfId="1" applyNumberFormat="1" applyFont="1" applyFill="1" applyAlignment="1">
      <alignment horizontal="center"/>
    </xf>
    <xf numFmtId="167" fontId="3" fillId="0" borderId="0" xfId="1" applyNumberFormat="1" applyFont="1" applyFill="1" applyAlignment="1">
      <alignment horizontal="center"/>
    </xf>
    <xf numFmtId="165" fontId="3" fillId="0" borderId="0" xfId="2" applyNumberFormat="1" applyFont="1" applyFill="1"/>
    <xf numFmtId="10" fontId="3" fillId="0" borderId="0" xfId="1" applyNumberFormat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0" fontId="5" fillId="6" borderId="2" xfId="4" applyFont="1" applyFill="1" applyBorder="1" applyAlignment="1">
      <alignment horizontal="center"/>
    </xf>
    <xf numFmtId="174" fontId="3" fillId="2" borderId="2" xfId="11" applyNumberFormat="1" applyFont="1" applyFill="1" applyBorder="1"/>
    <xf numFmtId="0" fontId="3" fillId="0" borderId="0" xfId="0" applyFont="1" applyFill="1" applyBorder="1"/>
    <xf numFmtId="175" fontId="3" fillId="0" borderId="0" xfId="11" applyNumberFormat="1" applyFont="1" applyFill="1" applyBorder="1"/>
    <xf numFmtId="44" fontId="3" fillId="0" borderId="0" xfId="0" applyNumberFormat="1" applyFont="1" applyFill="1" applyBorder="1"/>
    <xf numFmtId="165" fontId="3" fillId="0" borderId="0" xfId="2" applyNumberFormat="1" applyFont="1"/>
    <xf numFmtId="166" fontId="3" fillId="0" borderId="0" xfId="2" applyNumberFormat="1" applyFont="1" applyFill="1"/>
    <xf numFmtId="0" fontId="4" fillId="0" borderId="0" xfId="2" quotePrefix="1" applyFont="1" applyFill="1" applyBorder="1"/>
    <xf numFmtId="165" fontId="3" fillId="0" borderId="0" xfId="2" applyNumberFormat="1" applyFont="1" applyFill="1" applyBorder="1"/>
    <xf numFmtId="174" fontId="3" fillId="3" borderId="16" xfId="11" applyNumberFormat="1" applyFont="1" applyFill="1" applyBorder="1"/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2" applyFont="1" applyFill="1" applyBorder="1" applyAlignment="1">
      <alignment horizontal="center" vertical="center"/>
    </xf>
    <xf numFmtId="0" fontId="4" fillId="0" borderId="0" xfId="2" applyFont="1" applyAlignment="1">
      <alignment horizontal="center" wrapText="1"/>
    </xf>
    <xf numFmtId="165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/>
    </xf>
    <xf numFmtId="165" fontId="3" fillId="0" borderId="0" xfId="2" applyNumberFormat="1" applyFont="1" applyFill="1" applyBorder="1" applyAlignment="1">
      <alignment vertical="center"/>
    </xf>
    <xf numFmtId="164" fontId="3" fillId="0" borderId="0" xfId="2" applyNumberFormat="1" applyFont="1" applyAlignment="1">
      <alignment horizontal="left"/>
    </xf>
    <xf numFmtId="165" fontId="4" fillId="0" borderId="0" xfId="2" applyNumberFormat="1" applyFont="1" applyFill="1" applyBorder="1"/>
    <xf numFmtId="0" fontId="4" fillId="7" borderId="0" xfId="2" quotePrefix="1" applyFont="1" applyFill="1" applyBorder="1"/>
    <xf numFmtId="0" fontId="3" fillId="7" borderId="0" xfId="2" applyFont="1" applyFill="1" applyBorder="1"/>
    <xf numFmtId="6" fontId="3" fillId="7" borderId="0" xfId="2" applyNumberFormat="1" applyFont="1" applyFill="1" applyBorder="1"/>
    <xf numFmtId="0" fontId="4" fillId="7" borderId="0" xfId="2" applyFont="1" applyFill="1" applyBorder="1"/>
    <xf numFmtId="6" fontId="3" fillId="7" borderId="0" xfId="2" applyNumberFormat="1" applyFont="1" applyFill="1" applyBorder="1" applyAlignment="1">
      <alignment horizontal="center" vertical="center" wrapText="1"/>
    </xf>
    <xf numFmtId="10" fontId="3" fillId="7" borderId="0" xfId="1" applyNumberFormat="1" applyFont="1" applyFill="1" applyBorder="1" applyAlignment="1">
      <alignment horizontal="center"/>
    </xf>
    <xf numFmtId="165" fontId="3" fillId="7" borderId="0" xfId="3" applyNumberFormat="1" applyFont="1" applyFill="1" applyBorder="1"/>
    <xf numFmtId="167" fontId="3" fillId="7" borderId="0" xfId="1" applyNumberFormat="1" applyFont="1" applyFill="1" applyBorder="1" applyAlignment="1">
      <alignment horizontal="center"/>
    </xf>
    <xf numFmtId="165" fontId="3" fillId="7" borderId="0" xfId="2" applyNumberFormat="1" applyFont="1" applyFill="1" applyBorder="1"/>
    <xf numFmtId="165" fontId="3" fillId="7" borderId="0" xfId="2" applyNumberFormat="1" applyFont="1" applyFill="1" applyBorder="1" applyAlignment="1">
      <alignment vertical="center"/>
    </xf>
    <xf numFmtId="0" fontId="4" fillId="0" borderId="3" xfId="2" quotePrefix="1" applyFont="1" applyFill="1" applyBorder="1"/>
    <xf numFmtId="0" fontId="3" fillId="0" borderId="3" xfId="2" applyFont="1" applyFill="1" applyBorder="1"/>
    <xf numFmtId="6" fontId="3" fillId="0" borderId="3" xfId="2" applyNumberFormat="1" applyFont="1" applyFill="1" applyBorder="1"/>
    <xf numFmtId="0" fontId="4" fillId="0" borderId="3" xfId="2" applyFont="1" applyFill="1" applyBorder="1"/>
    <xf numFmtId="6" fontId="3" fillId="0" borderId="3" xfId="2" applyNumberFormat="1" applyFont="1" applyFill="1" applyBorder="1" applyAlignment="1">
      <alignment horizontal="center" vertical="center" wrapText="1"/>
    </xf>
    <xf numFmtId="10" fontId="3" fillId="0" borderId="3" xfId="1" applyNumberFormat="1" applyFont="1" applyFill="1" applyBorder="1" applyAlignment="1">
      <alignment horizontal="center"/>
    </xf>
    <xf numFmtId="165" fontId="3" fillId="0" borderId="3" xfId="3" applyNumberFormat="1" applyFont="1" applyFill="1" applyBorder="1"/>
    <xf numFmtId="167" fontId="3" fillId="0" borderId="3" xfId="1" applyNumberFormat="1" applyFont="1" applyFill="1" applyBorder="1" applyAlignment="1">
      <alignment horizontal="center"/>
    </xf>
    <xf numFmtId="165" fontId="4" fillId="0" borderId="3" xfId="2" applyNumberFormat="1" applyFont="1" applyFill="1" applyBorder="1"/>
    <xf numFmtId="165" fontId="4" fillId="0" borderId="0" xfId="2" applyNumberFormat="1" applyFont="1" applyFill="1"/>
    <xf numFmtId="3" fontId="15" fillId="0" borderId="0" xfId="4" applyNumberFormat="1" applyFont="1" applyFill="1" applyBorder="1" applyAlignment="1" applyProtection="1">
      <protection locked="0"/>
    </xf>
    <xf numFmtId="3" fontId="15" fillId="0" borderId="0" xfId="4" applyNumberFormat="1" applyFont="1" applyFill="1" applyBorder="1" applyAlignment="1" applyProtection="1">
      <alignment horizontal="center"/>
      <protection locked="0"/>
    </xf>
    <xf numFmtId="169" fontId="16" fillId="0" borderId="0" xfId="6" applyNumberFormat="1" applyFont="1" applyFill="1" applyBorder="1" applyAlignment="1" applyProtection="1">
      <protection locked="0"/>
    </xf>
    <xf numFmtId="0" fontId="15" fillId="0" borderId="0" xfId="4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5" fontId="3" fillId="0" borderId="0" xfId="0" applyNumberFormat="1" applyFont="1"/>
    <xf numFmtId="9" fontId="3" fillId="0" borderId="0" xfId="1" applyFont="1" applyAlignment="1">
      <alignment horizontal="center"/>
    </xf>
    <xf numFmtId="169" fontId="3" fillId="0" borderId="0" xfId="1" applyNumberFormat="1" applyFont="1" applyAlignment="1">
      <alignment horizontal="center"/>
    </xf>
    <xf numFmtId="10" fontId="3" fillId="0" borderId="0" xfId="1" applyNumberFormat="1" applyFont="1" applyFill="1" applyBorder="1"/>
    <xf numFmtId="176" fontId="3" fillId="0" borderId="0" xfId="10" applyNumberFormat="1" applyFont="1" applyFill="1" applyBorder="1"/>
    <xf numFmtId="44" fontId="3" fillId="0" borderId="0" xfId="11" applyFont="1" applyFill="1" applyBorder="1"/>
    <xf numFmtId="44" fontId="3" fillId="0" borderId="0" xfId="11" applyFont="1"/>
    <xf numFmtId="0" fontId="4" fillId="0" borderId="0" xfId="2" applyFont="1" applyAlignment="1">
      <alignment wrapText="1"/>
    </xf>
    <xf numFmtId="10" fontId="3" fillId="0" borderId="0" xfId="1" applyNumberFormat="1" applyFont="1"/>
    <xf numFmtId="10" fontId="3" fillId="0" borderId="0" xfId="0" applyNumberFormat="1" applyFont="1"/>
    <xf numFmtId="44" fontId="3" fillId="0" borderId="0" xfId="0" applyNumberFormat="1" applyFont="1"/>
    <xf numFmtId="0" fontId="4" fillId="0" borderId="0" xfId="2" applyFont="1" applyAlignment="1"/>
    <xf numFmtId="0" fontId="5" fillId="0" borderId="0" xfId="2" applyFont="1" applyAlignment="1">
      <alignment wrapText="1"/>
    </xf>
    <xf numFmtId="176" fontId="3" fillId="0" borderId="0" xfId="1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8" borderId="0" xfId="0" applyFont="1" applyFill="1" applyAlignment="1">
      <alignment horizontal="left" vertical="center"/>
    </xf>
    <xf numFmtId="0" fontId="5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  <xf numFmtId="44" fontId="5" fillId="0" borderId="0" xfId="11" applyFont="1"/>
    <xf numFmtId="44" fontId="3" fillId="0" borderId="0" xfId="0" applyNumberFormat="1" applyFont="1" applyFill="1"/>
    <xf numFmtId="0" fontId="15" fillId="0" borderId="0" xfId="2" quotePrefix="1" applyFont="1" applyFill="1" applyBorder="1"/>
    <xf numFmtId="0" fontId="16" fillId="0" borderId="0" xfId="2" applyFont="1" applyFill="1" applyBorder="1"/>
    <xf numFmtId="6" fontId="16" fillId="0" borderId="0" xfId="2" applyNumberFormat="1" applyFont="1" applyFill="1" applyBorder="1"/>
    <xf numFmtId="6" fontId="16" fillId="0" borderId="0" xfId="2" applyNumberFormat="1" applyFont="1" applyFill="1" applyBorder="1" applyAlignment="1">
      <alignment horizontal="center" vertical="center" wrapText="1"/>
    </xf>
    <xf numFmtId="6" fontId="16" fillId="0" borderId="0" xfId="2" applyNumberFormat="1" applyFont="1" applyFill="1"/>
    <xf numFmtId="10" fontId="16" fillId="0" borderId="0" xfId="1" applyNumberFormat="1" applyFont="1" applyFill="1" applyBorder="1" applyAlignment="1">
      <alignment horizontal="center"/>
    </xf>
    <xf numFmtId="165" fontId="16" fillId="0" borderId="0" xfId="3" applyNumberFormat="1" applyFont="1" applyFill="1" applyBorder="1"/>
    <xf numFmtId="167" fontId="16" fillId="0" borderId="0" xfId="1" applyNumberFormat="1" applyFont="1" applyFill="1" applyBorder="1" applyAlignment="1">
      <alignment horizontal="center"/>
    </xf>
    <xf numFmtId="165" fontId="16" fillId="0" borderId="0" xfId="2" applyNumberFormat="1" applyFont="1" applyFill="1" applyBorder="1"/>
    <xf numFmtId="165" fontId="5" fillId="8" borderId="0" xfId="2" applyNumberFormat="1" applyFont="1" applyFill="1" applyAlignment="1">
      <alignment horizontal="center"/>
    </xf>
    <xf numFmtId="165" fontId="5" fillId="8" borderId="0" xfId="2" applyNumberFormat="1" applyFont="1" applyFill="1" applyBorder="1" applyAlignment="1">
      <alignment horizontal="center"/>
    </xf>
    <xf numFmtId="175" fontId="5" fillId="8" borderId="0" xfId="1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5" fontId="5" fillId="8" borderId="0" xfId="2" applyNumberFormat="1" applyFont="1" applyFill="1"/>
    <xf numFmtId="0" fontId="4" fillId="0" borderId="0" xfId="2" applyFont="1" applyAlignment="1">
      <alignment horizontal="left" wrapText="1"/>
    </xf>
    <xf numFmtId="0" fontId="4" fillId="0" borderId="0" xfId="2" applyFont="1" applyFill="1" applyAlignment="1">
      <alignment horizontal="center" wrapText="1"/>
    </xf>
    <xf numFmtId="0" fontId="4" fillId="0" borderId="0" xfId="2" applyFont="1" applyAlignment="1">
      <alignment horizontal="center" wrapText="1"/>
    </xf>
    <xf numFmtId="0" fontId="6" fillId="0" borderId="0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5" fontId="3" fillId="0" borderId="0" xfId="0" applyNumberFormat="1" applyFont="1" applyFill="1"/>
  </cellXfs>
  <cellStyles count="15">
    <cellStyle name="Comma" xfId="10" builtinId="3"/>
    <cellStyle name="Comma 10" xfId="5"/>
    <cellStyle name="Comma 2" xfId="9"/>
    <cellStyle name="Currency" xfId="11" builtinId="4"/>
    <cellStyle name="Currency 2" xfId="3"/>
    <cellStyle name="Currency 2 2" xfId="8"/>
    <cellStyle name="Normal" xfId="0" builtinId="0"/>
    <cellStyle name="Normal 2" xfId="2"/>
    <cellStyle name="Normal 2 2" xfId="13"/>
    <cellStyle name="Normal 2 2 2" xfId="4"/>
    <cellStyle name="Normal 3" xfId="12"/>
    <cellStyle name="Normal 4" xfId="7"/>
    <cellStyle name="Normal 5" xfId="14"/>
    <cellStyle name="Percent" xfId="1" builtinId="5"/>
    <cellStyle name="Percent 10" xfId="6"/>
  </cellStyles>
  <dxfs count="0"/>
  <tableStyles count="0" defaultTableStyle="TableStyleMedium2" defaultPivotStyle="PivotStyleLight16"/>
  <colors>
    <mruColors>
      <color rgb="FF0000FF"/>
      <color rgb="FFEAE1FB"/>
      <color rgb="FFFFCCFF"/>
      <color rgb="FFCC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IN_REPORTS\12C\FERC%20%20(CORP-LEVEL%20CONSOLIDATIONS)\!FERC%20%20-%20Kentucky%20Power%20Corp%20Consol\2018_3\2018_3%20%20P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Mitchell%20Plant%20Environmental%20at%20201312,%20used%20for%20BRR--Updated%20with%202014%20projec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6"/>
      <sheetName val="Pg 18"/>
      <sheetName val="Modification History"/>
    </sheetNames>
    <sheetDataSet>
      <sheetData sheetId="0"/>
      <sheetData sheetId="1">
        <row r="59">
          <cell r="C59" t="str">
            <v>2018-03-31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67"/>
  <sheetViews>
    <sheetView showGridLines="0" tabSelected="1" zoomScale="90" zoomScaleNormal="90" workbookViewId="0">
      <pane xSplit="1" ySplit="15" topLeftCell="HG16" activePane="bottomRight" state="frozen"/>
      <selection pane="topRight" activeCell="C1" sqref="C1"/>
      <selection pane="bottomLeft" activeCell="A16" sqref="A16"/>
      <selection pane="bottomRight" activeCell="HV4" sqref="HV4"/>
    </sheetView>
  </sheetViews>
  <sheetFormatPr defaultRowHeight="12.75" x14ac:dyDescent="0.2"/>
  <cols>
    <col min="1" max="1" width="41.85546875" style="10" customWidth="1"/>
    <col min="2" max="2" width="14.28515625" style="10" bestFit="1" customWidth="1"/>
    <col min="3" max="11" width="12.140625" style="10" bestFit="1" customWidth="1"/>
    <col min="12" max="234" width="12.5703125" style="10" bestFit="1" customWidth="1"/>
    <col min="235" max="16384" width="9.140625" style="10"/>
  </cols>
  <sheetData>
    <row r="1" spans="1:235" s="221" customFormat="1" x14ac:dyDescent="0.25">
      <c r="A1" s="223" t="s">
        <v>7</v>
      </c>
      <c r="B1" s="224">
        <v>2021</v>
      </c>
      <c r="C1" s="224">
        <v>2021</v>
      </c>
      <c r="D1" s="224">
        <v>2021</v>
      </c>
      <c r="E1" s="224">
        <v>2021</v>
      </c>
      <c r="F1" s="224">
        <v>2021</v>
      </c>
      <c r="G1" s="224">
        <v>2022</v>
      </c>
      <c r="H1" s="224">
        <v>2022</v>
      </c>
      <c r="I1" s="224">
        <v>2022</v>
      </c>
      <c r="J1" s="224">
        <v>2022</v>
      </c>
      <c r="K1" s="224">
        <v>2022</v>
      </c>
      <c r="L1" s="224">
        <v>2022</v>
      </c>
      <c r="M1" s="224">
        <v>2022</v>
      </c>
      <c r="N1" s="224">
        <v>2022</v>
      </c>
      <c r="O1" s="224">
        <v>2022</v>
      </c>
      <c r="P1" s="224">
        <v>2022</v>
      </c>
      <c r="Q1" s="224">
        <v>2022</v>
      </c>
      <c r="R1" s="224">
        <v>2022</v>
      </c>
      <c r="S1" s="224">
        <v>2023</v>
      </c>
      <c r="T1" s="224">
        <v>2023</v>
      </c>
      <c r="U1" s="224">
        <v>2023</v>
      </c>
      <c r="V1" s="224">
        <v>2023</v>
      </c>
      <c r="W1" s="224">
        <v>2023</v>
      </c>
      <c r="X1" s="224">
        <v>2023</v>
      </c>
      <c r="Y1" s="224">
        <v>2023</v>
      </c>
      <c r="Z1" s="224">
        <v>2023</v>
      </c>
      <c r="AA1" s="224">
        <v>2023</v>
      </c>
      <c r="AB1" s="224">
        <v>2023</v>
      </c>
      <c r="AC1" s="224">
        <v>2023</v>
      </c>
      <c r="AD1" s="224">
        <v>2023</v>
      </c>
      <c r="AE1" s="224">
        <v>2024</v>
      </c>
      <c r="AF1" s="224">
        <v>2024</v>
      </c>
      <c r="AG1" s="224">
        <v>2024</v>
      </c>
      <c r="AH1" s="224">
        <v>2024</v>
      </c>
      <c r="AI1" s="224">
        <v>2024</v>
      </c>
      <c r="AJ1" s="224">
        <v>2024</v>
      </c>
      <c r="AK1" s="224">
        <v>2024</v>
      </c>
      <c r="AL1" s="224">
        <v>2024</v>
      </c>
      <c r="AM1" s="224">
        <v>2024</v>
      </c>
      <c r="AN1" s="224">
        <v>2024</v>
      </c>
      <c r="AO1" s="224">
        <v>2024</v>
      </c>
      <c r="AP1" s="224">
        <v>2024</v>
      </c>
      <c r="AQ1" s="224">
        <v>2025</v>
      </c>
      <c r="AR1" s="224">
        <v>2025</v>
      </c>
      <c r="AS1" s="224">
        <v>2025</v>
      </c>
      <c r="AT1" s="224">
        <v>2025</v>
      </c>
      <c r="AU1" s="224">
        <v>2025</v>
      </c>
      <c r="AV1" s="224">
        <v>2025</v>
      </c>
      <c r="AW1" s="224">
        <v>2025</v>
      </c>
      <c r="AX1" s="224">
        <v>2025</v>
      </c>
      <c r="AY1" s="224">
        <v>2025</v>
      </c>
      <c r="AZ1" s="224">
        <v>2025</v>
      </c>
      <c r="BA1" s="224">
        <v>2025</v>
      </c>
      <c r="BB1" s="224">
        <v>2025</v>
      </c>
      <c r="BC1" s="224">
        <v>2026</v>
      </c>
      <c r="BD1" s="224">
        <v>2026</v>
      </c>
      <c r="BE1" s="224">
        <v>2026</v>
      </c>
      <c r="BF1" s="224">
        <v>2026</v>
      </c>
      <c r="BG1" s="224">
        <v>2026</v>
      </c>
      <c r="BH1" s="224">
        <v>2026</v>
      </c>
      <c r="BI1" s="224">
        <v>2026</v>
      </c>
      <c r="BJ1" s="224">
        <v>2026</v>
      </c>
      <c r="BK1" s="224">
        <v>2026</v>
      </c>
      <c r="BL1" s="224">
        <v>2026</v>
      </c>
      <c r="BM1" s="224">
        <v>2026</v>
      </c>
      <c r="BN1" s="224">
        <v>2026</v>
      </c>
      <c r="BO1" s="224">
        <v>2027</v>
      </c>
      <c r="BP1" s="224">
        <v>2027</v>
      </c>
      <c r="BQ1" s="224">
        <v>2027</v>
      </c>
      <c r="BR1" s="224">
        <v>2027</v>
      </c>
      <c r="BS1" s="224">
        <v>2027</v>
      </c>
      <c r="BT1" s="224">
        <v>2027</v>
      </c>
      <c r="BU1" s="224">
        <v>2027</v>
      </c>
      <c r="BV1" s="224">
        <v>2027</v>
      </c>
      <c r="BW1" s="224">
        <v>2027</v>
      </c>
      <c r="BX1" s="224">
        <v>2027</v>
      </c>
      <c r="BY1" s="224">
        <v>2027</v>
      </c>
      <c r="BZ1" s="224">
        <v>2027</v>
      </c>
      <c r="CA1" s="224">
        <v>2028</v>
      </c>
      <c r="CB1" s="224">
        <v>2028</v>
      </c>
      <c r="CC1" s="224">
        <v>2028</v>
      </c>
      <c r="CD1" s="224">
        <v>2028</v>
      </c>
      <c r="CE1" s="224">
        <v>2028</v>
      </c>
      <c r="CF1" s="224">
        <v>2028</v>
      </c>
      <c r="CG1" s="224">
        <v>2028</v>
      </c>
      <c r="CH1" s="224">
        <v>2028</v>
      </c>
      <c r="CI1" s="224">
        <v>2028</v>
      </c>
      <c r="CJ1" s="224">
        <v>2028</v>
      </c>
      <c r="CK1" s="224">
        <v>2028</v>
      </c>
      <c r="CL1" s="224">
        <v>2028</v>
      </c>
      <c r="CM1" s="224">
        <v>2029</v>
      </c>
      <c r="CN1" s="224">
        <v>2029</v>
      </c>
      <c r="CO1" s="224">
        <v>2029</v>
      </c>
      <c r="CP1" s="224">
        <v>2029</v>
      </c>
      <c r="CQ1" s="224">
        <v>2029</v>
      </c>
      <c r="CR1" s="224">
        <v>2029</v>
      </c>
      <c r="CS1" s="224">
        <v>2029</v>
      </c>
      <c r="CT1" s="224">
        <v>2029</v>
      </c>
      <c r="CU1" s="224">
        <v>2029</v>
      </c>
      <c r="CV1" s="224">
        <v>2029</v>
      </c>
      <c r="CW1" s="224">
        <v>2029</v>
      </c>
      <c r="CX1" s="224">
        <v>2029</v>
      </c>
      <c r="CY1" s="224">
        <v>2030</v>
      </c>
      <c r="CZ1" s="224">
        <v>2030</v>
      </c>
      <c r="DA1" s="224">
        <v>2030</v>
      </c>
      <c r="DB1" s="224">
        <v>2030</v>
      </c>
      <c r="DC1" s="224">
        <v>2030</v>
      </c>
      <c r="DD1" s="224">
        <v>2030</v>
      </c>
      <c r="DE1" s="224">
        <v>2030</v>
      </c>
      <c r="DF1" s="224">
        <v>2030</v>
      </c>
      <c r="DG1" s="224">
        <v>2030</v>
      </c>
      <c r="DH1" s="224">
        <v>2030</v>
      </c>
      <c r="DI1" s="224">
        <v>2030</v>
      </c>
      <c r="DJ1" s="224">
        <v>2030</v>
      </c>
      <c r="DK1" s="224">
        <v>2031</v>
      </c>
      <c r="DL1" s="224">
        <v>2031</v>
      </c>
      <c r="DM1" s="224">
        <v>2031</v>
      </c>
      <c r="DN1" s="224">
        <v>2031</v>
      </c>
      <c r="DO1" s="224">
        <v>2031</v>
      </c>
      <c r="DP1" s="224">
        <v>2031</v>
      </c>
      <c r="DQ1" s="224">
        <v>2031</v>
      </c>
      <c r="DR1" s="224">
        <v>2031</v>
      </c>
      <c r="DS1" s="224">
        <v>2031</v>
      </c>
      <c r="DT1" s="224">
        <v>2031</v>
      </c>
      <c r="DU1" s="224">
        <v>2031</v>
      </c>
      <c r="DV1" s="224">
        <v>2031</v>
      </c>
      <c r="DW1" s="224">
        <v>2032</v>
      </c>
      <c r="DX1" s="224">
        <v>2032</v>
      </c>
      <c r="DY1" s="224">
        <v>2032</v>
      </c>
      <c r="DZ1" s="224">
        <v>2032</v>
      </c>
      <c r="EA1" s="224">
        <v>2032</v>
      </c>
      <c r="EB1" s="224">
        <v>2032</v>
      </c>
      <c r="EC1" s="224">
        <v>2032</v>
      </c>
      <c r="ED1" s="224">
        <v>2032</v>
      </c>
      <c r="EE1" s="224">
        <v>2032</v>
      </c>
      <c r="EF1" s="224">
        <v>2032</v>
      </c>
      <c r="EG1" s="224">
        <v>2032</v>
      </c>
      <c r="EH1" s="224">
        <v>2032</v>
      </c>
      <c r="EI1" s="224">
        <v>2033</v>
      </c>
      <c r="EJ1" s="224">
        <v>2033</v>
      </c>
      <c r="EK1" s="224">
        <v>2033</v>
      </c>
      <c r="EL1" s="224">
        <v>2033</v>
      </c>
      <c r="EM1" s="224">
        <v>2033</v>
      </c>
      <c r="EN1" s="224">
        <v>2033</v>
      </c>
      <c r="EO1" s="224">
        <v>2033</v>
      </c>
      <c r="EP1" s="224">
        <v>2033</v>
      </c>
      <c r="EQ1" s="224">
        <v>2033</v>
      </c>
      <c r="ER1" s="224">
        <v>2033</v>
      </c>
      <c r="ES1" s="224">
        <v>2033</v>
      </c>
      <c r="ET1" s="224">
        <v>2033</v>
      </c>
      <c r="EU1" s="224">
        <v>2034</v>
      </c>
      <c r="EV1" s="224">
        <v>2034</v>
      </c>
      <c r="EW1" s="224">
        <v>2034</v>
      </c>
      <c r="EX1" s="224">
        <v>2034</v>
      </c>
      <c r="EY1" s="224">
        <v>2034</v>
      </c>
      <c r="EZ1" s="224">
        <v>2034</v>
      </c>
      <c r="FA1" s="224">
        <v>2034</v>
      </c>
      <c r="FB1" s="224">
        <v>2034</v>
      </c>
      <c r="FC1" s="224">
        <v>2034</v>
      </c>
      <c r="FD1" s="224">
        <v>2034</v>
      </c>
      <c r="FE1" s="224">
        <v>2034</v>
      </c>
      <c r="FF1" s="224">
        <v>2034</v>
      </c>
      <c r="FG1" s="224">
        <v>2035</v>
      </c>
      <c r="FH1" s="224">
        <v>2035</v>
      </c>
      <c r="FI1" s="224">
        <v>2035</v>
      </c>
      <c r="FJ1" s="224">
        <v>2035</v>
      </c>
      <c r="FK1" s="224">
        <v>2035</v>
      </c>
      <c r="FL1" s="224">
        <v>2035</v>
      </c>
      <c r="FM1" s="224">
        <v>2035</v>
      </c>
      <c r="FN1" s="224">
        <v>2035</v>
      </c>
      <c r="FO1" s="224">
        <v>2035</v>
      </c>
      <c r="FP1" s="224">
        <v>2035</v>
      </c>
      <c r="FQ1" s="224">
        <v>2035</v>
      </c>
      <c r="FR1" s="224">
        <v>2035</v>
      </c>
      <c r="FS1" s="224">
        <v>2036</v>
      </c>
      <c r="FT1" s="224">
        <v>2036</v>
      </c>
      <c r="FU1" s="224">
        <v>2036</v>
      </c>
      <c r="FV1" s="224">
        <v>2036</v>
      </c>
      <c r="FW1" s="224">
        <v>2036</v>
      </c>
      <c r="FX1" s="224">
        <v>2036</v>
      </c>
      <c r="FY1" s="224">
        <v>2036</v>
      </c>
      <c r="FZ1" s="224">
        <v>2036</v>
      </c>
      <c r="GA1" s="224">
        <v>2036</v>
      </c>
      <c r="GB1" s="224">
        <v>2036</v>
      </c>
      <c r="GC1" s="224">
        <v>2036</v>
      </c>
      <c r="GD1" s="224">
        <v>2036</v>
      </c>
      <c r="GE1" s="224">
        <v>2037</v>
      </c>
      <c r="GF1" s="224">
        <v>2037</v>
      </c>
      <c r="GG1" s="224">
        <v>2037</v>
      </c>
      <c r="GH1" s="224">
        <v>2037</v>
      </c>
      <c r="GI1" s="224">
        <v>2037</v>
      </c>
      <c r="GJ1" s="224">
        <v>2037</v>
      </c>
      <c r="GK1" s="224">
        <v>2037</v>
      </c>
      <c r="GL1" s="224">
        <v>2037</v>
      </c>
      <c r="GM1" s="224">
        <v>2037</v>
      </c>
      <c r="GN1" s="224">
        <v>2037</v>
      </c>
      <c r="GO1" s="224">
        <v>2037</v>
      </c>
      <c r="GP1" s="224">
        <v>2037</v>
      </c>
      <c r="GQ1" s="224">
        <v>2038</v>
      </c>
      <c r="GR1" s="224">
        <v>2038</v>
      </c>
      <c r="GS1" s="224">
        <v>2038</v>
      </c>
      <c r="GT1" s="224">
        <v>2038</v>
      </c>
      <c r="GU1" s="224">
        <v>2038</v>
      </c>
      <c r="GV1" s="224">
        <v>2038</v>
      </c>
      <c r="GW1" s="224">
        <v>2038</v>
      </c>
      <c r="GX1" s="224">
        <v>2038</v>
      </c>
      <c r="GY1" s="224">
        <v>2038</v>
      </c>
      <c r="GZ1" s="224">
        <v>2038</v>
      </c>
      <c r="HA1" s="224">
        <v>2038</v>
      </c>
      <c r="HB1" s="224">
        <v>2038</v>
      </c>
      <c r="HC1" s="224">
        <v>2039</v>
      </c>
      <c r="HD1" s="224">
        <v>2039</v>
      </c>
      <c r="HE1" s="224">
        <v>2039</v>
      </c>
      <c r="HF1" s="224">
        <v>2039</v>
      </c>
      <c r="HG1" s="224">
        <v>2039</v>
      </c>
      <c r="HH1" s="224">
        <v>2039</v>
      </c>
      <c r="HI1" s="224">
        <v>2039</v>
      </c>
      <c r="HJ1" s="224">
        <v>2039</v>
      </c>
      <c r="HK1" s="224">
        <v>2039</v>
      </c>
      <c r="HL1" s="224">
        <v>2039</v>
      </c>
      <c r="HM1" s="224">
        <v>2039</v>
      </c>
      <c r="HN1" s="224">
        <v>2039</v>
      </c>
      <c r="HO1" s="224">
        <v>2040</v>
      </c>
      <c r="HP1" s="224">
        <v>2040</v>
      </c>
      <c r="HQ1" s="224">
        <v>2040</v>
      </c>
      <c r="HR1" s="224">
        <v>2040</v>
      </c>
      <c r="HS1" s="224">
        <v>2040</v>
      </c>
      <c r="HT1" s="224">
        <v>2040</v>
      </c>
      <c r="HU1" s="224">
        <v>2040</v>
      </c>
      <c r="HV1" s="224">
        <v>2040</v>
      </c>
      <c r="HW1" s="224">
        <v>2040</v>
      </c>
      <c r="HX1" s="224">
        <v>2040</v>
      </c>
      <c r="HY1" s="224">
        <v>2040</v>
      </c>
      <c r="HZ1" s="224">
        <v>2040</v>
      </c>
    </row>
    <row r="2" spans="1:235" s="222" customFormat="1" x14ac:dyDescent="0.2">
      <c r="A2" s="225" t="s">
        <v>6</v>
      </c>
      <c r="B2" s="226" t="s">
        <v>18</v>
      </c>
      <c r="C2" s="226" t="s">
        <v>19</v>
      </c>
      <c r="D2" s="226" t="s">
        <v>8</v>
      </c>
      <c r="E2" s="226" t="s">
        <v>9</v>
      </c>
      <c r="F2" s="226" t="s">
        <v>10</v>
      </c>
      <c r="G2" s="226" t="s">
        <v>11</v>
      </c>
      <c r="H2" s="226" t="s">
        <v>12</v>
      </c>
      <c r="I2" s="226" t="s">
        <v>13</v>
      </c>
      <c r="J2" s="226" t="s">
        <v>14</v>
      </c>
      <c r="K2" s="226" t="s">
        <v>15</v>
      </c>
      <c r="L2" s="226" t="s">
        <v>16</v>
      </c>
      <c r="M2" s="226" t="s">
        <v>17</v>
      </c>
      <c r="N2" s="226" t="s">
        <v>18</v>
      </c>
      <c r="O2" s="226" t="s">
        <v>19</v>
      </c>
      <c r="P2" s="226" t="s">
        <v>8</v>
      </c>
      <c r="Q2" s="226" t="s">
        <v>9</v>
      </c>
      <c r="R2" s="226" t="s">
        <v>10</v>
      </c>
      <c r="S2" s="226" t="s">
        <v>11</v>
      </c>
      <c r="T2" s="226" t="s">
        <v>12</v>
      </c>
      <c r="U2" s="226" t="s">
        <v>13</v>
      </c>
      <c r="V2" s="226" t="s">
        <v>14</v>
      </c>
      <c r="W2" s="226" t="s">
        <v>15</v>
      </c>
      <c r="X2" s="226" t="s">
        <v>16</v>
      </c>
      <c r="Y2" s="226" t="s">
        <v>17</v>
      </c>
      <c r="Z2" s="226" t="s">
        <v>18</v>
      </c>
      <c r="AA2" s="226" t="s">
        <v>19</v>
      </c>
      <c r="AB2" s="226" t="s">
        <v>8</v>
      </c>
      <c r="AC2" s="226" t="s">
        <v>9</v>
      </c>
      <c r="AD2" s="226" t="s">
        <v>10</v>
      </c>
      <c r="AE2" s="226" t="s">
        <v>11</v>
      </c>
      <c r="AF2" s="226" t="s">
        <v>12</v>
      </c>
      <c r="AG2" s="226" t="s">
        <v>13</v>
      </c>
      <c r="AH2" s="226" t="s">
        <v>14</v>
      </c>
      <c r="AI2" s="226" t="s">
        <v>15</v>
      </c>
      <c r="AJ2" s="226" t="s">
        <v>16</v>
      </c>
      <c r="AK2" s="226" t="s">
        <v>17</v>
      </c>
      <c r="AL2" s="226" t="s">
        <v>18</v>
      </c>
      <c r="AM2" s="226" t="s">
        <v>19</v>
      </c>
      <c r="AN2" s="226" t="s">
        <v>8</v>
      </c>
      <c r="AO2" s="226" t="s">
        <v>9</v>
      </c>
      <c r="AP2" s="226" t="s">
        <v>10</v>
      </c>
      <c r="AQ2" s="226" t="s">
        <v>11</v>
      </c>
      <c r="AR2" s="226" t="s">
        <v>12</v>
      </c>
      <c r="AS2" s="226" t="s">
        <v>13</v>
      </c>
      <c r="AT2" s="226" t="s">
        <v>14</v>
      </c>
      <c r="AU2" s="226" t="s">
        <v>15</v>
      </c>
      <c r="AV2" s="226" t="s">
        <v>16</v>
      </c>
      <c r="AW2" s="226" t="s">
        <v>17</v>
      </c>
      <c r="AX2" s="226" t="s">
        <v>18</v>
      </c>
      <c r="AY2" s="226" t="s">
        <v>19</v>
      </c>
      <c r="AZ2" s="226" t="s">
        <v>8</v>
      </c>
      <c r="BA2" s="226" t="s">
        <v>9</v>
      </c>
      <c r="BB2" s="226" t="s">
        <v>10</v>
      </c>
      <c r="BC2" s="226" t="s">
        <v>11</v>
      </c>
      <c r="BD2" s="226" t="s">
        <v>12</v>
      </c>
      <c r="BE2" s="226" t="s">
        <v>13</v>
      </c>
      <c r="BF2" s="226" t="s">
        <v>14</v>
      </c>
      <c r="BG2" s="226" t="s">
        <v>15</v>
      </c>
      <c r="BH2" s="226" t="s">
        <v>16</v>
      </c>
      <c r="BI2" s="226" t="s">
        <v>17</v>
      </c>
      <c r="BJ2" s="226" t="s">
        <v>18</v>
      </c>
      <c r="BK2" s="226" t="s">
        <v>19</v>
      </c>
      <c r="BL2" s="226" t="s">
        <v>8</v>
      </c>
      <c r="BM2" s="226" t="s">
        <v>9</v>
      </c>
      <c r="BN2" s="226" t="s">
        <v>10</v>
      </c>
      <c r="BO2" s="226" t="s">
        <v>11</v>
      </c>
      <c r="BP2" s="226" t="s">
        <v>12</v>
      </c>
      <c r="BQ2" s="226" t="s">
        <v>13</v>
      </c>
      <c r="BR2" s="226" t="s">
        <v>14</v>
      </c>
      <c r="BS2" s="226" t="s">
        <v>15</v>
      </c>
      <c r="BT2" s="226" t="s">
        <v>16</v>
      </c>
      <c r="BU2" s="226" t="s">
        <v>17</v>
      </c>
      <c r="BV2" s="226" t="s">
        <v>18</v>
      </c>
      <c r="BW2" s="226" t="s">
        <v>19</v>
      </c>
      <c r="BX2" s="226" t="s">
        <v>8</v>
      </c>
      <c r="BY2" s="226" t="s">
        <v>9</v>
      </c>
      <c r="BZ2" s="226" t="s">
        <v>10</v>
      </c>
      <c r="CA2" s="226" t="s">
        <v>11</v>
      </c>
      <c r="CB2" s="226" t="s">
        <v>12</v>
      </c>
      <c r="CC2" s="226" t="s">
        <v>13</v>
      </c>
      <c r="CD2" s="226" t="s">
        <v>14</v>
      </c>
      <c r="CE2" s="226" t="s">
        <v>15</v>
      </c>
      <c r="CF2" s="226" t="s">
        <v>16</v>
      </c>
      <c r="CG2" s="226" t="s">
        <v>17</v>
      </c>
      <c r="CH2" s="226" t="s">
        <v>18</v>
      </c>
      <c r="CI2" s="226" t="s">
        <v>19</v>
      </c>
      <c r="CJ2" s="226" t="s">
        <v>8</v>
      </c>
      <c r="CK2" s="226" t="s">
        <v>9</v>
      </c>
      <c r="CL2" s="226" t="s">
        <v>10</v>
      </c>
      <c r="CM2" s="226" t="s">
        <v>11</v>
      </c>
      <c r="CN2" s="226" t="s">
        <v>12</v>
      </c>
      <c r="CO2" s="226" t="s">
        <v>13</v>
      </c>
      <c r="CP2" s="226" t="s">
        <v>14</v>
      </c>
      <c r="CQ2" s="226" t="s">
        <v>15</v>
      </c>
      <c r="CR2" s="226" t="s">
        <v>16</v>
      </c>
      <c r="CS2" s="226" t="s">
        <v>17</v>
      </c>
      <c r="CT2" s="226" t="s">
        <v>18</v>
      </c>
      <c r="CU2" s="226" t="s">
        <v>19</v>
      </c>
      <c r="CV2" s="226" t="s">
        <v>8</v>
      </c>
      <c r="CW2" s="226" t="s">
        <v>9</v>
      </c>
      <c r="CX2" s="226" t="s">
        <v>10</v>
      </c>
      <c r="CY2" s="226" t="s">
        <v>11</v>
      </c>
      <c r="CZ2" s="226" t="s">
        <v>12</v>
      </c>
      <c r="DA2" s="226" t="s">
        <v>13</v>
      </c>
      <c r="DB2" s="226" t="s">
        <v>14</v>
      </c>
      <c r="DC2" s="226" t="s">
        <v>15</v>
      </c>
      <c r="DD2" s="226" t="s">
        <v>16</v>
      </c>
      <c r="DE2" s="226" t="s">
        <v>17</v>
      </c>
      <c r="DF2" s="226" t="s">
        <v>18</v>
      </c>
      <c r="DG2" s="226" t="s">
        <v>19</v>
      </c>
      <c r="DH2" s="226" t="s">
        <v>8</v>
      </c>
      <c r="DI2" s="226" t="s">
        <v>9</v>
      </c>
      <c r="DJ2" s="226" t="s">
        <v>10</v>
      </c>
      <c r="DK2" s="226" t="s">
        <v>11</v>
      </c>
      <c r="DL2" s="226" t="s">
        <v>12</v>
      </c>
      <c r="DM2" s="226" t="s">
        <v>13</v>
      </c>
      <c r="DN2" s="226" t="s">
        <v>14</v>
      </c>
      <c r="DO2" s="226" t="s">
        <v>15</v>
      </c>
      <c r="DP2" s="226" t="s">
        <v>16</v>
      </c>
      <c r="DQ2" s="226" t="s">
        <v>17</v>
      </c>
      <c r="DR2" s="226" t="s">
        <v>18</v>
      </c>
      <c r="DS2" s="226" t="s">
        <v>19</v>
      </c>
      <c r="DT2" s="226" t="s">
        <v>8</v>
      </c>
      <c r="DU2" s="226" t="s">
        <v>9</v>
      </c>
      <c r="DV2" s="226" t="s">
        <v>10</v>
      </c>
      <c r="DW2" s="226" t="s">
        <v>11</v>
      </c>
      <c r="DX2" s="226" t="s">
        <v>12</v>
      </c>
      <c r="DY2" s="226" t="s">
        <v>13</v>
      </c>
      <c r="DZ2" s="226" t="s">
        <v>14</v>
      </c>
      <c r="EA2" s="226" t="s">
        <v>15</v>
      </c>
      <c r="EB2" s="226" t="s">
        <v>16</v>
      </c>
      <c r="EC2" s="226" t="s">
        <v>17</v>
      </c>
      <c r="ED2" s="226" t="s">
        <v>18</v>
      </c>
      <c r="EE2" s="226" t="s">
        <v>19</v>
      </c>
      <c r="EF2" s="226" t="s">
        <v>8</v>
      </c>
      <c r="EG2" s="226" t="s">
        <v>9</v>
      </c>
      <c r="EH2" s="226" t="s">
        <v>10</v>
      </c>
      <c r="EI2" s="226" t="s">
        <v>11</v>
      </c>
      <c r="EJ2" s="226" t="s">
        <v>12</v>
      </c>
      <c r="EK2" s="226" t="s">
        <v>13</v>
      </c>
      <c r="EL2" s="226" t="s">
        <v>14</v>
      </c>
      <c r="EM2" s="226" t="s">
        <v>15</v>
      </c>
      <c r="EN2" s="226" t="s">
        <v>16</v>
      </c>
      <c r="EO2" s="226" t="s">
        <v>17</v>
      </c>
      <c r="EP2" s="226" t="s">
        <v>18</v>
      </c>
      <c r="EQ2" s="226" t="s">
        <v>19</v>
      </c>
      <c r="ER2" s="226" t="s">
        <v>8</v>
      </c>
      <c r="ES2" s="226" t="s">
        <v>9</v>
      </c>
      <c r="ET2" s="226" t="s">
        <v>10</v>
      </c>
      <c r="EU2" s="226" t="s">
        <v>11</v>
      </c>
      <c r="EV2" s="226" t="s">
        <v>12</v>
      </c>
      <c r="EW2" s="226" t="s">
        <v>13</v>
      </c>
      <c r="EX2" s="226" t="s">
        <v>14</v>
      </c>
      <c r="EY2" s="226" t="s">
        <v>15</v>
      </c>
      <c r="EZ2" s="226" t="s">
        <v>16</v>
      </c>
      <c r="FA2" s="226" t="s">
        <v>17</v>
      </c>
      <c r="FB2" s="226" t="s">
        <v>18</v>
      </c>
      <c r="FC2" s="226" t="s">
        <v>19</v>
      </c>
      <c r="FD2" s="226" t="s">
        <v>8</v>
      </c>
      <c r="FE2" s="226" t="s">
        <v>9</v>
      </c>
      <c r="FF2" s="226" t="s">
        <v>10</v>
      </c>
      <c r="FG2" s="226" t="s">
        <v>11</v>
      </c>
      <c r="FH2" s="226" t="s">
        <v>12</v>
      </c>
      <c r="FI2" s="226" t="s">
        <v>13</v>
      </c>
      <c r="FJ2" s="226" t="s">
        <v>14</v>
      </c>
      <c r="FK2" s="226" t="s">
        <v>15</v>
      </c>
      <c r="FL2" s="226" t="s">
        <v>16</v>
      </c>
      <c r="FM2" s="226" t="s">
        <v>17</v>
      </c>
      <c r="FN2" s="226" t="s">
        <v>18</v>
      </c>
      <c r="FO2" s="226" t="s">
        <v>19</v>
      </c>
      <c r="FP2" s="226" t="s">
        <v>8</v>
      </c>
      <c r="FQ2" s="226" t="s">
        <v>9</v>
      </c>
      <c r="FR2" s="226" t="s">
        <v>10</v>
      </c>
      <c r="FS2" s="226" t="s">
        <v>11</v>
      </c>
      <c r="FT2" s="226" t="s">
        <v>12</v>
      </c>
      <c r="FU2" s="226" t="s">
        <v>13</v>
      </c>
      <c r="FV2" s="226" t="s">
        <v>14</v>
      </c>
      <c r="FW2" s="226" t="s">
        <v>15</v>
      </c>
      <c r="FX2" s="226" t="s">
        <v>16</v>
      </c>
      <c r="FY2" s="226" t="s">
        <v>17</v>
      </c>
      <c r="FZ2" s="226" t="s">
        <v>18</v>
      </c>
      <c r="GA2" s="226" t="s">
        <v>19</v>
      </c>
      <c r="GB2" s="226" t="s">
        <v>8</v>
      </c>
      <c r="GC2" s="226" t="s">
        <v>9</v>
      </c>
      <c r="GD2" s="226" t="s">
        <v>10</v>
      </c>
      <c r="GE2" s="226" t="s">
        <v>11</v>
      </c>
      <c r="GF2" s="226" t="s">
        <v>12</v>
      </c>
      <c r="GG2" s="226" t="s">
        <v>13</v>
      </c>
      <c r="GH2" s="226" t="s">
        <v>14</v>
      </c>
      <c r="GI2" s="226" t="s">
        <v>15</v>
      </c>
      <c r="GJ2" s="226" t="s">
        <v>16</v>
      </c>
      <c r="GK2" s="226" t="s">
        <v>17</v>
      </c>
      <c r="GL2" s="226" t="s">
        <v>18</v>
      </c>
      <c r="GM2" s="226" t="s">
        <v>19</v>
      </c>
      <c r="GN2" s="226" t="s">
        <v>8</v>
      </c>
      <c r="GO2" s="226" t="s">
        <v>9</v>
      </c>
      <c r="GP2" s="226" t="s">
        <v>10</v>
      </c>
      <c r="GQ2" s="226" t="s">
        <v>11</v>
      </c>
      <c r="GR2" s="226" t="s">
        <v>12</v>
      </c>
      <c r="GS2" s="226" t="s">
        <v>13</v>
      </c>
      <c r="GT2" s="226" t="s">
        <v>14</v>
      </c>
      <c r="GU2" s="226" t="s">
        <v>15</v>
      </c>
      <c r="GV2" s="226" t="s">
        <v>16</v>
      </c>
      <c r="GW2" s="226" t="s">
        <v>17</v>
      </c>
      <c r="GX2" s="226" t="s">
        <v>18</v>
      </c>
      <c r="GY2" s="226" t="s">
        <v>19</v>
      </c>
      <c r="GZ2" s="226" t="s">
        <v>8</v>
      </c>
      <c r="HA2" s="226" t="s">
        <v>9</v>
      </c>
      <c r="HB2" s="226" t="s">
        <v>10</v>
      </c>
      <c r="HC2" s="226" t="s">
        <v>11</v>
      </c>
      <c r="HD2" s="226" t="s">
        <v>12</v>
      </c>
      <c r="HE2" s="226" t="s">
        <v>13</v>
      </c>
      <c r="HF2" s="226" t="s">
        <v>14</v>
      </c>
      <c r="HG2" s="226" t="s">
        <v>15</v>
      </c>
      <c r="HH2" s="226" t="s">
        <v>16</v>
      </c>
      <c r="HI2" s="226" t="s">
        <v>17</v>
      </c>
      <c r="HJ2" s="226" t="s">
        <v>18</v>
      </c>
      <c r="HK2" s="226" t="s">
        <v>19</v>
      </c>
      <c r="HL2" s="226" t="s">
        <v>8</v>
      </c>
      <c r="HM2" s="226" t="s">
        <v>9</v>
      </c>
      <c r="HN2" s="226" t="s">
        <v>10</v>
      </c>
      <c r="HO2" s="226" t="s">
        <v>11</v>
      </c>
      <c r="HP2" s="226" t="s">
        <v>12</v>
      </c>
      <c r="HQ2" s="226" t="s">
        <v>13</v>
      </c>
      <c r="HR2" s="226" t="s">
        <v>14</v>
      </c>
      <c r="HS2" s="226" t="s">
        <v>15</v>
      </c>
      <c r="HT2" s="226" t="s">
        <v>16</v>
      </c>
      <c r="HU2" s="226" t="s">
        <v>17</v>
      </c>
      <c r="HV2" s="226" t="s">
        <v>18</v>
      </c>
      <c r="HW2" s="226" t="s">
        <v>19</v>
      </c>
      <c r="HX2" s="226" t="s">
        <v>8</v>
      </c>
      <c r="HY2" s="226" t="s">
        <v>9</v>
      </c>
      <c r="HZ2" s="226" t="s">
        <v>10</v>
      </c>
    </row>
    <row r="3" spans="1:235" s="227" customFormat="1" x14ac:dyDescent="0.2">
      <c r="A3" s="225" t="s">
        <v>84</v>
      </c>
      <c r="B3" s="240">
        <v>15900.634927045368</v>
      </c>
      <c r="C3" s="240">
        <v>22480.743996569294</v>
      </c>
      <c r="D3" s="240">
        <v>29912.809946887264</v>
      </c>
      <c r="E3" s="240">
        <v>42735.987597389969</v>
      </c>
      <c r="F3" s="240">
        <v>57878.407605769222</v>
      </c>
      <c r="G3" s="240">
        <v>65175.385867273362</v>
      </c>
      <c r="H3" s="240">
        <v>71854.937964378289</v>
      </c>
      <c r="I3" s="240">
        <v>77299.637732684801</v>
      </c>
      <c r="J3" s="240">
        <v>86448.894487386584</v>
      </c>
      <c r="K3" s="240">
        <v>98685.282064084429</v>
      </c>
      <c r="L3" s="240">
        <v>113645.92132677816</v>
      </c>
      <c r="M3" s="240">
        <v>122795.17808147994</v>
      </c>
      <c r="N3" s="240">
        <v>128239.87784978644</v>
      </c>
      <c r="O3" s="240">
        <v>133684.57761809294</v>
      </c>
      <c r="P3" s="240">
        <v>140278.40717772214</v>
      </c>
      <c r="Q3" s="240">
        <v>146254.81057295215</v>
      </c>
      <c r="R3" s="240">
        <v>168876.24247413586</v>
      </c>
      <c r="S3" s="240">
        <v>188393.16176606796</v>
      </c>
      <c r="T3" s="240">
        <v>212706.23435677105</v>
      </c>
      <c r="U3" s="240">
        <v>240437.29073914082</v>
      </c>
      <c r="V3" s="240">
        <v>268139.18009934947</v>
      </c>
      <c r="W3" s="240">
        <v>292442.43613440479</v>
      </c>
      <c r="X3" s="240">
        <v>455183.69251131976</v>
      </c>
      <c r="Y3" s="240">
        <v>469200.89324587153</v>
      </c>
      <c r="Z3" s="240">
        <v>476965.82024223165</v>
      </c>
      <c r="AA3" s="240">
        <v>483670.23193551443</v>
      </c>
      <c r="AB3" s="240">
        <v>490367.25637291319</v>
      </c>
      <c r="AC3" s="240">
        <v>497892.97031245293</v>
      </c>
      <c r="AD3" s="240">
        <v>575529.71193238674</v>
      </c>
      <c r="AE3" s="240">
        <v>574419.15895818232</v>
      </c>
      <c r="AF3" s="240">
        <v>573308.61200314458</v>
      </c>
      <c r="AG3" s="240">
        <v>572198.06504810683</v>
      </c>
      <c r="AH3" s="240">
        <v>577951.48381670972</v>
      </c>
      <c r="AI3" s="240">
        <v>690792.87956587644</v>
      </c>
      <c r="AJ3" s="240">
        <v>688855.02089587634</v>
      </c>
      <c r="AK3" s="240">
        <v>686917.16824504302</v>
      </c>
      <c r="AL3" s="240">
        <v>684979.31559420982</v>
      </c>
      <c r="AM3" s="240">
        <v>683041.46294337651</v>
      </c>
      <c r="AN3" s="240">
        <v>681103.61029254296</v>
      </c>
      <c r="AO3" s="240">
        <v>679165.7516225432</v>
      </c>
      <c r="AP3" s="240">
        <v>677227.89897170966</v>
      </c>
      <c r="AQ3" s="240">
        <v>675224.47351920977</v>
      </c>
      <c r="AR3" s="240">
        <v>673221.04806670966</v>
      </c>
      <c r="AS3" s="240">
        <v>671217.62863337633</v>
      </c>
      <c r="AT3" s="240">
        <v>669214.20318087656</v>
      </c>
      <c r="AU3" s="240">
        <v>667210.77772837644</v>
      </c>
      <c r="AV3" s="240">
        <v>665207.35227587633</v>
      </c>
      <c r="AW3" s="240">
        <v>663203.92682337645</v>
      </c>
      <c r="AX3" s="240">
        <v>661200.50137087633</v>
      </c>
      <c r="AY3" s="240">
        <v>659197.07591837656</v>
      </c>
      <c r="AZ3" s="240">
        <v>657193.65046587645</v>
      </c>
      <c r="BA3" s="240">
        <v>655190.22501337633</v>
      </c>
      <c r="BB3" s="240">
        <v>653186.805580043</v>
      </c>
      <c r="BC3" s="240">
        <v>651219.09184337652</v>
      </c>
      <c r="BD3" s="240">
        <v>649251.3781067098</v>
      </c>
      <c r="BE3" s="240">
        <v>647283.67038920987</v>
      </c>
      <c r="BF3" s="240">
        <v>645315.95665254316</v>
      </c>
      <c r="BG3" s="240">
        <v>643348.24893504311</v>
      </c>
      <c r="BH3" s="240">
        <v>641380.53519837651</v>
      </c>
      <c r="BI3" s="240">
        <v>639412.82748087635</v>
      </c>
      <c r="BJ3" s="240">
        <v>637445.11374420975</v>
      </c>
      <c r="BK3" s="240">
        <v>635477.40000754304</v>
      </c>
      <c r="BL3" s="240">
        <v>633509.69229004311</v>
      </c>
      <c r="BM3" s="240">
        <v>631541.97855337639</v>
      </c>
      <c r="BN3" s="240">
        <v>629574.27083587646</v>
      </c>
      <c r="BO3" s="240">
        <v>627639.62038170977</v>
      </c>
      <c r="BP3" s="240">
        <v>625704.97594670963</v>
      </c>
      <c r="BQ3" s="240">
        <v>623770.33151170972</v>
      </c>
      <c r="BR3" s="240">
        <v>621835.6870767097</v>
      </c>
      <c r="BS3" s="240">
        <v>619901.04264170968</v>
      </c>
      <c r="BT3" s="240">
        <v>617966.39820670977</v>
      </c>
      <c r="BU3" s="240">
        <v>616031.74775254307</v>
      </c>
      <c r="BV3" s="240">
        <v>614097.10331754305</v>
      </c>
      <c r="BW3" s="240">
        <v>612162.45888254314</v>
      </c>
      <c r="BX3" s="240">
        <v>610227.81444754312</v>
      </c>
      <c r="BY3" s="240">
        <v>608293.17001254309</v>
      </c>
      <c r="BZ3" s="240">
        <v>606358.52557754319</v>
      </c>
      <c r="CA3" s="240">
        <v>604454.45249004313</v>
      </c>
      <c r="CB3" s="240">
        <v>602550.37940254319</v>
      </c>
      <c r="CC3" s="240">
        <v>600646.30631504313</v>
      </c>
      <c r="CD3" s="240">
        <v>598742.2272083764</v>
      </c>
      <c r="CE3" s="240">
        <v>596838.15412087634</v>
      </c>
      <c r="CF3" s="240">
        <v>594934.08103337639</v>
      </c>
      <c r="CG3" s="240">
        <v>593030.00794587634</v>
      </c>
      <c r="CH3" s="240">
        <v>591125.93485837639</v>
      </c>
      <c r="CI3" s="240">
        <v>589221.86177087633</v>
      </c>
      <c r="CJ3" s="240">
        <v>587317.78868337639</v>
      </c>
      <c r="CK3" s="240">
        <v>585413.71559587633</v>
      </c>
      <c r="CL3" s="240">
        <v>583509.64250837639</v>
      </c>
      <c r="CM3" s="240">
        <v>581633.8655233765</v>
      </c>
      <c r="CN3" s="240">
        <v>579758.08853837638</v>
      </c>
      <c r="CO3" s="240">
        <v>577882.31155337638</v>
      </c>
      <c r="CP3" s="240">
        <v>576006.53456837637</v>
      </c>
      <c r="CQ3" s="240">
        <v>574130.75758337637</v>
      </c>
      <c r="CR3" s="240">
        <v>572254.98059837648</v>
      </c>
      <c r="CS3" s="240">
        <v>570379.20361337636</v>
      </c>
      <c r="CT3" s="240">
        <v>568503.42662837647</v>
      </c>
      <c r="CU3" s="240">
        <v>566627.64964337635</v>
      </c>
      <c r="CV3" s="240">
        <v>564751.87265837635</v>
      </c>
      <c r="CW3" s="240">
        <v>562876.09567337646</v>
      </c>
      <c r="CX3" s="240">
        <v>561000.31868837646</v>
      </c>
      <c r="CY3" s="240">
        <v>559150.68896337645</v>
      </c>
      <c r="CZ3" s="240">
        <v>557301.05923837645</v>
      </c>
      <c r="DA3" s="240">
        <v>555451.43553254311</v>
      </c>
      <c r="DB3" s="240">
        <v>553601.8058075431</v>
      </c>
      <c r="DC3" s="240">
        <v>551752.1760825431</v>
      </c>
      <c r="DD3" s="240">
        <v>549902.55237670976</v>
      </c>
      <c r="DE3" s="240">
        <v>548052.92265170976</v>
      </c>
      <c r="DF3" s="240">
        <v>546203.29292670975</v>
      </c>
      <c r="DG3" s="240">
        <v>544353.66320170974</v>
      </c>
      <c r="DH3" s="240">
        <v>542504.03949587641</v>
      </c>
      <c r="DI3" s="240">
        <v>540654.4097708764</v>
      </c>
      <c r="DJ3" s="240">
        <v>538804.7800458764</v>
      </c>
      <c r="DK3" s="240">
        <v>536967.17661587638</v>
      </c>
      <c r="DL3" s="240">
        <v>535129.56716670969</v>
      </c>
      <c r="DM3" s="240">
        <v>533291.96373670979</v>
      </c>
      <c r="DN3" s="240">
        <v>531454.36030670977</v>
      </c>
      <c r="DO3" s="240">
        <v>529616.75085754308</v>
      </c>
      <c r="DP3" s="240">
        <v>527779.14742754318</v>
      </c>
      <c r="DQ3" s="240">
        <v>525941.54399754305</v>
      </c>
      <c r="DR3" s="240">
        <v>524103.93454837648</v>
      </c>
      <c r="DS3" s="240">
        <v>522266.3311183764</v>
      </c>
      <c r="DT3" s="240">
        <v>520428.72768837644</v>
      </c>
      <c r="DU3" s="240">
        <v>518591.11823920975</v>
      </c>
      <c r="DV3" s="240">
        <v>516753.5148092098</v>
      </c>
      <c r="DW3" s="240">
        <v>514917.49442004308</v>
      </c>
      <c r="DX3" s="240">
        <v>513081.47403087642</v>
      </c>
      <c r="DY3" s="240">
        <v>511245.45966087648</v>
      </c>
      <c r="DZ3" s="240">
        <v>509409.43927170977</v>
      </c>
      <c r="EA3" s="240">
        <v>507573.4188825431</v>
      </c>
      <c r="EB3" s="240">
        <v>505737.39849337639</v>
      </c>
      <c r="EC3" s="240">
        <v>503901.37810420973</v>
      </c>
      <c r="ED3" s="240">
        <v>502065.35771504312</v>
      </c>
      <c r="EE3" s="240">
        <v>500229.33732587646</v>
      </c>
      <c r="EF3" s="240">
        <v>498393.32295587641</v>
      </c>
      <c r="EG3" s="240">
        <v>496557.3025667097</v>
      </c>
      <c r="EH3" s="240">
        <v>494721.28217754315</v>
      </c>
      <c r="EI3" s="240">
        <v>492885.24373087642</v>
      </c>
      <c r="EJ3" s="240">
        <v>491049.20528420981</v>
      </c>
      <c r="EK3" s="240">
        <v>489213.1728567098</v>
      </c>
      <c r="EL3" s="240">
        <v>487377.13441004307</v>
      </c>
      <c r="EM3" s="240">
        <v>485541.09596337646</v>
      </c>
      <c r="EN3" s="240">
        <v>483705.05751670973</v>
      </c>
      <c r="EO3" s="240">
        <v>481869.01907004311</v>
      </c>
      <c r="EP3" s="240">
        <v>480032.98062337644</v>
      </c>
      <c r="EQ3" s="240">
        <v>478196.94819587638</v>
      </c>
      <c r="ER3" s="240">
        <v>476360.90974920976</v>
      </c>
      <c r="ES3" s="240">
        <v>474524.87130254309</v>
      </c>
      <c r="ET3" s="240">
        <v>472688.83285587642</v>
      </c>
      <c r="EU3" s="240">
        <v>470852.8124667097</v>
      </c>
      <c r="EV3" s="240">
        <v>469016.79809670977</v>
      </c>
      <c r="EW3" s="240">
        <v>467180.77770754311</v>
      </c>
      <c r="EX3" s="240">
        <v>465344.75731837639</v>
      </c>
      <c r="EY3" s="240">
        <v>463508.73692920973</v>
      </c>
      <c r="EZ3" s="240">
        <v>461672.71654004307</v>
      </c>
      <c r="FA3" s="240">
        <v>459836.69615087647</v>
      </c>
      <c r="FB3" s="240">
        <v>458000.68178087642</v>
      </c>
      <c r="FC3" s="240">
        <v>456164.6613917097</v>
      </c>
      <c r="FD3" s="240">
        <v>454328.6410025431</v>
      </c>
      <c r="FE3" s="240">
        <v>452492.62061337644</v>
      </c>
      <c r="FF3" s="240">
        <v>450656.60022420977</v>
      </c>
      <c r="FG3" s="240">
        <v>448820.5617775431</v>
      </c>
      <c r="FH3" s="240">
        <v>446984.52935004304</v>
      </c>
      <c r="FI3" s="240">
        <v>445148.49090337643</v>
      </c>
      <c r="FJ3" s="240">
        <v>443312.45245670975</v>
      </c>
      <c r="FK3" s="240">
        <v>441476.41401004308</v>
      </c>
      <c r="FL3" s="240">
        <v>439640.37556337647</v>
      </c>
      <c r="FM3" s="240">
        <v>437804.33711670974</v>
      </c>
      <c r="FN3" s="240">
        <v>435968.30468920973</v>
      </c>
      <c r="FO3" s="240">
        <v>434132.26624254312</v>
      </c>
      <c r="FP3" s="240">
        <v>432296.22779587645</v>
      </c>
      <c r="FQ3" s="240">
        <v>430460.18934920977</v>
      </c>
      <c r="FR3" s="240">
        <v>428624.1509025431</v>
      </c>
      <c r="FS3" s="240">
        <v>426788.13653254311</v>
      </c>
      <c r="FT3" s="240">
        <v>424952.11614337639</v>
      </c>
      <c r="FU3" s="240">
        <v>423116.09575420979</v>
      </c>
      <c r="FV3" s="240">
        <v>421280.07536504307</v>
      </c>
      <c r="FW3" s="240">
        <v>419444.05497587647</v>
      </c>
      <c r="FX3" s="240">
        <v>417608.03458670975</v>
      </c>
      <c r="FY3" s="240">
        <v>415772.02021670976</v>
      </c>
      <c r="FZ3" s="240">
        <v>413935.9998275431</v>
      </c>
      <c r="GA3" s="240">
        <v>412099.97943837644</v>
      </c>
      <c r="GB3" s="240">
        <v>410263.95904920978</v>
      </c>
      <c r="GC3" s="240">
        <v>408427.93866004306</v>
      </c>
      <c r="GD3" s="240">
        <v>406591.91827087646</v>
      </c>
      <c r="GE3" s="240">
        <v>404755.8858433764</v>
      </c>
      <c r="GF3" s="240">
        <v>402919.84739670978</v>
      </c>
      <c r="GG3" s="240">
        <v>401083.80895004311</v>
      </c>
      <c r="GH3" s="240">
        <v>399247.77050337644</v>
      </c>
      <c r="GI3" s="240">
        <v>397411.73205670976</v>
      </c>
      <c r="GJ3" s="240">
        <v>395575.69962920976</v>
      </c>
      <c r="GK3" s="240">
        <v>393739.66118254309</v>
      </c>
      <c r="GL3" s="240">
        <v>391903.62273587642</v>
      </c>
      <c r="GM3" s="240">
        <v>390067.58428920974</v>
      </c>
      <c r="GN3" s="240">
        <v>388231.54584254313</v>
      </c>
      <c r="GO3" s="240">
        <v>386395.50739587646</v>
      </c>
      <c r="GP3" s="240">
        <v>384559.47496837639</v>
      </c>
      <c r="GQ3" s="240">
        <v>382723.45457920979</v>
      </c>
      <c r="GR3" s="240">
        <v>380887.43419004307</v>
      </c>
      <c r="GS3" s="240">
        <v>379051.41380087647</v>
      </c>
      <c r="GT3" s="240">
        <v>377215.39341170975</v>
      </c>
      <c r="GU3" s="240">
        <v>375379.37302254309</v>
      </c>
      <c r="GV3" s="240">
        <v>373543.3586525431</v>
      </c>
      <c r="GW3" s="240">
        <v>371707.33826337644</v>
      </c>
      <c r="GX3" s="240">
        <v>369871.31787420978</v>
      </c>
      <c r="GY3" s="240">
        <v>368035.29748504306</v>
      </c>
      <c r="GZ3" s="240">
        <v>366199.27709587646</v>
      </c>
      <c r="HA3" s="240">
        <v>364363.25670670974</v>
      </c>
      <c r="HB3" s="240">
        <v>362527.24233670975</v>
      </c>
      <c r="HC3" s="240">
        <v>360691.20389004308</v>
      </c>
      <c r="HD3" s="240">
        <v>358855.16544337641</v>
      </c>
      <c r="HE3" s="240">
        <v>357019.12699670979</v>
      </c>
      <c r="HF3" s="240">
        <v>355183.08855004312</v>
      </c>
      <c r="HG3" s="240">
        <v>353347.05612254306</v>
      </c>
      <c r="HH3" s="240">
        <v>351511.01767587644</v>
      </c>
      <c r="HI3" s="240">
        <v>349674.97922920977</v>
      </c>
      <c r="HJ3" s="240">
        <v>347838.9407825431</v>
      </c>
      <c r="HK3" s="240">
        <v>346002.90233587642</v>
      </c>
      <c r="HL3" s="240">
        <v>344166.86388920975</v>
      </c>
      <c r="HM3" s="240">
        <v>342330.83146170975</v>
      </c>
      <c r="HN3" s="240">
        <v>340494.79301504308</v>
      </c>
      <c r="HO3" s="240">
        <v>338658.77262587647</v>
      </c>
      <c r="HP3" s="240">
        <v>336822.75223670976</v>
      </c>
      <c r="HQ3" s="240">
        <v>334986.73184754309</v>
      </c>
      <c r="HR3" s="240">
        <v>333150.7174775431</v>
      </c>
      <c r="HS3" s="240">
        <v>331314.69708837644</v>
      </c>
      <c r="HT3" s="240">
        <v>329478.67669920978</v>
      </c>
      <c r="HU3" s="240">
        <v>327642.65631004306</v>
      </c>
      <c r="HV3" s="240">
        <v>325806.63592087646</v>
      </c>
      <c r="HW3" s="240">
        <v>323970.61553170974</v>
      </c>
      <c r="HX3" s="240">
        <v>322134.59514254314</v>
      </c>
      <c r="HY3" s="240">
        <v>320298.58077254309</v>
      </c>
      <c r="HZ3" s="240">
        <v>318462.56038337643</v>
      </c>
      <c r="IA3" s="222"/>
    </row>
    <row r="5" spans="1:235" ht="12.75" customHeight="1" x14ac:dyDescent="0.2">
      <c r="A5" s="214" t="s">
        <v>103</v>
      </c>
      <c r="B5" s="210">
        <v>0.44690000000000002</v>
      </c>
      <c r="C5" s="210">
        <v>0.44690000000000002</v>
      </c>
      <c r="D5" s="210">
        <v>0.44690000000000002</v>
      </c>
      <c r="E5" s="210">
        <v>0.44690000000000002</v>
      </c>
      <c r="F5" s="210">
        <v>0.44690000000000002</v>
      </c>
      <c r="G5" s="210">
        <v>0.44690000000000002</v>
      </c>
      <c r="H5" s="210">
        <v>0.44690000000000002</v>
      </c>
      <c r="I5" s="210">
        <v>0.44690000000000002</v>
      </c>
      <c r="J5" s="210">
        <v>0.44690000000000002</v>
      </c>
      <c r="K5" s="210">
        <v>0.44690000000000002</v>
      </c>
      <c r="L5" s="210">
        <v>0.44690000000000002</v>
      </c>
      <c r="M5" s="210">
        <v>0.44690000000000002</v>
      </c>
      <c r="N5" s="210">
        <v>0.44690000000000002</v>
      </c>
      <c r="O5" s="210">
        <v>0.44690000000000002</v>
      </c>
      <c r="P5" s="210">
        <v>0.44690000000000002</v>
      </c>
      <c r="Q5" s="210">
        <v>0.44690000000000002</v>
      </c>
      <c r="R5" s="210">
        <v>0.44690000000000002</v>
      </c>
      <c r="S5" s="210">
        <v>0.44690000000000002</v>
      </c>
      <c r="T5" s="210">
        <v>0.44690000000000002</v>
      </c>
      <c r="U5" s="210">
        <v>0.44690000000000002</v>
      </c>
      <c r="V5" s="210">
        <v>0.44690000000000002</v>
      </c>
      <c r="W5" s="210">
        <v>0.44690000000000002</v>
      </c>
      <c r="X5" s="210">
        <v>0.44690000000000002</v>
      </c>
      <c r="Y5" s="210">
        <v>0.44690000000000002</v>
      </c>
      <c r="Z5" s="210">
        <v>0.44690000000000002</v>
      </c>
      <c r="AA5" s="210">
        <v>0.44690000000000002</v>
      </c>
      <c r="AB5" s="210">
        <v>0.44690000000000002</v>
      </c>
      <c r="AC5" s="210">
        <v>0.44690000000000002</v>
      </c>
      <c r="AD5" s="210">
        <v>0.44690000000000002</v>
      </c>
      <c r="AE5" s="210">
        <v>0.44690000000000002</v>
      </c>
      <c r="AF5" s="210">
        <v>0.44690000000000002</v>
      </c>
      <c r="AG5" s="210">
        <v>0.44690000000000002</v>
      </c>
      <c r="AH5" s="210">
        <v>0.44690000000000002</v>
      </c>
      <c r="AI5" s="210">
        <v>0.44690000000000002</v>
      </c>
      <c r="AJ5" s="210">
        <v>0.44690000000000002</v>
      </c>
      <c r="AK5" s="210">
        <v>0.44690000000000002</v>
      </c>
      <c r="AL5" s="210">
        <v>0.44690000000000002</v>
      </c>
      <c r="AM5" s="210">
        <v>0.44690000000000002</v>
      </c>
      <c r="AN5" s="210">
        <v>0.44690000000000002</v>
      </c>
      <c r="AO5" s="210">
        <v>0.44690000000000002</v>
      </c>
      <c r="AP5" s="210">
        <v>0.44690000000000002</v>
      </c>
      <c r="AQ5" s="210">
        <v>0.44690000000000002</v>
      </c>
      <c r="AR5" s="210">
        <v>0.44690000000000002</v>
      </c>
      <c r="AS5" s="210">
        <v>0.44690000000000002</v>
      </c>
      <c r="AT5" s="210">
        <v>0.44690000000000002</v>
      </c>
      <c r="AU5" s="210">
        <v>0.44690000000000002</v>
      </c>
      <c r="AV5" s="210">
        <v>0.44690000000000002</v>
      </c>
      <c r="AW5" s="210">
        <v>0.44690000000000002</v>
      </c>
      <c r="AX5" s="210">
        <v>0.44690000000000002</v>
      </c>
      <c r="AY5" s="210">
        <v>0.44690000000000002</v>
      </c>
      <c r="AZ5" s="210">
        <v>0.44690000000000002</v>
      </c>
      <c r="BA5" s="210">
        <v>0.44690000000000002</v>
      </c>
      <c r="BB5" s="210">
        <v>0.44690000000000002</v>
      </c>
      <c r="BC5" s="210">
        <v>0.44690000000000002</v>
      </c>
      <c r="BD5" s="210">
        <v>0.44690000000000002</v>
      </c>
      <c r="BE5" s="210">
        <v>0.44690000000000002</v>
      </c>
      <c r="BF5" s="210">
        <v>0.44690000000000002</v>
      </c>
      <c r="BG5" s="210">
        <v>0.44690000000000002</v>
      </c>
      <c r="BH5" s="210">
        <v>0.44690000000000002</v>
      </c>
      <c r="BI5" s="210">
        <v>0.44690000000000002</v>
      </c>
      <c r="BJ5" s="210">
        <v>0.44690000000000002</v>
      </c>
      <c r="BK5" s="210">
        <v>0.44690000000000002</v>
      </c>
      <c r="BL5" s="210">
        <v>0.44690000000000002</v>
      </c>
      <c r="BM5" s="210">
        <v>0.44690000000000002</v>
      </c>
      <c r="BN5" s="210">
        <v>0.44690000000000002</v>
      </c>
      <c r="BO5" s="210">
        <v>0.44690000000000002</v>
      </c>
      <c r="BP5" s="210">
        <v>0.44690000000000002</v>
      </c>
      <c r="BQ5" s="210">
        <v>0.44690000000000002</v>
      </c>
      <c r="BR5" s="210">
        <v>0.44690000000000002</v>
      </c>
      <c r="BS5" s="210">
        <v>0.44690000000000002</v>
      </c>
      <c r="BT5" s="210">
        <v>0.44690000000000002</v>
      </c>
      <c r="BU5" s="210">
        <v>0.44690000000000002</v>
      </c>
      <c r="BV5" s="210">
        <v>0.44690000000000002</v>
      </c>
      <c r="BW5" s="210">
        <v>0.44690000000000002</v>
      </c>
      <c r="BX5" s="210">
        <v>0.44690000000000002</v>
      </c>
      <c r="BY5" s="210">
        <v>0.44690000000000002</v>
      </c>
      <c r="BZ5" s="210">
        <v>0.44690000000000002</v>
      </c>
      <c r="CA5" s="210">
        <v>0.44690000000000002</v>
      </c>
      <c r="CB5" s="210">
        <v>0.44690000000000002</v>
      </c>
      <c r="CC5" s="210">
        <v>0.44690000000000002</v>
      </c>
      <c r="CD5" s="210">
        <v>0.44690000000000002</v>
      </c>
      <c r="CE5" s="210">
        <v>0.44690000000000002</v>
      </c>
      <c r="CF5" s="210">
        <v>0.44690000000000002</v>
      </c>
      <c r="CG5" s="210">
        <v>0.44690000000000002</v>
      </c>
      <c r="CH5" s="210">
        <v>0.44690000000000002</v>
      </c>
      <c r="CI5" s="210">
        <v>0.44690000000000002</v>
      </c>
      <c r="CJ5" s="210">
        <v>0.44690000000000002</v>
      </c>
      <c r="CK5" s="210">
        <v>0.44690000000000002</v>
      </c>
      <c r="CL5" s="210">
        <v>0.44690000000000002</v>
      </c>
      <c r="CM5" s="210">
        <v>0.44690000000000002</v>
      </c>
      <c r="CN5" s="210">
        <v>0.44690000000000002</v>
      </c>
      <c r="CO5" s="210">
        <v>0.44690000000000002</v>
      </c>
      <c r="CP5" s="210">
        <v>0.44690000000000002</v>
      </c>
      <c r="CQ5" s="210">
        <v>0.44690000000000002</v>
      </c>
      <c r="CR5" s="210">
        <v>0.44690000000000002</v>
      </c>
      <c r="CS5" s="210">
        <v>0.44690000000000002</v>
      </c>
      <c r="CT5" s="210">
        <v>0.44690000000000002</v>
      </c>
      <c r="CU5" s="210">
        <v>0.44690000000000002</v>
      </c>
      <c r="CV5" s="210">
        <v>0.44690000000000002</v>
      </c>
      <c r="CW5" s="210">
        <v>0.44690000000000002</v>
      </c>
      <c r="CX5" s="210">
        <v>0.44690000000000002</v>
      </c>
      <c r="CY5" s="210">
        <v>0.44690000000000002</v>
      </c>
      <c r="CZ5" s="210">
        <v>0.44690000000000002</v>
      </c>
      <c r="DA5" s="210">
        <v>0.44690000000000002</v>
      </c>
      <c r="DB5" s="210">
        <v>0.44690000000000002</v>
      </c>
      <c r="DC5" s="210">
        <v>0.44690000000000002</v>
      </c>
      <c r="DD5" s="210">
        <v>0.44690000000000002</v>
      </c>
      <c r="DE5" s="210">
        <v>0.44690000000000002</v>
      </c>
      <c r="DF5" s="210">
        <v>0.44690000000000002</v>
      </c>
      <c r="DG5" s="210">
        <v>0.44690000000000002</v>
      </c>
      <c r="DH5" s="210">
        <v>0.44690000000000002</v>
      </c>
      <c r="DI5" s="210">
        <v>0.44690000000000002</v>
      </c>
      <c r="DJ5" s="210">
        <v>0.44690000000000002</v>
      </c>
      <c r="DK5" s="210">
        <v>0.44690000000000002</v>
      </c>
      <c r="DL5" s="210">
        <v>0.44690000000000002</v>
      </c>
      <c r="DM5" s="210">
        <v>0.44690000000000002</v>
      </c>
      <c r="DN5" s="210">
        <v>0.44690000000000002</v>
      </c>
      <c r="DO5" s="210">
        <v>0.44690000000000002</v>
      </c>
      <c r="DP5" s="210">
        <v>0.44690000000000002</v>
      </c>
      <c r="DQ5" s="210">
        <v>0.44690000000000002</v>
      </c>
      <c r="DR5" s="210">
        <v>0.44690000000000002</v>
      </c>
      <c r="DS5" s="210">
        <v>0.44690000000000002</v>
      </c>
      <c r="DT5" s="210">
        <v>0.44690000000000002</v>
      </c>
      <c r="DU5" s="210">
        <v>0.44690000000000002</v>
      </c>
      <c r="DV5" s="210">
        <v>0.44690000000000002</v>
      </c>
      <c r="DW5" s="210">
        <v>0.44690000000000002</v>
      </c>
      <c r="DX5" s="210">
        <v>0.44690000000000002</v>
      </c>
      <c r="DY5" s="210">
        <v>0.44690000000000002</v>
      </c>
      <c r="DZ5" s="210">
        <v>0.44690000000000002</v>
      </c>
      <c r="EA5" s="210">
        <v>0.44690000000000002</v>
      </c>
      <c r="EB5" s="210">
        <v>0.44690000000000002</v>
      </c>
      <c r="EC5" s="210">
        <v>0.44690000000000002</v>
      </c>
      <c r="ED5" s="210">
        <v>0.44690000000000002</v>
      </c>
      <c r="EE5" s="210">
        <v>0.44690000000000002</v>
      </c>
      <c r="EF5" s="210">
        <v>0.44690000000000002</v>
      </c>
      <c r="EG5" s="210">
        <v>0.44690000000000002</v>
      </c>
      <c r="EH5" s="210">
        <v>0.44690000000000002</v>
      </c>
      <c r="EI5" s="210">
        <v>0.44690000000000002</v>
      </c>
      <c r="EJ5" s="210">
        <v>0.44690000000000002</v>
      </c>
      <c r="EK5" s="210">
        <v>0.44690000000000002</v>
      </c>
      <c r="EL5" s="210">
        <v>0.44690000000000002</v>
      </c>
      <c r="EM5" s="210">
        <v>0.44690000000000002</v>
      </c>
      <c r="EN5" s="210">
        <v>0.44690000000000002</v>
      </c>
      <c r="EO5" s="210">
        <v>0.44690000000000002</v>
      </c>
      <c r="EP5" s="210">
        <v>0.44690000000000002</v>
      </c>
      <c r="EQ5" s="210">
        <v>0.44690000000000002</v>
      </c>
      <c r="ER5" s="210">
        <v>0.44690000000000002</v>
      </c>
      <c r="ES5" s="210">
        <v>0.44690000000000002</v>
      </c>
      <c r="ET5" s="210">
        <v>0.44690000000000002</v>
      </c>
      <c r="EU5" s="210">
        <v>0.44690000000000002</v>
      </c>
      <c r="EV5" s="210">
        <v>0.44690000000000002</v>
      </c>
      <c r="EW5" s="210">
        <v>0.44690000000000002</v>
      </c>
      <c r="EX5" s="210">
        <v>0.44690000000000002</v>
      </c>
      <c r="EY5" s="210">
        <v>0.44690000000000002</v>
      </c>
      <c r="EZ5" s="210">
        <v>0.44690000000000002</v>
      </c>
      <c r="FA5" s="210">
        <v>0.44690000000000002</v>
      </c>
      <c r="FB5" s="210">
        <v>0.44690000000000002</v>
      </c>
      <c r="FC5" s="210">
        <v>0.44690000000000002</v>
      </c>
      <c r="FD5" s="210">
        <v>0.44690000000000002</v>
      </c>
      <c r="FE5" s="210">
        <v>0.44690000000000002</v>
      </c>
      <c r="FF5" s="210">
        <v>0.44690000000000002</v>
      </c>
      <c r="FG5" s="210">
        <v>0.44690000000000002</v>
      </c>
      <c r="FH5" s="210">
        <v>0.44690000000000002</v>
      </c>
      <c r="FI5" s="210">
        <v>0.44690000000000002</v>
      </c>
      <c r="FJ5" s="210">
        <v>0.44690000000000002</v>
      </c>
      <c r="FK5" s="210">
        <v>0.44690000000000002</v>
      </c>
      <c r="FL5" s="210">
        <v>0.44690000000000002</v>
      </c>
      <c r="FM5" s="210">
        <v>0.44690000000000002</v>
      </c>
      <c r="FN5" s="210">
        <v>0.44690000000000002</v>
      </c>
      <c r="FO5" s="210">
        <v>0.44690000000000002</v>
      </c>
      <c r="FP5" s="210">
        <v>0.44690000000000002</v>
      </c>
      <c r="FQ5" s="210">
        <v>0.44690000000000002</v>
      </c>
      <c r="FR5" s="210">
        <v>0.44690000000000002</v>
      </c>
      <c r="FS5" s="210">
        <v>0.44690000000000002</v>
      </c>
      <c r="FT5" s="210">
        <v>0.44690000000000002</v>
      </c>
      <c r="FU5" s="210">
        <v>0.44690000000000002</v>
      </c>
      <c r="FV5" s="210">
        <v>0.44690000000000002</v>
      </c>
      <c r="FW5" s="210">
        <v>0.44690000000000002</v>
      </c>
      <c r="FX5" s="210">
        <v>0.44690000000000002</v>
      </c>
      <c r="FY5" s="210">
        <v>0.44690000000000002</v>
      </c>
      <c r="FZ5" s="210">
        <v>0.44690000000000002</v>
      </c>
      <c r="GA5" s="210">
        <v>0.44690000000000002</v>
      </c>
      <c r="GB5" s="210">
        <v>0.44690000000000002</v>
      </c>
      <c r="GC5" s="210">
        <v>0.44690000000000002</v>
      </c>
      <c r="GD5" s="210">
        <v>0.44690000000000002</v>
      </c>
      <c r="GE5" s="210">
        <v>0.44690000000000002</v>
      </c>
      <c r="GF5" s="210">
        <v>0.44690000000000002</v>
      </c>
      <c r="GG5" s="210">
        <v>0.44690000000000002</v>
      </c>
      <c r="GH5" s="210">
        <v>0.44690000000000002</v>
      </c>
      <c r="GI5" s="210">
        <v>0.44690000000000002</v>
      </c>
      <c r="GJ5" s="210">
        <v>0.44690000000000002</v>
      </c>
      <c r="GK5" s="210">
        <v>0.44690000000000002</v>
      </c>
      <c r="GL5" s="210">
        <v>0.44690000000000002</v>
      </c>
      <c r="GM5" s="210">
        <v>0.44690000000000002</v>
      </c>
      <c r="GN5" s="210">
        <v>0.44690000000000002</v>
      </c>
      <c r="GO5" s="210">
        <v>0.44690000000000002</v>
      </c>
      <c r="GP5" s="210">
        <v>0.44690000000000002</v>
      </c>
      <c r="GQ5" s="210">
        <v>0.44690000000000002</v>
      </c>
      <c r="GR5" s="210">
        <v>0.44690000000000002</v>
      </c>
      <c r="GS5" s="210">
        <v>0.44690000000000002</v>
      </c>
      <c r="GT5" s="210">
        <v>0.44690000000000002</v>
      </c>
      <c r="GU5" s="210">
        <v>0.44690000000000002</v>
      </c>
      <c r="GV5" s="210">
        <v>0.44690000000000002</v>
      </c>
      <c r="GW5" s="210">
        <v>0.44690000000000002</v>
      </c>
      <c r="GX5" s="210">
        <v>0.44690000000000002</v>
      </c>
      <c r="GY5" s="210">
        <v>0.44690000000000002</v>
      </c>
      <c r="GZ5" s="210">
        <v>0.44690000000000002</v>
      </c>
      <c r="HA5" s="210">
        <v>0.44690000000000002</v>
      </c>
      <c r="HB5" s="210">
        <v>0.44690000000000002</v>
      </c>
      <c r="HC5" s="210">
        <v>0.44690000000000002</v>
      </c>
      <c r="HD5" s="210">
        <v>0.44690000000000002</v>
      </c>
      <c r="HE5" s="210">
        <v>0.44690000000000002</v>
      </c>
      <c r="HF5" s="210">
        <v>0.44690000000000002</v>
      </c>
      <c r="HG5" s="210">
        <v>0.44690000000000002</v>
      </c>
      <c r="HH5" s="210">
        <v>0.44690000000000002</v>
      </c>
      <c r="HI5" s="210">
        <v>0.44690000000000002</v>
      </c>
      <c r="HJ5" s="210">
        <v>0.44690000000000002</v>
      </c>
      <c r="HK5" s="210">
        <v>0.44690000000000002</v>
      </c>
      <c r="HL5" s="210">
        <v>0.44690000000000002</v>
      </c>
      <c r="HM5" s="210">
        <v>0.44690000000000002</v>
      </c>
      <c r="HN5" s="210">
        <v>0.44690000000000002</v>
      </c>
      <c r="HO5" s="210">
        <v>0.44690000000000002</v>
      </c>
      <c r="HP5" s="210">
        <v>0.44690000000000002</v>
      </c>
      <c r="HQ5" s="210">
        <v>0.44690000000000002</v>
      </c>
      <c r="HR5" s="210">
        <v>0.44690000000000002</v>
      </c>
      <c r="HS5" s="210">
        <v>0.44690000000000002</v>
      </c>
      <c r="HT5" s="210">
        <v>0.44690000000000002</v>
      </c>
      <c r="HU5" s="210">
        <v>0.44690000000000002</v>
      </c>
      <c r="HV5" s="210">
        <v>0.44690000000000002</v>
      </c>
      <c r="HW5" s="210">
        <v>0.44690000000000002</v>
      </c>
      <c r="HX5" s="210">
        <v>0.44690000000000002</v>
      </c>
      <c r="HY5" s="210">
        <v>0.44690000000000002</v>
      </c>
      <c r="HZ5" s="210">
        <v>0.44690000000000002</v>
      </c>
    </row>
    <row r="6" spans="1:235" ht="15" customHeight="1" x14ac:dyDescent="0.2">
      <c r="A6" s="214" t="s">
        <v>99</v>
      </c>
      <c r="B6" s="213">
        <f>B3*B5</f>
        <v>7105.9937488965752</v>
      </c>
      <c r="C6" s="213">
        <f t="shared" ref="C6:BN6" si="0">C3*C5</f>
        <v>10046.644492066818</v>
      </c>
      <c r="D6" s="213">
        <f t="shared" si="0"/>
        <v>13368.034765263919</v>
      </c>
      <c r="E6" s="213">
        <f t="shared" si="0"/>
        <v>19098.712857273578</v>
      </c>
      <c r="F6" s="213">
        <f t="shared" si="0"/>
        <v>25865.860359018265</v>
      </c>
      <c r="G6" s="213">
        <f t="shared" si="0"/>
        <v>29126.879944084467</v>
      </c>
      <c r="H6" s="213">
        <f t="shared" si="0"/>
        <v>32111.971776280658</v>
      </c>
      <c r="I6" s="213">
        <f t="shared" si="0"/>
        <v>34545.20810273684</v>
      </c>
      <c r="J6" s="213">
        <f t="shared" si="0"/>
        <v>38634.010946413066</v>
      </c>
      <c r="K6" s="213">
        <f t="shared" si="0"/>
        <v>44102.452554439333</v>
      </c>
      <c r="L6" s="213">
        <f t="shared" si="0"/>
        <v>50788.36224093716</v>
      </c>
      <c r="M6" s="213">
        <f t="shared" si="0"/>
        <v>54877.165084613385</v>
      </c>
      <c r="N6" s="213">
        <f t="shared" si="0"/>
        <v>57310.401411069564</v>
      </c>
      <c r="O6" s="213">
        <f t="shared" si="0"/>
        <v>59743.637737525736</v>
      </c>
      <c r="P6" s="213">
        <f t="shared" si="0"/>
        <v>62690.420167724027</v>
      </c>
      <c r="Q6" s="213">
        <f t="shared" si="0"/>
        <v>65361.274845052321</v>
      </c>
      <c r="R6" s="213">
        <f t="shared" si="0"/>
        <v>75470.792761691322</v>
      </c>
      <c r="S6" s="213">
        <f t="shared" si="0"/>
        <v>84192.903993255779</v>
      </c>
      <c r="T6" s="213">
        <f t="shared" si="0"/>
        <v>95058.416134040992</v>
      </c>
      <c r="U6" s="213">
        <f t="shared" si="0"/>
        <v>107451.42523132203</v>
      </c>
      <c r="V6" s="213">
        <f t="shared" si="0"/>
        <v>119831.39958639929</v>
      </c>
      <c r="W6" s="213">
        <f t="shared" si="0"/>
        <v>130692.52470846551</v>
      </c>
      <c r="X6" s="213">
        <f t="shared" si="0"/>
        <v>203421.59218330882</v>
      </c>
      <c r="Y6" s="213">
        <f t="shared" si="0"/>
        <v>209685.87919158</v>
      </c>
      <c r="Z6" s="213">
        <f t="shared" si="0"/>
        <v>213156.02506625332</v>
      </c>
      <c r="AA6" s="213">
        <f t="shared" si="0"/>
        <v>216152.22665198141</v>
      </c>
      <c r="AB6" s="213">
        <f t="shared" si="0"/>
        <v>219145.12687305492</v>
      </c>
      <c r="AC6" s="213">
        <f t="shared" si="0"/>
        <v>222508.36843263524</v>
      </c>
      <c r="AD6" s="213">
        <f t="shared" si="0"/>
        <v>257204.22826258364</v>
      </c>
      <c r="AE6" s="213">
        <f t="shared" si="0"/>
        <v>256707.9221384117</v>
      </c>
      <c r="AF6" s="213">
        <f t="shared" si="0"/>
        <v>256211.61870420532</v>
      </c>
      <c r="AG6" s="213">
        <f t="shared" si="0"/>
        <v>255715.31526999894</v>
      </c>
      <c r="AH6" s="213">
        <f t="shared" si="0"/>
        <v>258286.51811768758</v>
      </c>
      <c r="AI6" s="213">
        <f t="shared" si="0"/>
        <v>308715.33787799021</v>
      </c>
      <c r="AJ6" s="213">
        <f t="shared" si="0"/>
        <v>307849.30883836717</v>
      </c>
      <c r="AK6" s="213">
        <f t="shared" si="0"/>
        <v>306983.28248870972</v>
      </c>
      <c r="AL6" s="213">
        <f t="shared" si="0"/>
        <v>306117.25613905239</v>
      </c>
      <c r="AM6" s="213">
        <f t="shared" si="0"/>
        <v>305251.229789395</v>
      </c>
      <c r="AN6" s="213">
        <f t="shared" si="0"/>
        <v>304385.20343973744</v>
      </c>
      <c r="AO6" s="213">
        <f t="shared" si="0"/>
        <v>303519.17440011457</v>
      </c>
      <c r="AP6" s="213">
        <f t="shared" si="0"/>
        <v>302653.14805045706</v>
      </c>
      <c r="AQ6" s="213">
        <f t="shared" si="0"/>
        <v>301757.81721573486</v>
      </c>
      <c r="AR6" s="213">
        <f t="shared" si="0"/>
        <v>300862.48638101254</v>
      </c>
      <c r="AS6" s="213">
        <f t="shared" si="0"/>
        <v>299967.15823625587</v>
      </c>
      <c r="AT6" s="213">
        <f t="shared" si="0"/>
        <v>299071.82740153372</v>
      </c>
      <c r="AU6" s="213">
        <f t="shared" si="0"/>
        <v>298176.49656681146</v>
      </c>
      <c r="AV6" s="213">
        <f t="shared" si="0"/>
        <v>297281.16573208914</v>
      </c>
      <c r="AW6" s="213">
        <f t="shared" si="0"/>
        <v>296385.83489736693</v>
      </c>
      <c r="AX6" s="213">
        <f t="shared" si="0"/>
        <v>295490.50406264467</v>
      </c>
      <c r="AY6" s="213">
        <f t="shared" si="0"/>
        <v>294595.17322792253</v>
      </c>
      <c r="AZ6" s="213">
        <f t="shared" si="0"/>
        <v>293699.8423932002</v>
      </c>
      <c r="BA6" s="213">
        <f t="shared" si="0"/>
        <v>292804.51155847788</v>
      </c>
      <c r="BB6" s="213">
        <f t="shared" si="0"/>
        <v>291909.18341372121</v>
      </c>
      <c r="BC6" s="213">
        <f t="shared" si="0"/>
        <v>291029.81214480498</v>
      </c>
      <c r="BD6" s="213">
        <f t="shared" si="0"/>
        <v>290150.44087588863</v>
      </c>
      <c r="BE6" s="213">
        <f t="shared" si="0"/>
        <v>289271.07229693793</v>
      </c>
      <c r="BF6" s="213">
        <f t="shared" si="0"/>
        <v>288391.70102802158</v>
      </c>
      <c r="BG6" s="213">
        <f t="shared" si="0"/>
        <v>287512.33244907076</v>
      </c>
      <c r="BH6" s="213">
        <f t="shared" si="0"/>
        <v>286632.96118015447</v>
      </c>
      <c r="BI6" s="213">
        <f t="shared" si="0"/>
        <v>285753.59260120365</v>
      </c>
      <c r="BJ6" s="213">
        <f t="shared" si="0"/>
        <v>284874.22133228736</v>
      </c>
      <c r="BK6" s="213">
        <f t="shared" si="0"/>
        <v>283994.85006337101</v>
      </c>
      <c r="BL6" s="213">
        <f t="shared" si="0"/>
        <v>283115.48148442031</v>
      </c>
      <c r="BM6" s="213">
        <f t="shared" si="0"/>
        <v>282236.1102155039</v>
      </c>
      <c r="BN6" s="213">
        <f t="shared" si="0"/>
        <v>281356.7416365532</v>
      </c>
      <c r="BO6" s="213">
        <f t="shared" ref="BO6:DZ6" si="1">BO3*BO5</f>
        <v>280492.14634858613</v>
      </c>
      <c r="BP6" s="213">
        <f t="shared" si="1"/>
        <v>279627.55375058454</v>
      </c>
      <c r="BQ6" s="213">
        <f t="shared" si="1"/>
        <v>278762.96115258307</v>
      </c>
      <c r="BR6" s="213">
        <f t="shared" si="1"/>
        <v>277898.3685545816</v>
      </c>
      <c r="BS6" s="213">
        <f t="shared" si="1"/>
        <v>277033.77595658007</v>
      </c>
      <c r="BT6" s="213">
        <f t="shared" si="1"/>
        <v>276169.18335857859</v>
      </c>
      <c r="BU6" s="213">
        <f t="shared" si="1"/>
        <v>275304.58807061153</v>
      </c>
      <c r="BV6" s="213">
        <f t="shared" si="1"/>
        <v>274439.99547261</v>
      </c>
      <c r="BW6" s="213">
        <f t="shared" si="1"/>
        <v>273575.40287460852</v>
      </c>
      <c r="BX6" s="213">
        <f t="shared" si="1"/>
        <v>272710.81027660705</v>
      </c>
      <c r="BY6" s="213">
        <f t="shared" si="1"/>
        <v>271846.21767860552</v>
      </c>
      <c r="BZ6" s="213">
        <f t="shared" si="1"/>
        <v>270981.62508060405</v>
      </c>
      <c r="CA6" s="213">
        <f t="shared" si="1"/>
        <v>270130.69481780031</v>
      </c>
      <c r="CB6" s="213">
        <f t="shared" si="1"/>
        <v>269279.76455499657</v>
      </c>
      <c r="CC6" s="213">
        <f t="shared" si="1"/>
        <v>268428.83429219277</v>
      </c>
      <c r="CD6" s="213">
        <f t="shared" si="1"/>
        <v>267577.90133942344</v>
      </c>
      <c r="CE6" s="213">
        <f t="shared" si="1"/>
        <v>266726.97107661964</v>
      </c>
      <c r="CF6" s="213">
        <f t="shared" si="1"/>
        <v>265876.0408138159</v>
      </c>
      <c r="CG6" s="213">
        <f t="shared" si="1"/>
        <v>265025.11055101216</v>
      </c>
      <c r="CH6" s="213">
        <f t="shared" si="1"/>
        <v>264174.18028820842</v>
      </c>
      <c r="CI6" s="213">
        <f t="shared" si="1"/>
        <v>263323.25002540462</v>
      </c>
      <c r="CJ6" s="213">
        <f t="shared" si="1"/>
        <v>262472.31976260094</v>
      </c>
      <c r="CK6" s="213">
        <f t="shared" si="1"/>
        <v>261621.38949979714</v>
      </c>
      <c r="CL6" s="213">
        <f t="shared" si="1"/>
        <v>260770.45923699343</v>
      </c>
      <c r="CM6" s="213">
        <f t="shared" si="1"/>
        <v>259932.17450239696</v>
      </c>
      <c r="CN6" s="213">
        <f t="shared" si="1"/>
        <v>259093.88976780043</v>
      </c>
      <c r="CO6" s="213">
        <f t="shared" si="1"/>
        <v>258255.6050332039</v>
      </c>
      <c r="CP6" s="213">
        <f t="shared" si="1"/>
        <v>257417.3202986074</v>
      </c>
      <c r="CQ6" s="213">
        <f t="shared" si="1"/>
        <v>256579.0355640109</v>
      </c>
      <c r="CR6" s="213">
        <f t="shared" si="1"/>
        <v>255740.75082941446</v>
      </c>
      <c r="CS6" s="213">
        <f t="shared" si="1"/>
        <v>254902.46609481791</v>
      </c>
      <c r="CT6" s="213">
        <f t="shared" si="1"/>
        <v>254064.18136022147</v>
      </c>
      <c r="CU6" s="213">
        <f t="shared" si="1"/>
        <v>253225.89662562491</v>
      </c>
      <c r="CV6" s="213">
        <f t="shared" si="1"/>
        <v>252387.61189102841</v>
      </c>
      <c r="CW6" s="213">
        <f t="shared" si="1"/>
        <v>251549.32715643194</v>
      </c>
      <c r="CX6" s="213">
        <f t="shared" si="1"/>
        <v>250711.04242183545</v>
      </c>
      <c r="CY6" s="213">
        <f t="shared" si="1"/>
        <v>249884.44289773295</v>
      </c>
      <c r="CZ6" s="213">
        <f t="shared" si="1"/>
        <v>249057.84337363046</v>
      </c>
      <c r="DA6" s="213">
        <f t="shared" si="1"/>
        <v>248231.24653949353</v>
      </c>
      <c r="DB6" s="213">
        <f t="shared" si="1"/>
        <v>247404.64701539103</v>
      </c>
      <c r="DC6" s="213">
        <f t="shared" si="1"/>
        <v>246578.04749128851</v>
      </c>
      <c r="DD6" s="213">
        <f t="shared" si="1"/>
        <v>245751.45065715161</v>
      </c>
      <c r="DE6" s="213">
        <f t="shared" si="1"/>
        <v>244924.85113304909</v>
      </c>
      <c r="DF6" s="213">
        <f t="shared" si="1"/>
        <v>244098.25160894659</v>
      </c>
      <c r="DG6" s="213">
        <f t="shared" si="1"/>
        <v>243271.6520848441</v>
      </c>
      <c r="DH6" s="213">
        <f t="shared" si="1"/>
        <v>242445.05525070717</v>
      </c>
      <c r="DI6" s="213">
        <f t="shared" si="1"/>
        <v>241618.45572660468</v>
      </c>
      <c r="DJ6" s="213">
        <f t="shared" si="1"/>
        <v>240791.85620250218</v>
      </c>
      <c r="DK6" s="213">
        <f t="shared" si="1"/>
        <v>239970.63122963515</v>
      </c>
      <c r="DL6" s="213">
        <f t="shared" si="1"/>
        <v>239149.40356680256</v>
      </c>
      <c r="DM6" s="213">
        <f t="shared" si="1"/>
        <v>238328.17859393562</v>
      </c>
      <c r="DN6" s="213">
        <f t="shared" si="1"/>
        <v>237506.95362106862</v>
      </c>
      <c r="DO6" s="213">
        <f t="shared" si="1"/>
        <v>236685.72595823603</v>
      </c>
      <c r="DP6" s="213">
        <f t="shared" si="1"/>
        <v>235864.50098536906</v>
      </c>
      <c r="DQ6" s="213">
        <f t="shared" si="1"/>
        <v>235043.276012502</v>
      </c>
      <c r="DR6" s="213">
        <f t="shared" si="1"/>
        <v>234222.04834966947</v>
      </c>
      <c r="DS6" s="213">
        <f t="shared" si="1"/>
        <v>233400.82337680244</v>
      </c>
      <c r="DT6" s="213">
        <f t="shared" si="1"/>
        <v>232579.59840393544</v>
      </c>
      <c r="DU6" s="213">
        <f t="shared" si="1"/>
        <v>231758.37074110284</v>
      </c>
      <c r="DV6" s="213">
        <f t="shared" si="1"/>
        <v>230937.14576823587</v>
      </c>
      <c r="DW6" s="213">
        <f t="shared" si="1"/>
        <v>230116.62825631726</v>
      </c>
      <c r="DX6" s="213">
        <f t="shared" si="1"/>
        <v>229296.11074439867</v>
      </c>
      <c r="DY6" s="213">
        <f t="shared" si="1"/>
        <v>228475.5959224457</v>
      </c>
      <c r="DZ6" s="213">
        <f t="shared" si="1"/>
        <v>227655.07841052712</v>
      </c>
      <c r="EA6" s="213">
        <f t="shared" ref="EA6:GL6" si="2">EA3*EA5</f>
        <v>226834.56089860853</v>
      </c>
      <c r="EB6" s="213">
        <f t="shared" si="2"/>
        <v>226014.04338668991</v>
      </c>
      <c r="EC6" s="213">
        <f t="shared" si="2"/>
        <v>225193.52587477132</v>
      </c>
      <c r="ED6" s="213">
        <f t="shared" si="2"/>
        <v>224373.00836285279</v>
      </c>
      <c r="EE6" s="213">
        <f t="shared" si="2"/>
        <v>223552.49085093421</v>
      </c>
      <c r="EF6" s="213">
        <f t="shared" si="2"/>
        <v>222731.97602898118</v>
      </c>
      <c r="EG6" s="213">
        <f t="shared" si="2"/>
        <v>221911.45851706257</v>
      </c>
      <c r="EH6" s="213">
        <f t="shared" si="2"/>
        <v>221090.94100514404</v>
      </c>
      <c r="EI6" s="213">
        <f t="shared" si="2"/>
        <v>220270.41542332867</v>
      </c>
      <c r="EJ6" s="213">
        <f t="shared" si="2"/>
        <v>219449.88984151336</v>
      </c>
      <c r="EK6" s="213">
        <f t="shared" si="2"/>
        <v>218629.36694966361</v>
      </c>
      <c r="EL6" s="213">
        <f t="shared" si="2"/>
        <v>217808.84136784825</v>
      </c>
      <c r="EM6" s="213">
        <f t="shared" si="2"/>
        <v>216988.31578603294</v>
      </c>
      <c r="EN6" s="213">
        <f t="shared" si="2"/>
        <v>216167.7902042176</v>
      </c>
      <c r="EO6" s="213">
        <f t="shared" si="2"/>
        <v>215347.26462240229</v>
      </c>
      <c r="EP6" s="213">
        <f t="shared" si="2"/>
        <v>214526.73904058695</v>
      </c>
      <c r="EQ6" s="213">
        <f t="shared" si="2"/>
        <v>213706.21614873715</v>
      </c>
      <c r="ER6" s="213">
        <f t="shared" si="2"/>
        <v>212885.69056692184</v>
      </c>
      <c r="ES6" s="213">
        <f t="shared" si="2"/>
        <v>212065.16498510653</v>
      </c>
      <c r="ET6" s="213">
        <f t="shared" si="2"/>
        <v>211244.63940329119</v>
      </c>
      <c r="EU6" s="213">
        <f t="shared" si="2"/>
        <v>210424.12189137258</v>
      </c>
      <c r="EV6" s="213">
        <f t="shared" si="2"/>
        <v>209603.60706941961</v>
      </c>
      <c r="EW6" s="213">
        <f t="shared" si="2"/>
        <v>208783.08955750102</v>
      </c>
      <c r="EX6" s="213">
        <f t="shared" si="2"/>
        <v>207962.5720455824</v>
      </c>
      <c r="EY6" s="213">
        <f t="shared" si="2"/>
        <v>207142.05453366385</v>
      </c>
      <c r="EZ6" s="213">
        <f t="shared" si="2"/>
        <v>206321.53702174526</v>
      </c>
      <c r="FA6" s="213">
        <f t="shared" si="2"/>
        <v>205501.0195098267</v>
      </c>
      <c r="FB6" s="213">
        <f t="shared" si="2"/>
        <v>204680.50468787368</v>
      </c>
      <c r="FC6" s="213">
        <f t="shared" si="2"/>
        <v>203859.98717595506</v>
      </c>
      <c r="FD6" s="213">
        <f t="shared" si="2"/>
        <v>203039.46966403653</v>
      </c>
      <c r="FE6" s="213">
        <f t="shared" si="2"/>
        <v>202218.95215211794</v>
      </c>
      <c r="FF6" s="213">
        <f t="shared" si="2"/>
        <v>201398.43464019935</v>
      </c>
      <c r="FG6" s="213">
        <f t="shared" si="2"/>
        <v>200577.90905838402</v>
      </c>
      <c r="FH6" s="213">
        <f t="shared" si="2"/>
        <v>199757.38616653424</v>
      </c>
      <c r="FI6" s="213">
        <f t="shared" si="2"/>
        <v>198936.86058471893</v>
      </c>
      <c r="FJ6" s="213">
        <f t="shared" si="2"/>
        <v>198116.33500290359</v>
      </c>
      <c r="FK6" s="213">
        <f t="shared" si="2"/>
        <v>197295.80942108826</v>
      </c>
      <c r="FL6" s="213">
        <f t="shared" si="2"/>
        <v>196475.28383927295</v>
      </c>
      <c r="FM6" s="213">
        <f t="shared" si="2"/>
        <v>195654.75825745758</v>
      </c>
      <c r="FN6" s="213">
        <f t="shared" si="2"/>
        <v>194834.23536560783</v>
      </c>
      <c r="FO6" s="213">
        <f t="shared" si="2"/>
        <v>194013.70978379252</v>
      </c>
      <c r="FP6" s="213">
        <f t="shared" si="2"/>
        <v>193193.18420197719</v>
      </c>
      <c r="FQ6" s="213">
        <f t="shared" si="2"/>
        <v>192372.65862016185</v>
      </c>
      <c r="FR6" s="213">
        <f t="shared" si="2"/>
        <v>191552.13303834651</v>
      </c>
      <c r="FS6" s="213">
        <f t="shared" si="2"/>
        <v>190731.61821639352</v>
      </c>
      <c r="FT6" s="213">
        <f t="shared" si="2"/>
        <v>189911.10070447493</v>
      </c>
      <c r="FU6" s="213">
        <f t="shared" si="2"/>
        <v>189090.58319255637</v>
      </c>
      <c r="FV6" s="213">
        <f t="shared" si="2"/>
        <v>188270.06568063775</v>
      </c>
      <c r="FW6" s="213">
        <f t="shared" si="2"/>
        <v>187449.54816871919</v>
      </c>
      <c r="FX6" s="213">
        <f t="shared" si="2"/>
        <v>186629.03065680061</v>
      </c>
      <c r="FY6" s="213">
        <f t="shared" si="2"/>
        <v>185808.51583484761</v>
      </c>
      <c r="FZ6" s="213">
        <f t="shared" si="2"/>
        <v>184987.99832292902</v>
      </c>
      <c r="GA6" s="213">
        <f t="shared" si="2"/>
        <v>184167.48081101043</v>
      </c>
      <c r="GB6" s="213">
        <f t="shared" si="2"/>
        <v>183346.96329909185</v>
      </c>
      <c r="GC6" s="213">
        <f t="shared" si="2"/>
        <v>182526.44578717326</v>
      </c>
      <c r="GD6" s="213">
        <f t="shared" si="2"/>
        <v>181705.9282752547</v>
      </c>
      <c r="GE6" s="213">
        <f t="shared" si="2"/>
        <v>180885.40538340493</v>
      </c>
      <c r="GF6" s="213">
        <f t="shared" si="2"/>
        <v>180064.87980158962</v>
      </c>
      <c r="GG6" s="213">
        <f t="shared" si="2"/>
        <v>179244.35421977428</v>
      </c>
      <c r="GH6" s="213">
        <f t="shared" si="2"/>
        <v>178423.82863795894</v>
      </c>
      <c r="GI6" s="213">
        <f t="shared" si="2"/>
        <v>177603.3030561436</v>
      </c>
      <c r="GJ6" s="213">
        <f t="shared" si="2"/>
        <v>176782.78016429386</v>
      </c>
      <c r="GK6" s="213">
        <f t="shared" si="2"/>
        <v>175962.25458247852</v>
      </c>
      <c r="GL6" s="213">
        <f t="shared" si="2"/>
        <v>175141.72900066318</v>
      </c>
      <c r="GM6" s="213">
        <f t="shared" ref="GM6:HZ6" si="3">GM3*GM5</f>
        <v>174321.20341884784</v>
      </c>
      <c r="GN6" s="213">
        <f t="shared" si="3"/>
        <v>173500.67783703253</v>
      </c>
      <c r="GO6" s="213">
        <f t="shared" si="3"/>
        <v>172680.1522552172</v>
      </c>
      <c r="GP6" s="213">
        <f t="shared" si="3"/>
        <v>171859.62936336742</v>
      </c>
      <c r="GQ6" s="213">
        <f t="shared" si="3"/>
        <v>171039.11185144886</v>
      </c>
      <c r="GR6" s="213">
        <f t="shared" si="3"/>
        <v>170218.59433953025</v>
      </c>
      <c r="GS6" s="213">
        <f t="shared" si="3"/>
        <v>169398.07682761172</v>
      </c>
      <c r="GT6" s="213">
        <f t="shared" si="3"/>
        <v>168577.5593156931</v>
      </c>
      <c r="GU6" s="213">
        <f t="shared" si="3"/>
        <v>167757.04180377451</v>
      </c>
      <c r="GV6" s="213">
        <f t="shared" si="3"/>
        <v>166936.52698182152</v>
      </c>
      <c r="GW6" s="213">
        <f t="shared" si="3"/>
        <v>166116.00946990293</v>
      </c>
      <c r="GX6" s="213">
        <f t="shared" si="3"/>
        <v>165295.49195798437</v>
      </c>
      <c r="GY6" s="213">
        <f t="shared" si="3"/>
        <v>164474.97444606575</v>
      </c>
      <c r="GZ6" s="213">
        <f t="shared" si="3"/>
        <v>163654.45693414719</v>
      </c>
      <c r="HA6" s="213">
        <f t="shared" si="3"/>
        <v>162833.93942222858</v>
      </c>
      <c r="HB6" s="213">
        <f t="shared" si="3"/>
        <v>162013.42460027558</v>
      </c>
      <c r="HC6" s="213">
        <f t="shared" si="3"/>
        <v>161192.89901846024</v>
      </c>
      <c r="HD6" s="213">
        <f t="shared" si="3"/>
        <v>160372.37343664494</v>
      </c>
      <c r="HE6" s="213">
        <f t="shared" si="3"/>
        <v>159551.84785482963</v>
      </c>
      <c r="HF6" s="213">
        <f t="shared" si="3"/>
        <v>158731.32227301429</v>
      </c>
      <c r="HG6" s="213">
        <f t="shared" si="3"/>
        <v>157910.79938116451</v>
      </c>
      <c r="HH6" s="213">
        <f t="shared" si="3"/>
        <v>157090.27379934918</v>
      </c>
      <c r="HI6" s="213">
        <f t="shared" si="3"/>
        <v>156269.74821753387</v>
      </c>
      <c r="HJ6" s="213">
        <f t="shared" si="3"/>
        <v>155449.22263571853</v>
      </c>
      <c r="HK6" s="213">
        <f t="shared" si="3"/>
        <v>154628.69705390319</v>
      </c>
      <c r="HL6" s="213">
        <f t="shared" si="3"/>
        <v>153808.17147208785</v>
      </c>
      <c r="HM6" s="213">
        <f t="shared" si="3"/>
        <v>152987.64858023811</v>
      </c>
      <c r="HN6" s="213">
        <f t="shared" si="3"/>
        <v>152167.12299842277</v>
      </c>
      <c r="HO6" s="213">
        <f t="shared" si="3"/>
        <v>151346.60548650421</v>
      </c>
      <c r="HP6" s="213">
        <f t="shared" si="3"/>
        <v>150526.08797458559</v>
      </c>
      <c r="HQ6" s="213">
        <f t="shared" si="3"/>
        <v>149705.570462667</v>
      </c>
      <c r="HR6" s="213">
        <f t="shared" si="3"/>
        <v>148885.05564071401</v>
      </c>
      <c r="HS6" s="213">
        <f t="shared" si="3"/>
        <v>148064.53812879545</v>
      </c>
      <c r="HT6" s="213">
        <f t="shared" si="3"/>
        <v>147244.02061687686</v>
      </c>
      <c r="HU6" s="213">
        <f t="shared" si="3"/>
        <v>146423.50310495825</v>
      </c>
      <c r="HV6" s="213">
        <f t="shared" si="3"/>
        <v>145602.98559303969</v>
      </c>
      <c r="HW6" s="213">
        <f t="shared" si="3"/>
        <v>144782.4680811211</v>
      </c>
      <c r="HX6" s="213">
        <f t="shared" si="3"/>
        <v>143961.95056920254</v>
      </c>
      <c r="HY6" s="213">
        <f t="shared" si="3"/>
        <v>143141.43574724952</v>
      </c>
      <c r="HZ6" s="213">
        <f t="shared" si="3"/>
        <v>142320.91823533093</v>
      </c>
    </row>
    <row r="7" spans="1:235" ht="15" customHeight="1" x14ac:dyDescent="0.2">
      <c r="A7" s="218" t="s">
        <v>105</v>
      </c>
      <c r="B7" s="211">
        <f t="shared" ref="B7:BM7" si="4">230294086/12</f>
        <v>19191173.833333332</v>
      </c>
      <c r="C7" s="211">
        <f t="shared" si="4"/>
        <v>19191173.833333332</v>
      </c>
      <c r="D7" s="211">
        <f t="shared" si="4"/>
        <v>19191173.833333332</v>
      </c>
      <c r="E7" s="211">
        <f t="shared" si="4"/>
        <v>19191173.833333332</v>
      </c>
      <c r="F7" s="211">
        <f t="shared" si="4"/>
        <v>19191173.833333332</v>
      </c>
      <c r="G7" s="211">
        <f t="shared" si="4"/>
        <v>19191173.833333332</v>
      </c>
      <c r="H7" s="211">
        <f t="shared" si="4"/>
        <v>19191173.833333332</v>
      </c>
      <c r="I7" s="211">
        <f t="shared" si="4"/>
        <v>19191173.833333332</v>
      </c>
      <c r="J7" s="211">
        <f t="shared" si="4"/>
        <v>19191173.833333332</v>
      </c>
      <c r="K7" s="211">
        <f t="shared" si="4"/>
        <v>19191173.833333332</v>
      </c>
      <c r="L7" s="211">
        <f t="shared" si="4"/>
        <v>19191173.833333332</v>
      </c>
      <c r="M7" s="211">
        <f t="shared" si="4"/>
        <v>19191173.833333332</v>
      </c>
      <c r="N7" s="211">
        <f t="shared" si="4"/>
        <v>19191173.833333332</v>
      </c>
      <c r="O7" s="211">
        <f t="shared" si="4"/>
        <v>19191173.833333332</v>
      </c>
      <c r="P7" s="211">
        <f t="shared" si="4"/>
        <v>19191173.833333332</v>
      </c>
      <c r="Q7" s="211">
        <f t="shared" si="4"/>
        <v>19191173.833333332</v>
      </c>
      <c r="R7" s="211">
        <f t="shared" si="4"/>
        <v>19191173.833333332</v>
      </c>
      <c r="S7" s="211">
        <f t="shared" si="4"/>
        <v>19191173.833333332</v>
      </c>
      <c r="T7" s="211">
        <f t="shared" si="4"/>
        <v>19191173.833333332</v>
      </c>
      <c r="U7" s="211">
        <f t="shared" si="4"/>
        <v>19191173.833333332</v>
      </c>
      <c r="V7" s="211">
        <f t="shared" si="4"/>
        <v>19191173.833333332</v>
      </c>
      <c r="W7" s="211">
        <f t="shared" si="4"/>
        <v>19191173.833333332</v>
      </c>
      <c r="X7" s="211">
        <f t="shared" si="4"/>
        <v>19191173.833333332</v>
      </c>
      <c r="Y7" s="211">
        <f t="shared" si="4"/>
        <v>19191173.833333332</v>
      </c>
      <c r="Z7" s="211">
        <f t="shared" si="4"/>
        <v>19191173.833333332</v>
      </c>
      <c r="AA7" s="211">
        <f t="shared" si="4"/>
        <v>19191173.833333332</v>
      </c>
      <c r="AB7" s="211">
        <f t="shared" si="4"/>
        <v>19191173.833333332</v>
      </c>
      <c r="AC7" s="211">
        <f t="shared" si="4"/>
        <v>19191173.833333332</v>
      </c>
      <c r="AD7" s="211">
        <f t="shared" si="4"/>
        <v>19191173.833333332</v>
      </c>
      <c r="AE7" s="211">
        <f t="shared" si="4"/>
        <v>19191173.833333332</v>
      </c>
      <c r="AF7" s="211">
        <f t="shared" si="4"/>
        <v>19191173.833333332</v>
      </c>
      <c r="AG7" s="211">
        <f t="shared" si="4"/>
        <v>19191173.833333332</v>
      </c>
      <c r="AH7" s="211">
        <f t="shared" si="4"/>
        <v>19191173.833333332</v>
      </c>
      <c r="AI7" s="211">
        <f t="shared" si="4"/>
        <v>19191173.833333332</v>
      </c>
      <c r="AJ7" s="211">
        <f t="shared" si="4"/>
        <v>19191173.833333332</v>
      </c>
      <c r="AK7" s="211">
        <f t="shared" si="4"/>
        <v>19191173.833333332</v>
      </c>
      <c r="AL7" s="211">
        <f t="shared" si="4"/>
        <v>19191173.833333332</v>
      </c>
      <c r="AM7" s="211">
        <f t="shared" si="4"/>
        <v>19191173.833333332</v>
      </c>
      <c r="AN7" s="211">
        <f t="shared" si="4"/>
        <v>19191173.833333332</v>
      </c>
      <c r="AO7" s="211">
        <f t="shared" si="4"/>
        <v>19191173.833333332</v>
      </c>
      <c r="AP7" s="211">
        <f t="shared" si="4"/>
        <v>19191173.833333332</v>
      </c>
      <c r="AQ7" s="211">
        <f t="shared" si="4"/>
        <v>19191173.833333332</v>
      </c>
      <c r="AR7" s="211">
        <f t="shared" si="4"/>
        <v>19191173.833333332</v>
      </c>
      <c r="AS7" s="211">
        <f t="shared" si="4"/>
        <v>19191173.833333332</v>
      </c>
      <c r="AT7" s="211">
        <f t="shared" si="4"/>
        <v>19191173.833333332</v>
      </c>
      <c r="AU7" s="211">
        <f t="shared" si="4"/>
        <v>19191173.833333332</v>
      </c>
      <c r="AV7" s="211">
        <f t="shared" si="4"/>
        <v>19191173.833333332</v>
      </c>
      <c r="AW7" s="211">
        <f t="shared" si="4"/>
        <v>19191173.833333332</v>
      </c>
      <c r="AX7" s="211">
        <f t="shared" si="4"/>
        <v>19191173.833333332</v>
      </c>
      <c r="AY7" s="211">
        <f t="shared" si="4"/>
        <v>19191173.833333332</v>
      </c>
      <c r="AZ7" s="211">
        <f t="shared" si="4"/>
        <v>19191173.833333332</v>
      </c>
      <c r="BA7" s="211">
        <f t="shared" si="4"/>
        <v>19191173.833333332</v>
      </c>
      <c r="BB7" s="211">
        <f t="shared" si="4"/>
        <v>19191173.833333332</v>
      </c>
      <c r="BC7" s="211">
        <f t="shared" si="4"/>
        <v>19191173.833333332</v>
      </c>
      <c r="BD7" s="211">
        <f t="shared" si="4"/>
        <v>19191173.833333332</v>
      </c>
      <c r="BE7" s="211">
        <f t="shared" si="4"/>
        <v>19191173.833333332</v>
      </c>
      <c r="BF7" s="211">
        <f t="shared" si="4"/>
        <v>19191173.833333332</v>
      </c>
      <c r="BG7" s="211">
        <f t="shared" si="4"/>
        <v>19191173.833333332</v>
      </c>
      <c r="BH7" s="211">
        <f t="shared" si="4"/>
        <v>19191173.833333332</v>
      </c>
      <c r="BI7" s="211">
        <f t="shared" si="4"/>
        <v>19191173.833333332</v>
      </c>
      <c r="BJ7" s="211">
        <f t="shared" si="4"/>
        <v>19191173.833333332</v>
      </c>
      <c r="BK7" s="211">
        <f t="shared" si="4"/>
        <v>19191173.833333332</v>
      </c>
      <c r="BL7" s="211">
        <f t="shared" si="4"/>
        <v>19191173.833333332</v>
      </c>
      <c r="BM7" s="211">
        <f t="shared" si="4"/>
        <v>19191173.833333332</v>
      </c>
      <c r="BN7" s="211">
        <f t="shared" ref="BN7:DY7" si="5">230294086/12</f>
        <v>19191173.833333332</v>
      </c>
      <c r="BO7" s="211">
        <f t="shared" si="5"/>
        <v>19191173.833333332</v>
      </c>
      <c r="BP7" s="211">
        <f t="shared" si="5"/>
        <v>19191173.833333332</v>
      </c>
      <c r="BQ7" s="211">
        <f t="shared" si="5"/>
        <v>19191173.833333332</v>
      </c>
      <c r="BR7" s="211">
        <f t="shared" si="5"/>
        <v>19191173.833333332</v>
      </c>
      <c r="BS7" s="211">
        <f t="shared" si="5"/>
        <v>19191173.833333332</v>
      </c>
      <c r="BT7" s="211">
        <f t="shared" si="5"/>
        <v>19191173.833333332</v>
      </c>
      <c r="BU7" s="211">
        <f t="shared" si="5"/>
        <v>19191173.833333332</v>
      </c>
      <c r="BV7" s="211">
        <f t="shared" si="5"/>
        <v>19191173.833333332</v>
      </c>
      <c r="BW7" s="211">
        <f t="shared" si="5"/>
        <v>19191173.833333332</v>
      </c>
      <c r="BX7" s="211">
        <f t="shared" si="5"/>
        <v>19191173.833333332</v>
      </c>
      <c r="BY7" s="211">
        <f t="shared" si="5"/>
        <v>19191173.833333332</v>
      </c>
      <c r="BZ7" s="211">
        <f t="shared" si="5"/>
        <v>19191173.833333332</v>
      </c>
      <c r="CA7" s="211">
        <f t="shared" si="5"/>
        <v>19191173.833333332</v>
      </c>
      <c r="CB7" s="211">
        <f t="shared" si="5"/>
        <v>19191173.833333332</v>
      </c>
      <c r="CC7" s="211">
        <f t="shared" si="5"/>
        <v>19191173.833333332</v>
      </c>
      <c r="CD7" s="211">
        <f t="shared" si="5"/>
        <v>19191173.833333332</v>
      </c>
      <c r="CE7" s="211">
        <f t="shared" si="5"/>
        <v>19191173.833333332</v>
      </c>
      <c r="CF7" s="211">
        <f t="shared" si="5"/>
        <v>19191173.833333332</v>
      </c>
      <c r="CG7" s="211">
        <f t="shared" si="5"/>
        <v>19191173.833333332</v>
      </c>
      <c r="CH7" s="211">
        <f t="shared" si="5"/>
        <v>19191173.833333332</v>
      </c>
      <c r="CI7" s="211">
        <f t="shared" si="5"/>
        <v>19191173.833333332</v>
      </c>
      <c r="CJ7" s="211">
        <f t="shared" si="5"/>
        <v>19191173.833333332</v>
      </c>
      <c r="CK7" s="211">
        <f t="shared" si="5"/>
        <v>19191173.833333332</v>
      </c>
      <c r="CL7" s="211">
        <f t="shared" si="5"/>
        <v>19191173.833333332</v>
      </c>
      <c r="CM7" s="211">
        <f t="shared" si="5"/>
        <v>19191173.833333332</v>
      </c>
      <c r="CN7" s="211">
        <f t="shared" si="5"/>
        <v>19191173.833333332</v>
      </c>
      <c r="CO7" s="211">
        <f t="shared" si="5"/>
        <v>19191173.833333332</v>
      </c>
      <c r="CP7" s="211">
        <f t="shared" si="5"/>
        <v>19191173.833333332</v>
      </c>
      <c r="CQ7" s="211">
        <f t="shared" si="5"/>
        <v>19191173.833333332</v>
      </c>
      <c r="CR7" s="211">
        <f t="shared" si="5"/>
        <v>19191173.833333332</v>
      </c>
      <c r="CS7" s="211">
        <f t="shared" si="5"/>
        <v>19191173.833333332</v>
      </c>
      <c r="CT7" s="211">
        <f t="shared" si="5"/>
        <v>19191173.833333332</v>
      </c>
      <c r="CU7" s="211">
        <f t="shared" si="5"/>
        <v>19191173.833333332</v>
      </c>
      <c r="CV7" s="211">
        <f t="shared" si="5"/>
        <v>19191173.833333332</v>
      </c>
      <c r="CW7" s="211">
        <f t="shared" si="5"/>
        <v>19191173.833333332</v>
      </c>
      <c r="CX7" s="211">
        <f t="shared" si="5"/>
        <v>19191173.833333332</v>
      </c>
      <c r="CY7" s="211">
        <f t="shared" si="5"/>
        <v>19191173.833333332</v>
      </c>
      <c r="CZ7" s="211">
        <f t="shared" si="5"/>
        <v>19191173.833333332</v>
      </c>
      <c r="DA7" s="211">
        <f t="shared" si="5"/>
        <v>19191173.833333332</v>
      </c>
      <c r="DB7" s="211">
        <f t="shared" si="5"/>
        <v>19191173.833333332</v>
      </c>
      <c r="DC7" s="211">
        <f t="shared" si="5"/>
        <v>19191173.833333332</v>
      </c>
      <c r="DD7" s="211">
        <f t="shared" si="5"/>
        <v>19191173.833333332</v>
      </c>
      <c r="DE7" s="211">
        <f t="shared" si="5"/>
        <v>19191173.833333332</v>
      </c>
      <c r="DF7" s="211">
        <f t="shared" si="5"/>
        <v>19191173.833333332</v>
      </c>
      <c r="DG7" s="211">
        <f t="shared" si="5"/>
        <v>19191173.833333332</v>
      </c>
      <c r="DH7" s="211">
        <f t="shared" si="5"/>
        <v>19191173.833333332</v>
      </c>
      <c r="DI7" s="211">
        <f t="shared" si="5"/>
        <v>19191173.833333332</v>
      </c>
      <c r="DJ7" s="211">
        <f t="shared" si="5"/>
        <v>19191173.833333332</v>
      </c>
      <c r="DK7" s="211">
        <f t="shared" si="5"/>
        <v>19191173.833333332</v>
      </c>
      <c r="DL7" s="211">
        <f t="shared" si="5"/>
        <v>19191173.833333332</v>
      </c>
      <c r="DM7" s="211">
        <f t="shared" si="5"/>
        <v>19191173.833333332</v>
      </c>
      <c r="DN7" s="211">
        <f t="shared" si="5"/>
        <v>19191173.833333332</v>
      </c>
      <c r="DO7" s="211">
        <f t="shared" si="5"/>
        <v>19191173.833333332</v>
      </c>
      <c r="DP7" s="211">
        <f t="shared" si="5"/>
        <v>19191173.833333332</v>
      </c>
      <c r="DQ7" s="211">
        <f t="shared" si="5"/>
        <v>19191173.833333332</v>
      </c>
      <c r="DR7" s="211">
        <f t="shared" si="5"/>
        <v>19191173.833333332</v>
      </c>
      <c r="DS7" s="211">
        <f t="shared" si="5"/>
        <v>19191173.833333332</v>
      </c>
      <c r="DT7" s="211">
        <f t="shared" si="5"/>
        <v>19191173.833333332</v>
      </c>
      <c r="DU7" s="211">
        <f t="shared" si="5"/>
        <v>19191173.833333332</v>
      </c>
      <c r="DV7" s="211">
        <f t="shared" si="5"/>
        <v>19191173.833333332</v>
      </c>
      <c r="DW7" s="211">
        <f t="shared" si="5"/>
        <v>19191173.833333332</v>
      </c>
      <c r="DX7" s="211">
        <f t="shared" si="5"/>
        <v>19191173.833333332</v>
      </c>
      <c r="DY7" s="211">
        <f t="shared" si="5"/>
        <v>19191173.833333332</v>
      </c>
      <c r="DZ7" s="211">
        <f t="shared" ref="DZ7:GK7" si="6">230294086/12</f>
        <v>19191173.833333332</v>
      </c>
      <c r="EA7" s="211">
        <f t="shared" si="6"/>
        <v>19191173.833333332</v>
      </c>
      <c r="EB7" s="211">
        <f t="shared" si="6"/>
        <v>19191173.833333332</v>
      </c>
      <c r="EC7" s="211">
        <f t="shared" si="6"/>
        <v>19191173.833333332</v>
      </c>
      <c r="ED7" s="211">
        <f t="shared" si="6"/>
        <v>19191173.833333332</v>
      </c>
      <c r="EE7" s="211">
        <f t="shared" si="6"/>
        <v>19191173.833333332</v>
      </c>
      <c r="EF7" s="211">
        <f t="shared" si="6"/>
        <v>19191173.833333332</v>
      </c>
      <c r="EG7" s="211">
        <f t="shared" si="6"/>
        <v>19191173.833333332</v>
      </c>
      <c r="EH7" s="211">
        <f t="shared" si="6"/>
        <v>19191173.833333332</v>
      </c>
      <c r="EI7" s="211">
        <f t="shared" si="6"/>
        <v>19191173.833333332</v>
      </c>
      <c r="EJ7" s="211">
        <f t="shared" si="6"/>
        <v>19191173.833333332</v>
      </c>
      <c r="EK7" s="211">
        <f t="shared" si="6"/>
        <v>19191173.833333332</v>
      </c>
      <c r="EL7" s="211">
        <f t="shared" si="6"/>
        <v>19191173.833333332</v>
      </c>
      <c r="EM7" s="211">
        <f t="shared" si="6"/>
        <v>19191173.833333332</v>
      </c>
      <c r="EN7" s="211">
        <f t="shared" si="6"/>
        <v>19191173.833333332</v>
      </c>
      <c r="EO7" s="211">
        <f t="shared" si="6"/>
        <v>19191173.833333332</v>
      </c>
      <c r="EP7" s="211">
        <f t="shared" si="6"/>
        <v>19191173.833333332</v>
      </c>
      <c r="EQ7" s="211">
        <f t="shared" si="6"/>
        <v>19191173.833333332</v>
      </c>
      <c r="ER7" s="211">
        <f t="shared" si="6"/>
        <v>19191173.833333332</v>
      </c>
      <c r="ES7" s="211">
        <f t="shared" si="6"/>
        <v>19191173.833333332</v>
      </c>
      <c r="ET7" s="211">
        <f t="shared" si="6"/>
        <v>19191173.833333332</v>
      </c>
      <c r="EU7" s="211">
        <f t="shared" si="6"/>
        <v>19191173.833333332</v>
      </c>
      <c r="EV7" s="211">
        <f t="shared" si="6"/>
        <v>19191173.833333332</v>
      </c>
      <c r="EW7" s="211">
        <f t="shared" si="6"/>
        <v>19191173.833333332</v>
      </c>
      <c r="EX7" s="211">
        <f t="shared" si="6"/>
        <v>19191173.833333332</v>
      </c>
      <c r="EY7" s="211">
        <f t="shared" si="6"/>
        <v>19191173.833333332</v>
      </c>
      <c r="EZ7" s="211">
        <f t="shared" si="6"/>
        <v>19191173.833333332</v>
      </c>
      <c r="FA7" s="211">
        <f t="shared" si="6"/>
        <v>19191173.833333332</v>
      </c>
      <c r="FB7" s="211">
        <f t="shared" si="6"/>
        <v>19191173.833333332</v>
      </c>
      <c r="FC7" s="211">
        <f t="shared" si="6"/>
        <v>19191173.833333332</v>
      </c>
      <c r="FD7" s="211">
        <f t="shared" si="6"/>
        <v>19191173.833333332</v>
      </c>
      <c r="FE7" s="211">
        <f t="shared" si="6"/>
        <v>19191173.833333332</v>
      </c>
      <c r="FF7" s="211">
        <f t="shared" si="6"/>
        <v>19191173.833333332</v>
      </c>
      <c r="FG7" s="211">
        <f t="shared" si="6"/>
        <v>19191173.833333332</v>
      </c>
      <c r="FH7" s="211">
        <f t="shared" si="6"/>
        <v>19191173.833333332</v>
      </c>
      <c r="FI7" s="211">
        <f t="shared" si="6"/>
        <v>19191173.833333332</v>
      </c>
      <c r="FJ7" s="211">
        <f t="shared" si="6"/>
        <v>19191173.833333332</v>
      </c>
      <c r="FK7" s="211">
        <f t="shared" si="6"/>
        <v>19191173.833333332</v>
      </c>
      <c r="FL7" s="211">
        <f t="shared" si="6"/>
        <v>19191173.833333332</v>
      </c>
      <c r="FM7" s="211">
        <f t="shared" si="6"/>
        <v>19191173.833333332</v>
      </c>
      <c r="FN7" s="211">
        <f t="shared" si="6"/>
        <v>19191173.833333332</v>
      </c>
      <c r="FO7" s="211">
        <f t="shared" si="6"/>
        <v>19191173.833333332</v>
      </c>
      <c r="FP7" s="211">
        <f t="shared" si="6"/>
        <v>19191173.833333332</v>
      </c>
      <c r="FQ7" s="211">
        <f t="shared" si="6"/>
        <v>19191173.833333332</v>
      </c>
      <c r="FR7" s="211">
        <f t="shared" si="6"/>
        <v>19191173.833333332</v>
      </c>
      <c r="FS7" s="211">
        <f t="shared" si="6"/>
        <v>19191173.833333332</v>
      </c>
      <c r="FT7" s="211">
        <f t="shared" si="6"/>
        <v>19191173.833333332</v>
      </c>
      <c r="FU7" s="211">
        <f t="shared" si="6"/>
        <v>19191173.833333332</v>
      </c>
      <c r="FV7" s="211">
        <f t="shared" si="6"/>
        <v>19191173.833333332</v>
      </c>
      <c r="FW7" s="211">
        <f t="shared" si="6"/>
        <v>19191173.833333332</v>
      </c>
      <c r="FX7" s="211">
        <f t="shared" si="6"/>
        <v>19191173.833333332</v>
      </c>
      <c r="FY7" s="211">
        <f t="shared" si="6"/>
        <v>19191173.833333332</v>
      </c>
      <c r="FZ7" s="211">
        <f t="shared" si="6"/>
        <v>19191173.833333332</v>
      </c>
      <c r="GA7" s="211">
        <f t="shared" si="6"/>
        <v>19191173.833333332</v>
      </c>
      <c r="GB7" s="211">
        <f t="shared" si="6"/>
        <v>19191173.833333332</v>
      </c>
      <c r="GC7" s="211">
        <f t="shared" si="6"/>
        <v>19191173.833333332</v>
      </c>
      <c r="GD7" s="211">
        <f t="shared" si="6"/>
        <v>19191173.833333332</v>
      </c>
      <c r="GE7" s="211">
        <f t="shared" si="6"/>
        <v>19191173.833333332</v>
      </c>
      <c r="GF7" s="211">
        <f t="shared" si="6"/>
        <v>19191173.833333332</v>
      </c>
      <c r="GG7" s="211">
        <f t="shared" si="6"/>
        <v>19191173.833333332</v>
      </c>
      <c r="GH7" s="211">
        <f t="shared" si="6"/>
        <v>19191173.833333332</v>
      </c>
      <c r="GI7" s="211">
        <f t="shared" si="6"/>
        <v>19191173.833333332</v>
      </c>
      <c r="GJ7" s="211">
        <f t="shared" si="6"/>
        <v>19191173.833333332</v>
      </c>
      <c r="GK7" s="211">
        <f t="shared" si="6"/>
        <v>19191173.833333332</v>
      </c>
      <c r="GL7" s="211">
        <f t="shared" ref="GL7:HZ7" si="7">230294086/12</f>
        <v>19191173.833333332</v>
      </c>
      <c r="GM7" s="211">
        <f t="shared" si="7"/>
        <v>19191173.833333332</v>
      </c>
      <c r="GN7" s="211">
        <f t="shared" si="7"/>
        <v>19191173.833333332</v>
      </c>
      <c r="GO7" s="211">
        <f t="shared" si="7"/>
        <v>19191173.833333332</v>
      </c>
      <c r="GP7" s="211">
        <f t="shared" si="7"/>
        <v>19191173.833333332</v>
      </c>
      <c r="GQ7" s="211">
        <f t="shared" si="7"/>
        <v>19191173.833333332</v>
      </c>
      <c r="GR7" s="211">
        <f t="shared" si="7"/>
        <v>19191173.833333332</v>
      </c>
      <c r="GS7" s="211">
        <f t="shared" si="7"/>
        <v>19191173.833333332</v>
      </c>
      <c r="GT7" s="211">
        <f t="shared" si="7"/>
        <v>19191173.833333332</v>
      </c>
      <c r="GU7" s="211">
        <f t="shared" si="7"/>
        <v>19191173.833333332</v>
      </c>
      <c r="GV7" s="211">
        <f t="shared" si="7"/>
        <v>19191173.833333332</v>
      </c>
      <c r="GW7" s="211">
        <f t="shared" si="7"/>
        <v>19191173.833333332</v>
      </c>
      <c r="GX7" s="211">
        <f t="shared" si="7"/>
        <v>19191173.833333332</v>
      </c>
      <c r="GY7" s="211">
        <f t="shared" si="7"/>
        <v>19191173.833333332</v>
      </c>
      <c r="GZ7" s="211">
        <f t="shared" si="7"/>
        <v>19191173.833333332</v>
      </c>
      <c r="HA7" s="211">
        <f t="shared" si="7"/>
        <v>19191173.833333332</v>
      </c>
      <c r="HB7" s="211">
        <f t="shared" si="7"/>
        <v>19191173.833333332</v>
      </c>
      <c r="HC7" s="211">
        <f t="shared" si="7"/>
        <v>19191173.833333332</v>
      </c>
      <c r="HD7" s="211">
        <f t="shared" si="7"/>
        <v>19191173.833333332</v>
      </c>
      <c r="HE7" s="211">
        <f t="shared" si="7"/>
        <v>19191173.833333332</v>
      </c>
      <c r="HF7" s="211">
        <f t="shared" si="7"/>
        <v>19191173.833333332</v>
      </c>
      <c r="HG7" s="211">
        <f t="shared" si="7"/>
        <v>19191173.833333332</v>
      </c>
      <c r="HH7" s="211">
        <f t="shared" si="7"/>
        <v>19191173.833333332</v>
      </c>
      <c r="HI7" s="211">
        <f t="shared" si="7"/>
        <v>19191173.833333332</v>
      </c>
      <c r="HJ7" s="211">
        <f t="shared" si="7"/>
        <v>19191173.833333332</v>
      </c>
      <c r="HK7" s="211">
        <f t="shared" si="7"/>
        <v>19191173.833333332</v>
      </c>
      <c r="HL7" s="211">
        <f t="shared" si="7"/>
        <v>19191173.833333332</v>
      </c>
      <c r="HM7" s="211">
        <f t="shared" si="7"/>
        <v>19191173.833333332</v>
      </c>
      <c r="HN7" s="211">
        <f t="shared" si="7"/>
        <v>19191173.833333332</v>
      </c>
      <c r="HO7" s="211">
        <f t="shared" si="7"/>
        <v>19191173.833333332</v>
      </c>
      <c r="HP7" s="211">
        <f t="shared" si="7"/>
        <v>19191173.833333332</v>
      </c>
      <c r="HQ7" s="211">
        <f t="shared" si="7"/>
        <v>19191173.833333332</v>
      </c>
      <c r="HR7" s="211">
        <f t="shared" si="7"/>
        <v>19191173.833333332</v>
      </c>
      <c r="HS7" s="211">
        <f t="shared" si="7"/>
        <v>19191173.833333332</v>
      </c>
      <c r="HT7" s="211">
        <f t="shared" si="7"/>
        <v>19191173.833333332</v>
      </c>
      <c r="HU7" s="211">
        <f t="shared" si="7"/>
        <v>19191173.833333332</v>
      </c>
      <c r="HV7" s="211">
        <f t="shared" si="7"/>
        <v>19191173.833333332</v>
      </c>
      <c r="HW7" s="211">
        <f t="shared" si="7"/>
        <v>19191173.833333332</v>
      </c>
      <c r="HX7" s="211">
        <f t="shared" si="7"/>
        <v>19191173.833333332</v>
      </c>
      <c r="HY7" s="211">
        <f t="shared" si="7"/>
        <v>19191173.833333332</v>
      </c>
      <c r="HZ7" s="211">
        <f t="shared" si="7"/>
        <v>19191173.833333332</v>
      </c>
    </row>
    <row r="8" spans="1:235" ht="15" customHeight="1" x14ac:dyDescent="0.2">
      <c r="A8" s="214" t="s">
        <v>106</v>
      </c>
      <c r="B8" s="215">
        <f>B6/B7</f>
        <v>3.7027405465704796E-4</v>
      </c>
      <c r="C8" s="215">
        <f t="shared" ref="C8:BN8" si="8">C6/C7</f>
        <v>5.2350338646908127E-4</v>
      </c>
      <c r="D8" s="215">
        <f t="shared" si="8"/>
        <v>6.9657202218891131E-4</v>
      </c>
      <c r="E8" s="215">
        <f t="shared" si="8"/>
        <v>9.9518210939764616E-4</v>
      </c>
      <c r="F8" s="215">
        <f t="shared" si="8"/>
        <v>1.3477998054549226E-3</v>
      </c>
      <c r="G8" s="215">
        <f t="shared" si="8"/>
        <v>1.5177226884107377E-3</v>
      </c>
      <c r="H8" s="215">
        <f t="shared" si="8"/>
        <v>1.6732677247967536E-3</v>
      </c>
      <c r="I8" s="215">
        <f t="shared" si="8"/>
        <v>1.8000570680431721E-3</v>
      </c>
      <c r="J8" s="215">
        <f t="shared" si="8"/>
        <v>2.0131134907083841E-3</v>
      </c>
      <c r="K8" s="215">
        <f t="shared" si="8"/>
        <v>2.2980591462225912E-3</v>
      </c>
      <c r="L8" s="215">
        <f t="shared" si="8"/>
        <v>2.646443760137401E-3</v>
      </c>
      <c r="M8" s="215">
        <f t="shared" si="8"/>
        <v>2.859500182802613E-3</v>
      </c>
      <c r="N8" s="215">
        <f t="shared" si="8"/>
        <v>2.9862895260490312E-3</v>
      </c>
      <c r="O8" s="215">
        <f t="shared" si="8"/>
        <v>3.113078869295449E-3</v>
      </c>
      <c r="P8" s="215">
        <f t="shared" si="8"/>
        <v>3.2666277066823522E-3</v>
      </c>
      <c r="Q8" s="215">
        <f t="shared" si="8"/>
        <v>3.4057986974994569E-3</v>
      </c>
      <c r="R8" s="215">
        <f t="shared" si="8"/>
        <v>3.932578247538219E-3</v>
      </c>
      <c r="S8" s="215">
        <f t="shared" si="8"/>
        <v>4.3870637994545348E-3</v>
      </c>
      <c r="T8" s="215">
        <f t="shared" si="8"/>
        <v>4.9532361573909108E-3</v>
      </c>
      <c r="U8" s="215">
        <f t="shared" si="8"/>
        <v>5.5990022374081483E-3</v>
      </c>
      <c r="V8" s="215">
        <f t="shared" si="8"/>
        <v>6.2440891123743038E-3</v>
      </c>
      <c r="W8" s="215">
        <f t="shared" si="8"/>
        <v>6.8100328746678552E-3</v>
      </c>
      <c r="X8" s="215">
        <f t="shared" si="8"/>
        <v>1.0599747256209203E-2</v>
      </c>
      <c r="Y8" s="215">
        <f t="shared" si="8"/>
        <v>1.092616225628547E-2</v>
      </c>
      <c r="Z8" s="215">
        <f t="shared" si="8"/>
        <v>1.1106982142802573E-2</v>
      </c>
      <c r="AA8" s="215">
        <f t="shared" si="8"/>
        <v>1.1263106078302753E-2</v>
      </c>
      <c r="AB8" s="215">
        <f t="shared" si="8"/>
        <v>1.1419057988647868E-2</v>
      </c>
      <c r="AC8" s="215">
        <f t="shared" si="8"/>
        <v>1.1594307381352481E-2</v>
      </c>
      <c r="AD8" s="215">
        <f t="shared" si="8"/>
        <v>1.3402214502160528E-2</v>
      </c>
      <c r="AE8" s="215">
        <f t="shared" si="8"/>
        <v>1.3376353336580864E-2</v>
      </c>
      <c r="AF8" s="215">
        <f t="shared" si="8"/>
        <v>1.3350492311168008E-2</v>
      </c>
      <c r="AG8" s="215">
        <f t="shared" si="8"/>
        <v>1.3324631285755152E-2</v>
      </c>
      <c r="AH8" s="215">
        <f t="shared" si="8"/>
        <v>1.3458609690099689E-2</v>
      </c>
      <c r="AI8" s="215">
        <f t="shared" si="8"/>
        <v>1.6086318667062439E-2</v>
      </c>
      <c r="AJ8" s="215">
        <f t="shared" si="8"/>
        <v>1.604119224347084E-2</v>
      </c>
      <c r="AK8" s="215">
        <f t="shared" si="8"/>
        <v>1.5996065960046046E-2</v>
      </c>
      <c r="AL8" s="215">
        <f t="shared" si="8"/>
        <v>1.595093967662126E-2</v>
      </c>
      <c r="AM8" s="215">
        <f t="shared" si="8"/>
        <v>1.5905813393196473E-2</v>
      </c>
      <c r="AN8" s="215">
        <f t="shared" si="8"/>
        <v>1.5860687109771676E-2</v>
      </c>
      <c r="AO8" s="215">
        <f t="shared" si="8"/>
        <v>1.5815560686180084E-2</v>
      </c>
      <c r="AP8" s="215">
        <f t="shared" si="8"/>
        <v>1.5770434402755287E-2</v>
      </c>
      <c r="AQ8" s="215">
        <f t="shared" si="8"/>
        <v>1.5723781142121116E-2</v>
      </c>
      <c r="AR8" s="215">
        <f t="shared" si="8"/>
        <v>1.5677127881486938E-2</v>
      </c>
      <c r="AS8" s="215">
        <f t="shared" si="8"/>
        <v>1.5630474761019572E-2</v>
      </c>
      <c r="AT8" s="215">
        <f t="shared" si="8"/>
        <v>1.5583821500385403E-2</v>
      </c>
      <c r="AU8" s="215">
        <f t="shared" si="8"/>
        <v>1.5537168239751228E-2</v>
      </c>
      <c r="AV8" s="215">
        <f t="shared" si="8"/>
        <v>1.5490514979117048E-2</v>
      </c>
      <c r="AW8" s="215">
        <f t="shared" si="8"/>
        <v>1.5443861718482877E-2</v>
      </c>
      <c r="AX8" s="215">
        <f t="shared" si="8"/>
        <v>1.5397208457848702E-2</v>
      </c>
      <c r="AY8" s="215">
        <f t="shared" si="8"/>
        <v>1.5350555197214533E-2</v>
      </c>
      <c r="AZ8" s="215">
        <f t="shared" si="8"/>
        <v>1.5303901936580355E-2</v>
      </c>
      <c r="BA8" s="215">
        <f t="shared" si="8"/>
        <v>1.5257248675946177E-2</v>
      </c>
      <c r="BB8" s="215">
        <f t="shared" si="8"/>
        <v>1.5210595555478809E-2</v>
      </c>
      <c r="BC8" s="215">
        <f t="shared" si="8"/>
        <v>1.5164773904518156E-2</v>
      </c>
      <c r="BD8" s="215">
        <f t="shared" si="8"/>
        <v>1.5118952253557496E-2</v>
      </c>
      <c r="BE8" s="215">
        <f t="shared" si="8"/>
        <v>1.5073130742763648E-2</v>
      </c>
      <c r="BF8" s="215">
        <f t="shared" si="8"/>
        <v>1.5027309091802988E-2</v>
      </c>
      <c r="BG8" s="215">
        <f t="shared" si="8"/>
        <v>1.4981487581009133E-2</v>
      </c>
      <c r="BH8" s="215">
        <f t="shared" si="8"/>
        <v>1.4935665930048476E-2</v>
      </c>
      <c r="BI8" s="215">
        <f t="shared" si="8"/>
        <v>1.4889844419254622E-2</v>
      </c>
      <c r="BJ8" s="215">
        <f t="shared" si="8"/>
        <v>1.4844022768293965E-2</v>
      </c>
      <c r="BK8" s="215">
        <f t="shared" si="8"/>
        <v>1.4798201117333305E-2</v>
      </c>
      <c r="BL8" s="215">
        <f t="shared" si="8"/>
        <v>1.4752379606539457E-2</v>
      </c>
      <c r="BM8" s="215">
        <f t="shared" si="8"/>
        <v>1.4706557955578793E-2</v>
      </c>
      <c r="BN8" s="215">
        <f t="shared" si="8"/>
        <v>1.4660736444784946E-2</v>
      </c>
      <c r="BO8" s="215">
        <f t="shared" ref="BO8:DZ8" si="9">BO6/BO7</f>
        <v>1.4615684730102161E-2</v>
      </c>
      <c r="BP8" s="215">
        <f t="shared" si="9"/>
        <v>1.4570633155586179E-2</v>
      </c>
      <c r="BQ8" s="215">
        <f t="shared" si="9"/>
        <v>1.4525581581070202E-2</v>
      </c>
      <c r="BR8" s="215">
        <f t="shared" si="9"/>
        <v>1.4480530006554226E-2</v>
      </c>
      <c r="BS8" s="215">
        <f t="shared" si="9"/>
        <v>1.4435478432038245E-2</v>
      </c>
      <c r="BT8" s="215">
        <f t="shared" si="9"/>
        <v>1.439042685752227E-2</v>
      </c>
      <c r="BU8" s="215">
        <f t="shared" si="9"/>
        <v>1.4345375142839484E-2</v>
      </c>
      <c r="BV8" s="215">
        <f t="shared" si="9"/>
        <v>1.4300323568323505E-2</v>
      </c>
      <c r="BW8" s="215">
        <f t="shared" si="9"/>
        <v>1.4255271993807529E-2</v>
      </c>
      <c r="BX8" s="215">
        <f t="shared" si="9"/>
        <v>1.4210220419291552E-2</v>
      </c>
      <c r="BY8" s="215">
        <f t="shared" si="9"/>
        <v>1.4165168844775573E-2</v>
      </c>
      <c r="BZ8" s="215">
        <f t="shared" si="9"/>
        <v>1.4120117270259597E-2</v>
      </c>
      <c r="CA8" s="215">
        <f t="shared" si="9"/>
        <v>1.4075777602962865E-2</v>
      </c>
      <c r="CB8" s="215">
        <f t="shared" si="9"/>
        <v>1.4031437935666134E-2</v>
      </c>
      <c r="CC8" s="215">
        <f t="shared" si="9"/>
        <v>1.39870982683694E-2</v>
      </c>
      <c r="CD8" s="215">
        <f t="shared" si="9"/>
        <v>1.3942758460905858E-2</v>
      </c>
      <c r="CE8" s="215">
        <f t="shared" si="9"/>
        <v>1.3898418793609124E-2</v>
      </c>
      <c r="CF8" s="215">
        <f t="shared" si="9"/>
        <v>1.3854079126312393E-2</v>
      </c>
      <c r="CG8" s="215">
        <f t="shared" si="9"/>
        <v>1.380973945901566E-2</v>
      </c>
      <c r="CH8" s="215">
        <f t="shared" si="9"/>
        <v>1.3765399791718929E-2</v>
      </c>
      <c r="CI8" s="215">
        <f t="shared" si="9"/>
        <v>1.3721060124422195E-2</v>
      </c>
      <c r="CJ8" s="215">
        <f t="shared" si="9"/>
        <v>1.3676720457125466E-2</v>
      </c>
      <c r="CK8" s="215">
        <f t="shared" si="9"/>
        <v>1.3632380789828731E-2</v>
      </c>
      <c r="CL8" s="215">
        <f t="shared" si="9"/>
        <v>1.3588041122532002E-2</v>
      </c>
      <c r="CM8" s="215">
        <f t="shared" si="9"/>
        <v>1.3544360379400988E-2</v>
      </c>
      <c r="CN8" s="215">
        <f t="shared" si="9"/>
        <v>1.3500679636269971E-2</v>
      </c>
      <c r="CO8" s="215">
        <f t="shared" si="9"/>
        <v>1.3456998893138953E-2</v>
      </c>
      <c r="CP8" s="215">
        <f t="shared" si="9"/>
        <v>1.3413318150007939E-2</v>
      </c>
      <c r="CQ8" s="215">
        <f t="shared" si="9"/>
        <v>1.3369637406876923E-2</v>
      </c>
      <c r="CR8" s="215">
        <f t="shared" si="9"/>
        <v>1.3325956663745911E-2</v>
      </c>
      <c r="CS8" s="215">
        <f t="shared" si="9"/>
        <v>1.3282275920614891E-2</v>
      </c>
      <c r="CT8" s="215">
        <f t="shared" si="9"/>
        <v>1.3238595177483879E-2</v>
      </c>
      <c r="CU8" s="215">
        <f t="shared" si="9"/>
        <v>1.3194914434352861E-2</v>
      </c>
      <c r="CV8" s="215">
        <f t="shared" si="9"/>
        <v>1.3151233691221845E-2</v>
      </c>
      <c r="CW8" s="215">
        <f t="shared" si="9"/>
        <v>1.3107552948090831E-2</v>
      </c>
      <c r="CX8" s="215">
        <f t="shared" si="9"/>
        <v>1.3063872204959815E-2</v>
      </c>
      <c r="CY8" s="215">
        <f t="shared" si="9"/>
        <v>1.3020800346443963E-2</v>
      </c>
      <c r="CZ8" s="215">
        <f t="shared" si="9"/>
        <v>1.2977728487928109E-2</v>
      </c>
      <c r="DA8" s="215">
        <f t="shared" si="9"/>
        <v>1.2934656769579061E-2</v>
      </c>
      <c r="DB8" s="215">
        <f t="shared" si="9"/>
        <v>1.2891584911063207E-2</v>
      </c>
      <c r="DC8" s="215">
        <f t="shared" si="9"/>
        <v>1.2848513052547353E-2</v>
      </c>
      <c r="DD8" s="215">
        <f t="shared" si="9"/>
        <v>1.2805441334198307E-2</v>
      </c>
      <c r="DE8" s="215">
        <f t="shared" si="9"/>
        <v>1.2762369475682451E-2</v>
      </c>
      <c r="DF8" s="215">
        <f t="shared" si="9"/>
        <v>1.2719297617166597E-2</v>
      </c>
      <c r="DG8" s="215">
        <f t="shared" si="9"/>
        <v>1.2676225758650742E-2</v>
      </c>
      <c r="DH8" s="215">
        <f t="shared" si="9"/>
        <v>1.2633154040301697E-2</v>
      </c>
      <c r="DI8" s="215">
        <f t="shared" si="9"/>
        <v>1.2590082181785842E-2</v>
      </c>
      <c r="DJ8" s="215">
        <f t="shared" si="9"/>
        <v>1.2547010323269988E-2</v>
      </c>
      <c r="DK8" s="215">
        <f t="shared" si="9"/>
        <v>1.2504218518037073E-2</v>
      </c>
      <c r="DL8" s="215">
        <f t="shared" si="9"/>
        <v>1.2461426572637348E-2</v>
      </c>
      <c r="DM8" s="215">
        <f t="shared" si="9"/>
        <v>1.2418634767404438E-2</v>
      </c>
      <c r="DN8" s="215">
        <f t="shared" si="9"/>
        <v>1.2375842962171524E-2</v>
      </c>
      <c r="DO8" s="215">
        <f t="shared" si="9"/>
        <v>1.23330510167718E-2</v>
      </c>
      <c r="DP8" s="215">
        <f t="shared" si="9"/>
        <v>1.2290259211538888E-2</v>
      </c>
      <c r="DQ8" s="215">
        <f t="shared" si="9"/>
        <v>1.2247467406305971E-2</v>
      </c>
      <c r="DR8" s="215">
        <f t="shared" si="9"/>
        <v>1.2204675460906251E-2</v>
      </c>
      <c r="DS8" s="215">
        <f t="shared" si="9"/>
        <v>1.2161883655673335E-2</v>
      </c>
      <c r="DT8" s="215">
        <f t="shared" si="9"/>
        <v>1.2119091850440421E-2</v>
      </c>
      <c r="DU8" s="215">
        <f t="shared" si="9"/>
        <v>1.2076299905040697E-2</v>
      </c>
      <c r="DV8" s="215">
        <f t="shared" si="9"/>
        <v>1.2033508099807785E-2</v>
      </c>
      <c r="DW8" s="215">
        <f t="shared" si="9"/>
        <v>1.1990753158445446E-2</v>
      </c>
      <c r="DX8" s="215">
        <f t="shared" si="9"/>
        <v>1.194799821708311E-2</v>
      </c>
      <c r="DY8" s="215">
        <f t="shared" si="9"/>
        <v>1.1905243415887582E-2</v>
      </c>
      <c r="DZ8" s="215">
        <f t="shared" si="9"/>
        <v>1.1862488474525245E-2</v>
      </c>
      <c r="EA8" s="215">
        <f t="shared" ref="EA8:GL8" si="10">EA6/EA7</f>
        <v>1.1819733533162907E-2</v>
      </c>
      <c r="EB8" s="215">
        <f t="shared" si="10"/>
        <v>1.1776978591800569E-2</v>
      </c>
      <c r="EC8" s="215">
        <f t="shared" si="10"/>
        <v>1.1734223650438231E-2</v>
      </c>
      <c r="ED8" s="215">
        <f t="shared" si="10"/>
        <v>1.1691468709075897E-2</v>
      </c>
      <c r="EE8" s="215">
        <f t="shared" si="10"/>
        <v>1.1648713767713561E-2</v>
      </c>
      <c r="EF8" s="215">
        <f t="shared" si="10"/>
        <v>1.160595896651803E-2</v>
      </c>
      <c r="EG8" s="215">
        <f t="shared" si="10"/>
        <v>1.1563204025155691E-2</v>
      </c>
      <c r="EH8" s="215">
        <f t="shared" si="10"/>
        <v>1.1520449083793358E-2</v>
      </c>
      <c r="EI8" s="215">
        <f t="shared" si="10"/>
        <v>1.1477693721930594E-2</v>
      </c>
      <c r="EJ8" s="215">
        <f t="shared" si="10"/>
        <v>1.1434938360067834E-2</v>
      </c>
      <c r="EK8" s="215">
        <f t="shared" si="10"/>
        <v>1.139218313837188E-2</v>
      </c>
      <c r="EL8" s="215">
        <f t="shared" si="10"/>
        <v>1.1349427776509116E-2</v>
      </c>
      <c r="EM8" s="215">
        <f t="shared" si="10"/>
        <v>1.1306672414646356E-2</v>
      </c>
      <c r="EN8" s="215">
        <f t="shared" si="10"/>
        <v>1.1263917052783593E-2</v>
      </c>
      <c r="EO8" s="215">
        <f t="shared" si="10"/>
        <v>1.1221161690920833E-2</v>
      </c>
      <c r="EP8" s="215">
        <f t="shared" si="10"/>
        <v>1.1178406329058071E-2</v>
      </c>
      <c r="EQ8" s="215">
        <f t="shared" si="10"/>
        <v>1.1135651107362114E-2</v>
      </c>
      <c r="ER8" s="215">
        <f t="shared" si="10"/>
        <v>1.1092895745499353E-2</v>
      </c>
      <c r="ES8" s="215">
        <f t="shared" si="10"/>
        <v>1.1050140383636593E-2</v>
      </c>
      <c r="ET8" s="215">
        <f t="shared" si="10"/>
        <v>1.1007385021773831E-2</v>
      </c>
      <c r="EU8" s="215">
        <f t="shared" si="10"/>
        <v>1.0964630080411491E-2</v>
      </c>
      <c r="EV8" s="215">
        <f t="shared" si="10"/>
        <v>1.0921875279215966E-2</v>
      </c>
      <c r="EW8" s="215">
        <f t="shared" si="10"/>
        <v>1.0879120337853628E-2</v>
      </c>
      <c r="EX8" s="215">
        <f t="shared" si="10"/>
        <v>1.0836365396491288E-2</v>
      </c>
      <c r="EY8" s="215">
        <f t="shared" si="10"/>
        <v>1.0793610455128954E-2</v>
      </c>
      <c r="EZ8" s="215">
        <f t="shared" si="10"/>
        <v>1.0750855513766616E-2</v>
      </c>
      <c r="FA8" s="215">
        <f t="shared" si="10"/>
        <v>1.070810057240428E-2</v>
      </c>
      <c r="FB8" s="215">
        <f t="shared" si="10"/>
        <v>1.0665345771208751E-2</v>
      </c>
      <c r="FC8" s="215">
        <f t="shared" si="10"/>
        <v>1.0622590829846412E-2</v>
      </c>
      <c r="FD8" s="215">
        <f t="shared" si="10"/>
        <v>1.0579835888484077E-2</v>
      </c>
      <c r="FE8" s="215">
        <f t="shared" si="10"/>
        <v>1.0537080947121739E-2</v>
      </c>
      <c r="FF8" s="215">
        <f t="shared" si="10"/>
        <v>1.0494326005759403E-2</v>
      </c>
      <c r="FG8" s="215">
        <f t="shared" si="10"/>
        <v>1.0451570643896641E-2</v>
      </c>
      <c r="FH8" s="215">
        <f t="shared" si="10"/>
        <v>1.0408815422200686E-2</v>
      </c>
      <c r="FI8" s="215">
        <f t="shared" si="10"/>
        <v>1.0366060060337925E-2</v>
      </c>
      <c r="FJ8" s="215">
        <f t="shared" si="10"/>
        <v>1.0323304698475163E-2</v>
      </c>
      <c r="FK8" s="215">
        <f t="shared" si="10"/>
        <v>1.0280549336612401E-2</v>
      </c>
      <c r="FL8" s="215">
        <f t="shared" si="10"/>
        <v>1.0237793974749641E-2</v>
      </c>
      <c r="FM8" s="215">
        <f t="shared" si="10"/>
        <v>1.0195038612886877E-2</v>
      </c>
      <c r="FN8" s="215">
        <f t="shared" si="10"/>
        <v>1.0152283391190923E-2</v>
      </c>
      <c r="FO8" s="215">
        <f t="shared" si="10"/>
        <v>1.0109528029328163E-2</v>
      </c>
      <c r="FP8" s="215">
        <f t="shared" si="10"/>
        <v>1.0066772667465401E-2</v>
      </c>
      <c r="FQ8" s="215">
        <f t="shared" si="10"/>
        <v>1.0024017305602638E-2</v>
      </c>
      <c r="FR8" s="215">
        <f t="shared" si="10"/>
        <v>9.9812619437398761E-3</v>
      </c>
      <c r="FS8" s="215">
        <f t="shared" si="10"/>
        <v>9.9385071425443488E-3</v>
      </c>
      <c r="FT8" s="215">
        <f t="shared" si="10"/>
        <v>9.895752201182011E-3</v>
      </c>
      <c r="FU8" s="215">
        <f t="shared" si="10"/>
        <v>9.8529972598196749E-3</v>
      </c>
      <c r="FV8" s="215">
        <f t="shared" si="10"/>
        <v>9.8102423184573354E-3</v>
      </c>
      <c r="FW8" s="215">
        <f t="shared" si="10"/>
        <v>9.7674873770950011E-3</v>
      </c>
      <c r="FX8" s="215">
        <f t="shared" si="10"/>
        <v>9.7247324357326633E-3</v>
      </c>
      <c r="FY8" s="215">
        <f t="shared" si="10"/>
        <v>9.6819776345371342E-3</v>
      </c>
      <c r="FZ8" s="215">
        <f t="shared" si="10"/>
        <v>9.6392226931747982E-3</v>
      </c>
      <c r="GA8" s="215">
        <f t="shared" si="10"/>
        <v>9.5964677518124604E-3</v>
      </c>
      <c r="GB8" s="215">
        <f t="shared" si="10"/>
        <v>9.5537128104501226E-3</v>
      </c>
      <c r="GC8" s="215">
        <f t="shared" si="10"/>
        <v>9.5109578690877848E-3</v>
      </c>
      <c r="GD8" s="215">
        <f t="shared" si="10"/>
        <v>9.4682029277254505E-3</v>
      </c>
      <c r="GE8" s="215">
        <f t="shared" si="10"/>
        <v>9.4254477060294953E-3</v>
      </c>
      <c r="GF8" s="215">
        <f t="shared" si="10"/>
        <v>9.3826923441667348E-3</v>
      </c>
      <c r="GG8" s="215">
        <f t="shared" si="10"/>
        <v>9.3399369823039726E-3</v>
      </c>
      <c r="GH8" s="215">
        <f t="shared" si="10"/>
        <v>9.2971816204412104E-3</v>
      </c>
      <c r="GI8" s="215">
        <f t="shared" si="10"/>
        <v>9.2544262585784482E-3</v>
      </c>
      <c r="GJ8" s="215">
        <f t="shared" si="10"/>
        <v>9.2116710368824947E-3</v>
      </c>
      <c r="GK8" s="215">
        <f t="shared" si="10"/>
        <v>9.1689156750197325E-3</v>
      </c>
      <c r="GL8" s="215">
        <f t="shared" si="10"/>
        <v>9.1261603131569703E-3</v>
      </c>
      <c r="GM8" s="215">
        <f t="shared" ref="GM8:HZ8" si="11">GM6/GM7</f>
        <v>9.0834049512942081E-3</v>
      </c>
      <c r="GN8" s="215">
        <f t="shared" si="11"/>
        <v>9.0406495894314477E-3</v>
      </c>
      <c r="GO8" s="215">
        <f t="shared" si="11"/>
        <v>8.9978942275686855E-3</v>
      </c>
      <c r="GP8" s="215">
        <f t="shared" si="11"/>
        <v>8.9551390058727302E-3</v>
      </c>
      <c r="GQ8" s="215">
        <f t="shared" si="11"/>
        <v>8.9123840645103959E-3</v>
      </c>
      <c r="GR8" s="215">
        <f t="shared" si="11"/>
        <v>8.8696291231480564E-3</v>
      </c>
      <c r="GS8" s="215">
        <f t="shared" si="11"/>
        <v>8.8268741817857221E-3</v>
      </c>
      <c r="GT8" s="215">
        <f t="shared" si="11"/>
        <v>8.7841192404233825E-3</v>
      </c>
      <c r="GU8" s="215">
        <f t="shared" si="11"/>
        <v>8.7413642990610465E-3</v>
      </c>
      <c r="GV8" s="215">
        <f t="shared" si="11"/>
        <v>8.6986094978655174E-3</v>
      </c>
      <c r="GW8" s="215">
        <f t="shared" si="11"/>
        <v>8.6558545565031796E-3</v>
      </c>
      <c r="GX8" s="215">
        <f t="shared" si="11"/>
        <v>8.6130996151408453E-3</v>
      </c>
      <c r="GY8" s="215">
        <f t="shared" si="11"/>
        <v>8.5703446737785058E-3</v>
      </c>
      <c r="GZ8" s="215">
        <f t="shared" si="11"/>
        <v>8.5275897324161697E-3</v>
      </c>
      <c r="HA8" s="215">
        <f t="shared" si="11"/>
        <v>8.4848347910538319E-3</v>
      </c>
      <c r="HB8" s="215">
        <f t="shared" si="11"/>
        <v>8.4420799898583029E-3</v>
      </c>
      <c r="HC8" s="215">
        <f t="shared" si="11"/>
        <v>8.3993246279955407E-3</v>
      </c>
      <c r="HD8" s="215">
        <f t="shared" si="11"/>
        <v>8.3565692661327802E-3</v>
      </c>
      <c r="HE8" s="215">
        <f t="shared" si="11"/>
        <v>8.3138139042700197E-3</v>
      </c>
      <c r="HF8" s="215">
        <f t="shared" si="11"/>
        <v>8.2710585424072575E-3</v>
      </c>
      <c r="HG8" s="215">
        <f t="shared" si="11"/>
        <v>8.2283033207113023E-3</v>
      </c>
      <c r="HH8" s="215">
        <f t="shared" si="11"/>
        <v>8.1855479588485401E-3</v>
      </c>
      <c r="HI8" s="215">
        <f t="shared" si="11"/>
        <v>8.1427925969857796E-3</v>
      </c>
      <c r="HJ8" s="215">
        <f t="shared" si="11"/>
        <v>8.1000372351230174E-3</v>
      </c>
      <c r="HK8" s="215">
        <f t="shared" si="11"/>
        <v>8.0572818732602552E-3</v>
      </c>
      <c r="HL8" s="215">
        <f t="shared" si="11"/>
        <v>8.014526511397493E-3</v>
      </c>
      <c r="HM8" s="215">
        <f t="shared" si="11"/>
        <v>7.9717712897015396E-3</v>
      </c>
      <c r="HN8" s="215">
        <f t="shared" si="11"/>
        <v>7.9290159278387774E-3</v>
      </c>
      <c r="HO8" s="215">
        <f t="shared" si="11"/>
        <v>7.886260986476443E-3</v>
      </c>
      <c r="HP8" s="215">
        <f t="shared" si="11"/>
        <v>7.8435060451141035E-3</v>
      </c>
      <c r="HQ8" s="215">
        <f t="shared" si="11"/>
        <v>7.8007511037517666E-3</v>
      </c>
      <c r="HR8" s="215">
        <f t="shared" si="11"/>
        <v>7.7579963025562375E-3</v>
      </c>
      <c r="HS8" s="215">
        <f t="shared" si="11"/>
        <v>7.7152413611939023E-3</v>
      </c>
      <c r="HT8" s="215">
        <f t="shared" si="11"/>
        <v>7.6724864198315645E-3</v>
      </c>
      <c r="HU8" s="215">
        <f t="shared" si="11"/>
        <v>7.6297314784692259E-3</v>
      </c>
      <c r="HV8" s="215">
        <f t="shared" si="11"/>
        <v>7.5869765371068898E-3</v>
      </c>
      <c r="HW8" s="215">
        <f t="shared" si="11"/>
        <v>7.5442215957445529E-3</v>
      </c>
      <c r="HX8" s="215">
        <f t="shared" si="11"/>
        <v>7.5014666543822169E-3</v>
      </c>
      <c r="HY8" s="215">
        <f t="shared" si="11"/>
        <v>7.4587118531866869E-3</v>
      </c>
      <c r="HZ8" s="215">
        <f t="shared" si="11"/>
        <v>7.41595691182435E-3</v>
      </c>
    </row>
    <row r="9" spans="1:235" ht="15" customHeight="1" x14ac:dyDescent="0.2">
      <c r="A9" s="214"/>
    </row>
    <row r="10" spans="1:235" x14ac:dyDescent="0.2">
      <c r="A10" s="214"/>
    </row>
    <row r="11" spans="1:235" x14ac:dyDescent="0.2">
      <c r="A11" s="214" t="s">
        <v>104</v>
      </c>
      <c r="B11" s="216">
        <v>0.55310000000000004</v>
      </c>
      <c r="C11" s="216">
        <v>0.55310000000000004</v>
      </c>
      <c r="D11" s="216">
        <v>0.55310000000000004</v>
      </c>
      <c r="E11" s="216">
        <v>0.55310000000000004</v>
      </c>
      <c r="F11" s="216">
        <v>0.55310000000000004</v>
      </c>
      <c r="G11" s="216">
        <v>0.55310000000000004</v>
      </c>
      <c r="H11" s="216">
        <v>0.55310000000000004</v>
      </c>
      <c r="I11" s="216">
        <v>0.55310000000000004</v>
      </c>
      <c r="J11" s="216">
        <v>0.55310000000000004</v>
      </c>
      <c r="K11" s="216">
        <v>0.55310000000000004</v>
      </c>
      <c r="L11" s="216">
        <v>0.55310000000000004</v>
      </c>
      <c r="M11" s="216">
        <v>0.55310000000000004</v>
      </c>
      <c r="N11" s="216">
        <v>0.55310000000000004</v>
      </c>
      <c r="O11" s="216">
        <v>0.55310000000000004</v>
      </c>
      <c r="P11" s="216">
        <v>0.55310000000000004</v>
      </c>
      <c r="Q11" s="216">
        <v>0.55310000000000004</v>
      </c>
      <c r="R11" s="216">
        <v>0.55310000000000004</v>
      </c>
      <c r="S11" s="216">
        <v>0.55310000000000004</v>
      </c>
      <c r="T11" s="216">
        <v>0.55310000000000004</v>
      </c>
      <c r="U11" s="216">
        <v>0.55310000000000004</v>
      </c>
      <c r="V11" s="216">
        <v>0.55310000000000004</v>
      </c>
      <c r="W11" s="216">
        <v>0.55310000000000004</v>
      </c>
      <c r="X11" s="216">
        <v>0.55310000000000004</v>
      </c>
      <c r="Y11" s="216">
        <v>0.55310000000000004</v>
      </c>
      <c r="Z11" s="216">
        <v>0.55310000000000004</v>
      </c>
      <c r="AA11" s="216">
        <v>0.55310000000000004</v>
      </c>
      <c r="AB11" s="216">
        <v>0.55310000000000004</v>
      </c>
      <c r="AC11" s="216">
        <v>0.55310000000000004</v>
      </c>
      <c r="AD11" s="216">
        <v>0.55310000000000004</v>
      </c>
      <c r="AE11" s="216">
        <v>0.55310000000000004</v>
      </c>
      <c r="AF11" s="216">
        <v>0.55310000000000004</v>
      </c>
      <c r="AG11" s="216">
        <v>0.55310000000000004</v>
      </c>
      <c r="AH11" s="216">
        <v>0.55310000000000004</v>
      </c>
      <c r="AI11" s="216">
        <v>0.55310000000000004</v>
      </c>
      <c r="AJ11" s="216">
        <v>0.55310000000000004</v>
      </c>
      <c r="AK11" s="216">
        <v>0.55310000000000004</v>
      </c>
      <c r="AL11" s="216">
        <v>0.55310000000000004</v>
      </c>
      <c r="AM11" s="216">
        <v>0.55310000000000004</v>
      </c>
      <c r="AN11" s="216">
        <v>0.55310000000000004</v>
      </c>
      <c r="AO11" s="216">
        <v>0.55310000000000004</v>
      </c>
      <c r="AP11" s="216">
        <v>0.55310000000000004</v>
      </c>
      <c r="AQ11" s="216">
        <v>0.55310000000000004</v>
      </c>
      <c r="AR11" s="216">
        <v>0.55310000000000004</v>
      </c>
      <c r="AS11" s="216">
        <v>0.55310000000000004</v>
      </c>
      <c r="AT11" s="216">
        <v>0.55310000000000004</v>
      </c>
      <c r="AU11" s="216">
        <v>0.55310000000000004</v>
      </c>
      <c r="AV11" s="216">
        <v>0.55310000000000004</v>
      </c>
      <c r="AW11" s="216">
        <v>0.55310000000000004</v>
      </c>
      <c r="AX11" s="216">
        <v>0.55310000000000004</v>
      </c>
      <c r="AY11" s="216">
        <v>0.55310000000000004</v>
      </c>
      <c r="AZ11" s="216">
        <v>0.55310000000000004</v>
      </c>
      <c r="BA11" s="216">
        <v>0.55310000000000004</v>
      </c>
      <c r="BB11" s="216">
        <v>0.55310000000000004</v>
      </c>
      <c r="BC11" s="216">
        <v>0.55310000000000004</v>
      </c>
      <c r="BD11" s="216">
        <v>0.55310000000000004</v>
      </c>
      <c r="BE11" s="216">
        <v>0.55310000000000004</v>
      </c>
      <c r="BF11" s="216">
        <v>0.55310000000000004</v>
      </c>
      <c r="BG11" s="216">
        <v>0.55310000000000004</v>
      </c>
      <c r="BH11" s="216">
        <v>0.55310000000000004</v>
      </c>
      <c r="BI11" s="216">
        <v>0.55310000000000004</v>
      </c>
      <c r="BJ11" s="216">
        <v>0.55310000000000004</v>
      </c>
      <c r="BK11" s="216">
        <v>0.55310000000000004</v>
      </c>
      <c r="BL11" s="216">
        <v>0.55310000000000004</v>
      </c>
      <c r="BM11" s="216">
        <v>0.55310000000000004</v>
      </c>
      <c r="BN11" s="216">
        <v>0.55310000000000004</v>
      </c>
      <c r="BO11" s="216">
        <v>0.55310000000000004</v>
      </c>
      <c r="BP11" s="216">
        <v>0.55310000000000004</v>
      </c>
      <c r="BQ11" s="216">
        <v>0.55310000000000004</v>
      </c>
      <c r="BR11" s="216">
        <v>0.55310000000000004</v>
      </c>
      <c r="BS11" s="216">
        <v>0.55310000000000004</v>
      </c>
      <c r="BT11" s="216">
        <v>0.55310000000000004</v>
      </c>
      <c r="BU11" s="216">
        <v>0.55310000000000004</v>
      </c>
      <c r="BV11" s="216">
        <v>0.55310000000000004</v>
      </c>
      <c r="BW11" s="216">
        <v>0.55310000000000004</v>
      </c>
      <c r="BX11" s="216">
        <v>0.55310000000000004</v>
      </c>
      <c r="BY11" s="216">
        <v>0.55310000000000004</v>
      </c>
      <c r="BZ11" s="216">
        <v>0.55310000000000004</v>
      </c>
      <c r="CA11" s="216">
        <v>0.55310000000000004</v>
      </c>
      <c r="CB11" s="216">
        <v>0.55310000000000004</v>
      </c>
      <c r="CC11" s="216">
        <v>0.55310000000000004</v>
      </c>
      <c r="CD11" s="216">
        <v>0.55310000000000004</v>
      </c>
      <c r="CE11" s="216">
        <v>0.55310000000000004</v>
      </c>
      <c r="CF11" s="216">
        <v>0.55310000000000004</v>
      </c>
      <c r="CG11" s="216">
        <v>0.55310000000000004</v>
      </c>
      <c r="CH11" s="216">
        <v>0.55310000000000004</v>
      </c>
      <c r="CI11" s="216">
        <v>0.55310000000000004</v>
      </c>
      <c r="CJ11" s="216">
        <v>0.55310000000000004</v>
      </c>
      <c r="CK11" s="216">
        <v>0.55310000000000004</v>
      </c>
      <c r="CL11" s="216">
        <v>0.55310000000000004</v>
      </c>
      <c r="CM11" s="216">
        <v>0.55310000000000004</v>
      </c>
      <c r="CN11" s="216">
        <v>0.55310000000000004</v>
      </c>
      <c r="CO11" s="216">
        <v>0.55310000000000004</v>
      </c>
      <c r="CP11" s="216">
        <v>0.55310000000000004</v>
      </c>
      <c r="CQ11" s="216">
        <v>0.55310000000000004</v>
      </c>
      <c r="CR11" s="216">
        <v>0.55310000000000004</v>
      </c>
      <c r="CS11" s="216">
        <v>0.55310000000000004</v>
      </c>
      <c r="CT11" s="216">
        <v>0.55310000000000004</v>
      </c>
      <c r="CU11" s="216">
        <v>0.55310000000000004</v>
      </c>
      <c r="CV11" s="216">
        <v>0.55310000000000004</v>
      </c>
      <c r="CW11" s="216">
        <v>0.55310000000000004</v>
      </c>
      <c r="CX11" s="216">
        <v>0.55310000000000004</v>
      </c>
      <c r="CY11" s="216">
        <v>0.55310000000000004</v>
      </c>
      <c r="CZ11" s="216">
        <v>0.55310000000000004</v>
      </c>
      <c r="DA11" s="216">
        <v>0.55310000000000004</v>
      </c>
      <c r="DB11" s="216">
        <v>0.55310000000000004</v>
      </c>
      <c r="DC11" s="216">
        <v>0.55310000000000004</v>
      </c>
      <c r="DD11" s="216">
        <v>0.55310000000000004</v>
      </c>
      <c r="DE11" s="216">
        <v>0.55310000000000004</v>
      </c>
      <c r="DF11" s="216">
        <v>0.55310000000000004</v>
      </c>
      <c r="DG11" s="216">
        <v>0.55310000000000004</v>
      </c>
      <c r="DH11" s="216">
        <v>0.55310000000000004</v>
      </c>
      <c r="DI11" s="216">
        <v>0.55310000000000004</v>
      </c>
      <c r="DJ11" s="216">
        <v>0.55310000000000004</v>
      </c>
      <c r="DK11" s="216">
        <v>0.55310000000000004</v>
      </c>
      <c r="DL11" s="216">
        <v>0.55310000000000004</v>
      </c>
      <c r="DM11" s="216">
        <v>0.55310000000000004</v>
      </c>
      <c r="DN11" s="216">
        <v>0.55310000000000004</v>
      </c>
      <c r="DO11" s="216">
        <v>0.55310000000000004</v>
      </c>
      <c r="DP11" s="216">
        <v>0.55310000000000004</v>
      </c>
      <c r="DQ11" s="216">
        <v>0.55310000000000004</v>
      </c>
      <c r="DR11" s="216">
        <v>0.55310000000000004</v>
      </c>
      <c r="DS11" s="216">
        <v>0.55310000000000004</v>
      </c>
      <c r="DT11" s="216">
        <v>0.55310000000000004</v>
      </c>
      <c r="DU11" s="216">
        <v>0.55310000000000004</v>
      </c>
      <c r="DV11" s="216">
        <v>0.55310000000000004</v>
      </c>
      <c r="DW11" s="216">
        <v>0.55310000000000004</v>
      </c>
      <c r="DX11" s="216">
        <v>0.55310000000000004</v>
      </c>
      <c r="DY11" s="216">
        <v>0.55310000000000004</v>
      </c>
      <c r="DZ11" s="216">
        <v>0.55310000000000004</v>
      </c>
      <c r="EA11" s="216">
        <v>0.55310000000000004</v>
      </c>
      <c r="EB11" s="216">
        <v>0.55310000000000004</v>
      </c>
      <c r="EC11" s="216">
        <v>0.55310000000000004</v>
      </c>
      <c r="ED11" s="216">
        <v>0.55310000000000004</v>
      </c>
      <c r="EE11" s="216">
        <v>0.55310000000000004</v>
      </c>
      <c r="EF11" s="216">
        <v>0.55310000000000004</v>
      </c>
      <c r="EG11" s="216">
        <v>0.55310000000000004</v>
      </c>
      <c r="EH11" s="216">
        <v>0.55310000000000004</v>
      </c>
      <c r="EI11" s="216">
        <v>0.55310000000000004</v>
      </c>
      <c r="EJ11" s="216">
        <v>0.55310000000000004</v>
      </c>
      <c r="EK11" s="216">
        <v>0.55310000000000004</v>
      </c>
      <c r="EL11" s="216">
        <v>0.55310000000000004</v>
      </c>
      <c r="EM11" s="216">
        <v>0.55310000000000004</v>
      </c>
      <c r="EN11" s="216">
        <v>0.55310000000000004</v>
      </c>
      <c r="EO11" s="216">
        <v>0.55310000000000004</v>
      </c>
      <c r="EP11" s="216">
        <v>0.55310000000000004</v>
      </c>
      <c r="EQ11" s="216">
        <v>0.55310000000000004</v>
      </c>
      <c r="ER11" s="216">
        <v>0.55310000000000004</v>
      </c>
      <c r="ES11" s="216">
        <v>0.55310000000000004</v>
      </c>
      <c r="ET11" s="216">
        <v>0.55310000000000004</v>
      </c>
      <c r="EU11" s="216">
        <v>0.55310000000000004</v>
      </c>
      <c r="EV11" s="216">
        <v>0.55310000000000004</v>
      </c>
      <c r="EW11" s="216">
        <v>0.55310000000000004</v>
      </c>
      <c r="EX11" s="216">
        <v>0.55310000000000004</v>
      </c>
      <c r="EY11" s="216">
        <v>0.55310000000000004</v>
      </c>
      <c r="EZ11" s="216">
        <v>0.55310000000000004</v>
      </c>
      <c r="FA11" s="216">
        <v>0.55310000000000004</v>
      </c>
      <c r="FB11" s="216">
        <v>0.55310000000000004</v>
      </c>
      <c r="FC11" s="216">
        <v>0.55310000000000004</v>
      </c>
      <c r="FD11" s="216">
        <v>0.55310000000000004</v>
      </c>
      <c r="FE11" s="216">
        <v>0.55310000000000004</v>
      </c>
      <c r="FF11" s="216">
        <v>0.55310000000000004</v>
      </c>
      <c r="FG11" s="216">
        <v>0.55310000000000004</v>
      </c>
      <c r="FH11" s="216">
        <v>0.55310000000000004</v>
      </c>
      <c r="FI11" s="216">
        <v>0.55310000000000004</v>
      </c>
      <c r="FJ11" s="216">
        <v>0.55310000000000004</v>
      </c>
      <c r="FK11" s="216">
        <v>0.55310000000000004</v>
      </c>
      <c r="FL11" s="216">
        <v>0.55310000000000004</v>
      </c>
      <c r="FM11" s="216">
        <v>0.55310000000000004</v>
      </c>
      <c r="FN11" s="216">
        <v>0.55310000000000004</v>
      </c>
      <c r="FO11" s="216">
        <v>0.55310000000000004</v>
      </c>
      <c r="FP11" s="216">
        <v>0.55310000000000004</v>
      </c>
      <c r="FQ11" s="216">
        <v>0.55310000000000004</v>
      </c>
      <c r="FR11" s="216">
        <v>0.55310000000000004</v>
      </c>
      <c r="FS11" s="216">
        <v>0.55310000000000004</v>
      </c>
      <c r="FT11" s="216">
        <v>0.55310000000000004</v>
      </c>
      <c r="FU11" s="216">
        <v>0.55310000000000004</v>
      </c>
      <c r="FV11" s="216">
        <v>0.55310000000000004</v>
      </c>
      <c r="FW11" s="216">
        <v>0.55310000000000004</v>
      </c>
      <c r="FX11" s="216">
        <v>0.55310000000000004</v>
      </c>
      <c r="FY11" s="216">
        <v>0.55310000000000004</v>
      </c>
      <c r="FZ11" s="216">
        <v>0.55310000000000004</v>
      </c>
      <c r="GA11" s="216">
        <v>0.55310000000000004</v>
      </c>
      <c r="GB11" s="216">
        <v>0.55310000000000004</v>
      </c>
      <c r="GC11" s="216">
        <v>0.55310000000000004</v>
      </c>
      <c r="GD11" s="216">
        <v>0.55310000000000004</v>
      </c>
      <c r="GE11" s="216">
        <v>0.55310000000000004</v>
      </c>
      <c r="GF11" s="216">
        <v>0.55310000000000004</v>
      </c>
      <c r="GG11" s="216">
        <v>0.55310000000000004</v>
      </c>
      <c r="GH11" s="216">
        <v>0.55310000000000004</v>
      </c>
      <c r="GI11" s="216">
        <v>0.55310000000000004</v>
      </c>
      <c r="GJ11" s="216">
        <v>0.55310000000000004</v>
      </c>
      <c r="GK11" s="216">
        <v>0.55310000000000004</v>
      </c>
      <c r="GL11" s="216">
        <v>0.55310000000000004</v>
      </c>
      <c r="GM11" s="216">
        <v>0.55310000000000004</v>
      </c>
      <c r="GN11" s="216">
        <v>0.55310000000000004</v>
      </c>
      <c r="GO11" s="216">
        <v>0.55310000000000004</v>
      </c>
      <c r="GP11" s="216">
        <v>0.55310000000000004</v>
      </c>
      <c r="GQ11" s="216">
        <v>0.55310000000000004</v>
      </c>
      <c r="GR11" s="216">
        <v>0.55310000000000004</v>
      </c>
      <c r="GS11" s="216">
        <v>0.55310000000000004</v>
      </c>
      <c r="GT11" s="216">
        <v>0.55310000000000004</v>
      </c>
      <c r="GU11" s="216">
        <v>0.55310000000000004</v>
      </c>
      <c r="GV11" s="216">
        <v>0.55310000000000004</v>
      </c>
      <c r="GW11" s="216">
        <v>0.55310000000000004</v>
      </c>
      <c r="GX11" s="216">
        <v>0.55310000000000004</v>
      </c>
      <c r="GY11" s="216">
        <v>0.55310000000000004</v>
      </c>
      <c r="GZ11" s="216">
        <v>0.55310000000000004</v>
      </c>
      <c r="HA11" s="216">
        <v>0.55310000000000004</v>
      </c>
      <c r="HB11" s="216">
        <v>0.55310000000000004</v>
      </c>
      <c r="HC11" s="216">
        <v>0.55310000000000004</v>
      </c>
      <c r="HD11" s="216">
        <v>0.55310000000000004</v>
      </c>
      <c r="HE11" s="216">
        <v>0.55310000000000004</v>
      </c>
      <c r="HF11" s="216">
        <v>0.55310000000000004</v>
      </c>
      <c r="HG11" s="216">
        <v>0.55310000000000004</v>
      </c>
      <c r="HH11" s="216">
        <v>0.55310000000000004</v>
      </c>
      <c r="HI11" s="216">
        <v>0.55310000000000004</v>
      </c>
      <c r="HJ11" s="216">
        <v>0.55310000000000004</v>
      </c>
      <c r="HK11" s="216">
        <v>0.55310000000000004</v>
      </c>
      <c r="HL11" s="216">
        <v>0.55310000000000004</v>
      </c>
      <c r="HM11" s="216">
        <v>0.55310000000000004</v>
      </c>
      <c r="HN11" s="216">
        <v>0.55310000000000004</v>
      </c>
      <c r="HO11" s="216">
        <v>0.55310000000000004</v>
      </c>
      <c r="HP11" s="216">
        <v>0.55310000000000004</v>
      </c>
      <c r="HQ11" s="216">
        <v>0.55310000000000004</v>
      </c>
      <c r="HR11" s="216">
        <v>0.55310000000000004</v>
      </c>
      <c r="HS11" s="216">
        <v>0.55310000000000004</v>
      </c>
      <c r="HT11" s="216">
        <v>0.55310000000000004</v>
      </c>
      <c r="HU11" s="216">
        <v>0.55310000000000004</v>
      </c>
      <c r="HV11" s="216">
        <v>0.55310000000000004</v>
      </c>
      <c r="HW11" s="216">
        <v>0.55310000000000004</v>
      </c>
      <c r="HX11" s="216">
        <v>0.55310000000000004</v>
      </c>
      <c r="HY11" s="216">
        <v>0.55310000000000004</v>
      </c>
      <c r="HZ11" s="216">
        <v>0.55310000000000004</v>
      </c>
    </row>
    <row r="12" spans="1:235" ht="14.25" customHeight="1" x14ac:dyDescent="0.2">
      <c r="A12" s="214" t="s">
        <v>99</v>
      </c>
      <c r="B12" s="213">
        <f>B11*B3</f>
        <v>8794.6411781487932</v>
      </c>
      <c r="C12" s="213">
        <f t="shared" ref="C12:BN12" si="12">C11*C3</f>
        <v>12434.099504502477</v>
      </c>
      <c r="D12" s="213">
        <f t="shared" si="12"/>
        <v>16544.775181623347</v>
      </c>
      <c r="E12" s="213">
        <f t="shared" si="12"/>
        <v>23637.274740116394</v>
      </c>
      <c r="F12" s="213">
        <f t="shared" si="12"/>
        <v>32012.547246750957</v>
      </c>
      <c r="G12" s="213">
        <f t="shared" si="12"/>
        <v>36048.505923188895</v>
      </c>
      <c r="H12" s="213">
        <f t="shared" si="12"/>
        <v>39742.966188097635</v>
      </c>
      <c r="I12" s="213">
        <f t="shared" si="12"/>
        <v>42754.429629947968</v>
      </c>
      <c r="J12" s="213">
        <f t="shared" si="12"/>
        <v>47814.883540973526</v>
      </c>
      <c r="K12" s="213">
        <f t="shared" si="12"/>
        <v>54582.829509645104</v>
      </c>
      <c r="L12" s="213">
        <f t="shared" si="12"/>
        <v>62857.559085841007</v>
      </c>
      <c r="M12" s="213">
        <f t="shared" si="12"/>
        <v>67918.012996866557</v>
      </c>
      <c r="N12" s="213">
        <f t="shared" si="12"/>
        <v>70929.476438716883</v>
      </c>
      <c r="O12" s="213">
        <f t="shared" si="12"/>
        <v>73940.93988056721</v>
      </c>
      <c r="P12" s="213">
        <f t="shared" si="12"/>
        <v>77587.98700999812</v>
      </c>
      <c r="Q12" s="213">
        <f t="shared" si="12"/>
        <v>80893.535727899842</v>
      </c>
      <c r="R12" s="213">
        <f t="shared" si="12"/>
        <v>93405.449712444548</v>
      </c>
      <c r="S12" s="213">
        <f t="shared" si="12"/>
        <v>104200.2577728122</v>
      </c>
      <c r="T12" s="213">
        <f t="shared" si="12"/>
        <v>117647.81822273007</v>
      </c>
      <c r="U12" s="213">
        <f t="shared" si="12"/>
        <v>132985.86550781879</v>
      </c>
      <c r="V12" s="213">
        <f t="shared" si="12"/>
        <v>148307.78051295021</v>
      </c>
      <c r="W12" s="213">
        <f t="shared" si="12"/>
        <v>161749.9114259393</v>
      </c>
      <c r="X12" s="213">
        <f t="shared" si="12"/>
        <v>251762.10032801097</v>
      </c>
      <c r="Y12" s="213">
        <f t="shared" si="12"/>
        <v>259515.01405429156</v>
      </c>
      <c r="Z12" s="213">
        <f t="shared" si="12"/>
        <v>263809.79517597833</v>
      </c>
      <c r="AA12" s="213">
        <f t="shared" si="12"/>
        <v>267518.00528353307</v>
      </c>
      <c r="AB12" s="213">
        <f t="shared" si="12"/>
        <v>271222.1294998583</v>
      </c>
      <c r="AC12" s="213">
        <f t="shared" si="12"/>
        <v>275384.60187981772</v>
      </c>
      <c r="AD12" s="213">
        <f t="shared" si="12"/>
        <v>318325.48366980313</v>
      </c>
      <c r="AE12" s="213">
        <f t="shared" si="12"/>
        <v>317711.23681977065</v>
      </c>
      <c r="AF12" s="213">
        <f t="shared" si="12"/>
        <v>317096.99329893931</v>
      </c>
      <c r="AG12" s="213">
        <f t="shared" si="12"/>
        <v>316482.74977810791</v>
      </c>
      <c r="AH12" s="213">
        <f t="shared" si="12"/>
        <v>319664.96569902217</v>
      </c>
      <c r="AI12" s="213">
        <f t="shared" si="12"/>
        <v>382077.54168788629</v>
      </c>
      <c r="AJ12" s="213">
        <f t="shared" si="12"/>
        <v>381005.71205750923</v>
      </c>
      <c r="AK12" s="213">
        <f t="shared" si="12"/>
        <v>379933.8857563333</v>
      </c>
      <c r="AL12" s="213">
        <f t="shared" si="12"/>
        <v>378862.05945515749</v>
      </c>
      <c r="AM12" s="213">
        <f t="shared" si="12"/>
        <v>377790.23315398156</v>
      </c>
      <c r="AN12" s="213">
        <f t="shared" si="12"/>
        <v>376718.40685280552</v>
      </c>
      <c r="AO12" s="213">
        <f t="shared" si="12"/>
        <v>375646.57722242869</v>
      </c>
      <c r="AP12" s="213">
        <f t="shared" si="12"/>
        <v>374574.75092125265</v>
      </c>
      <c r="AQ12" s="213">
        <f t="shared" si="12"/>
        <v>373466.65630347497</v>
      </c>
      <c r="AR12" s="213">
        <f t="shared" si="12"/>
        <v>372358.56168569712</v>
      </c>
      <c r="AS12" s="213">
        <f t="shared" si="12"/>
        <v>371250.47039712046</v>
      </c>
      <c r="AT12" s="213">
        <f t="shared" si="12"/>
        <v>370142.37577934284</v>
      </c>
      <c r="AU12" s="213">
        <f t="shared" si="12"/>
        <v>369034.28116156504</v>
      </c>
      <c r="AV12" s="213">
        <f t="shared" si="12"/>
        <v>367926.18654378725</v>
      </c>
      <c r="AW12" s="213">
        <f t="shared" si="12"/>
        <v>366818.09192600951</v>
      </c>
      <c r="AX12" s="213">
        <f t="shared" si="12"/>
        <v>365709.99730823172</v>
      </c>
      <c r="AY12" s="213">
        <f t="shared" si="12"/>
        <v>364601.9026904541</v>
      </c>
      <c r="AZ12" s="213">
        <f t="shared" si="12"/>
        <v>363493.8080726763</v>
      </c>
      <c r="BA12" s="213">
        <f t="shared" si="12"/>
        <v>362385.71345489845</v>
      </c>
      <c r="BB12" s="213">
        <f t="shared" si="12"/>
        <v>361277.62216632179</v>
      </c>
      <c r="BC12" s="213">
        <f t="shared" si="12"/>
        <v>360189.2796985716</v>
      </c>
      <c r="BD12" s="213">
        <f t="shared" si="12"/>
        <v>359100.93723082123</v>
      </c>
      <c r="BE12" s="213">
        <f t="shared" si="12"/>
        <v>358012.598092272</v>
      </c>
      <c r="BF12" s="213">
        <f t="shared" si="12"/>
        <v>356924.25562452164</v>
      </c>
      <c r="BG12" s="213">
        <f t="shared" si="12"/>
        <v>355835.91648597235</v>
      </c>
      <c r="BH12" s="213">
        <f t="shared" si="12"/>
        <v>354747.57401822205</v>
      </c>
      <c r="BI12" s="213">
        <f t="shared" si="12"/>
        <v>353659.23487967276</v>
      </c>
      <c r="BJ12" s="213">
        <f t="shared" si="12"/>
        <v>352570.89241192245</v>
      </c>
      <c r="BK12" s="213">
        <f t="shared" si="12"/>
        <v>351482.54994417209</v>
      </c>
      <c r="BL12" s="213">
        <f t="shared" si="12"/>
        <v>350394.21080562286</v>
      </c>
      <c r="BM12" s="213">
        <f t="shared" si="12"/>
        <v>349305.8683378725</v>
      </c>
      <c r="BN12" s="213">
        <f t="shared" si="12"/>
        <v>348217.52919932327</v>
      </c>
      <c r="BO12" s="213">
        <f t="shared" ref="BO12:DZ12" si="13">BO11*BO3</f>
        <v>347147.4740331237</v>
      </c>
      <c r="BP12" s="213">
        <f t="shared" si="13"/>
        <v>346077.42219612515</v>
      </c>
      <c r="BQ12" s="213">
        <f t="shared" si="13"/>
        <v>345007.37035912665</v>
      </c>
      <c r="BR12" s="213">
        <f t="shared" si="13"/>
        <v>343937.31852212816</v>
      </c>
      <c r="BS12" s="213">
        <f t="shared" si="13"/>
        <v>342867.26668512967</v>
      </c>
      <c r="BT12" s="213">
        <f t="shared" si="13"/>
        <v>341797.21484813117</v>
      </c>
      <c r="BU12" s="213">
        <f t="shared" si="13"/>
        <v>340727.1596819316</v>
      </c>
      <c r="BV12" s="213">
        <f t="shared" si="13"/>
        <v>339657.10784493311</v>
      </c>
      <c r="BW12" s="213">
        <f t="shared" si="13"/>
        <v>338587.05600793462</v>
      </c>
      <c r="BX12" s="213">
        <f t="shared" si="13"/>
        <v>337517.00417093612</v>
      </c>
      <c r="BY12" s="213">
        <f t="shared" si="13"/>
        <v>336446.95233393763</v>
      </c>
      <c r="BZ12" s="213">
        <f t="shared" si="13"/>
        <v>335376.90049693914</v>
      </c>
      <c r="CA12" s="213">
        <f t="shared" si="13"/>
        <v>334323.75767224288</v>
      </c>
      <c r="CB12" s="213">
        <f t="shared" si="13"/>
        <v>333270.61484754668</v>
      </c>
      <c r="CC12" s="213">
        <f t="shared" si="13"/>
        <v>332217.47202285036</v>
      </c>
      <c r="CD12" s="213">
        <f t="shared" si="13"/>
        <v>331164.32586895302</v>
      </c>
      <c r="CE12" s="213">
        <f t="shared" si="13"/>
        <v>330111.1830442567</v>
      </c>
      <c r="CF12" s="213">
        <f t="shared" si="13"/>
        <v>329058.0402195605</v>
      </c>
      <c r="CG12" s="213">
        <f t="shared" si="13"/>
        <v>328004.89739486424</v>
      </c>
      <c r="CH12" s="213">
        <f t="shared" si="13"/>
        <v>326951.75457016798</v>
      </c>
      <c r="CI12" s="213">
        <f t="shared" si="13"/>
        <v>325898.61174547172</v>
      </c>
      <c r="CJ12" s="213">
        <f t="shared" si="13"/>
        <v>324845.46892077551</v>
      </c>
      <c r="CK12" s="213">
        <f t="shared" si="13"/>
        <v>323792.3260960792</v>
      </c>
      <c r="CL12" s="213">
        <f t="shared" si="13"/>
        <v>322739.18327138299</v>
      </c>
      <c r="CM12" s="213">
        <f t="shared" si="13"/>
        <v>321701.69102097955</v>
      </c>
      <c r="CN12" s="213">
        <f t="shared" si="13"/>
        <v>320664.19877057598</v>
      </c>
      <c r="CO12" s="213">
        <f t="shared" si="13"/>
        <v>319626.70652017248</v>
      </c>
      <c r="CP12" s="213">
        <f t="shared" si="13"/>
        <v>318589.21426976897</v>
      </c>
      <c r="CQ12" s="213">
        <f t="shared" si="13"/>
        <v>317551.72201936546</v>
      </c>
      <c r="CR12" s="213">
        <f t="shared" si="13"/>
        <v>316514.22976896208</v>
      </c>
      <c r="CS12" s="213">
        <f t="shared" si="13"/>
        <v>315476.73751855851</v>
      </c>
      <c r="CT12" s="213">
        <f t="shared" si="13"/>
        <v>314439.24526815506</v>
      </c>
      <c r="CU12" s="213">
        <f t="shared" si="13"/>
        <v>313401.7530177515</v>
      </c>
      <c r="CV12" s="213">
        <f t="shared" si="13"/>
        <v>312364.26076734799</v>
      </c>
      <c r="CW12" s="213">
        <f t="shared" si="13"/>
        <v>311326.76851694455</v>
      </c>
      <c r="CX12" s="213">
        <f t="shared" si="13"/>
        <v>310289.27626654104</v>
      </c>
      <c r="CY12" s="213">
        <f t="shared" si="13"/>
        <v>309266.24606564356</v>
      </c>
      <c r="CZ12" s="213">
        <f t="shared" si="13"/>
        <v>308243.21586474602</v>
      </c>
      <c r="DA12" s="213">
        <f t="shared" si="13"/>
        <v>307220.18899304961</v>
      </c>
      <c r="DB12" s="213">
        <f t="shared" si="13"/>
        <v>306197.15879215213</v>
      </c>
      <c r="DC12" s="213">
        <f t="shared" si="13"/>
        <v>305174.12859125459</v>
      </c>
      <c r="DD12" s="213">
        <f t="shared" si="13"/>
        <v>304151.10171955818</v>
      </c>
      <c r="DE12" s="213">
        <f t="shared" si="13"/>
        <v>303128.0715186607</v>
      </c>
      <c r="DF12" s="213">
        <f t="shared" si="13"/>
        <v>302105.04131776316</v>
      </c>
      <c r="DG12" s="213">
        <f t="shared" si="13"/>
        <v>301082.01111686567</v>
      </c>
      <c r="DH12" s="213">
        <f t="shared" si="13"/>
        <v>300058.98424516927</v>
      </c>
      <c r="DI12" s="213">
        <f t="shared" si="13"/>
        <v>299035.95404427178</v>
      </c>
      <c r="DJ12" s="213">
        <f t="shared" si="13"/>
        <v>298012.92384337424</v>
      </c>
      <c r="DK12" s="213">
        <f t="shared" si="13"/>
        <v>296996.54538624123</v>
      </c>
      <c r="DL12" s="213">
        <f t="shared" si="13"/>
        <v>295980.16359990713</v>
      </c>
      <c r="DM12" s="213">
        <f t="shared" si="13"/>
        <v>294963.78514277423</v>
      </c>
      <c r="DN12" s="213">
        <f t="shared" si="13"/>
        <v>293947.40668564121</v>
      </c>
      <c r="DO12" s="213">
        <f t="shared" si="13"/>
        <v>292931.02489930711</v>
      </c>
      <c r="DP12" s="213">
        <f t="shared" si="13"/>
        <v>291914.64644217415</v>
      </c>
      <c r="DQ12" s="213">
        <f t="shared" si="13"/>
        <v>290898.26798504108</v>
      </c>
      <c r="DR12" s="213">
        <f t="shared" si="13"/>
        <v>289881.88619870704</v>
      </c>
      <c r="DS12" s="213">
        <f t="shared" si="13"/>
        <v>288865.50774157402</v>
      </c>
      <c r="DT12" s="213">
        <f t="shared" si="13"/>
        <v>287849.12928444101</v>
      </c>
      <c r="DU12" s="213">
        <f t="shared" si="13"/>
        <v>286832.74749810691</v>
      </c>
      <c r="DV12" s="213">
        <f t="shared" si="13"/>
        <v>285816.36904097395</v>
      </c>
      <c r="DW12" s="213">
        <f t="shared" si="13"/>
        <v>284800.86616372585</v>
      </c>
      <c r="DX12" s="213">
        <f t="shared" si="13"/>
        <v>283785.36328647775</v>
      </c>
      <c r="DY12" s="213">
        <f t="shared" si="13"/>
        <v>282769.86373843078</v>
      </c>
      <c r="DZ12" s="213">
        <f t="shared" si="13"/>
        <v>281754.36086118268</v>
      </c>
      <c r="EA12" s="213">
        <f t="shared" ref="EA12:GL12" si="14">EA11*EA3</f>
        <v>280738.85798393463</v>
      </c>
      <c r="EB12" s="213">
        <f t="shared" si="14"/>
        <v>279723.35510668647</v>
      </c>
      <c r="EC12" s="213">
        <f t="shared" si="14"/>
        <v>278707.85222943843</v>
      </c>
      <c r="ED12" s="213">
        <f t="shared" si="14"/>
        <v>277692.34935219039</v>
      </c>
      <c r="EE12" s="213">
        <f t="shared" si="14"/>
        <v>276676.84647494229</v>
      </c>
      <c r="EF12" s="213">
        <f t="shared" si="14"/>
        <v>275661.34692689526</v>
      </c>
      <c r="EG12" s="213">
        <f t="shared" si="14"/>
        <v>274645.84404964716</v>
      </c>
      <c r="EH12" s="213">
        <f t="shared" si="14"/>
        <v>273630.34117239912</v>
      </c>
      <c r="EI12" s="213">
        <f t="shared" si="14"/>
        <v>272614.82830754778</v>
      </c>
      <c r="EJ12" s="213">
        <f t="shared" si="14"/>
        <v>271599.31544269645</v>
      </c>
      <c r="EK12" s="213">
        <f t="shared" si="14"/>
        <v>270583.80590704619</v>
      </c>
      <c r="EL12" s="213">
        <f t="shared" si="14"/>
        <v>269568.29304219485</v>
      </c>
      <c r="EM12" s="213">
        <f t="shared" si="14"/>
        <v>268552.78017734352</v>
      </c>
      <c r="EN12" s="213">
        <f t="shared" si="14"/>
        <v>267537.26731249219</v>
      </c>
      <c r="EO12" s="213">
        <f t="shared" si="14"/>
        <v>266521.75444764085</v>
      </c>
      <c r="EP12" s="213">
        <f t="shared" si="14"/>
        <v>265506.24158278952</v>
      </c>
      <c r="EQ12" s="213">
        <f t="shared" si="14"/>
        <v>264490.73204713926</v>
      </c>
      <c r="ER12" s="213">
        <f t="shared" si="14"/>
        <v>263475.21918228792</v>
      </c>
      <c r="ES12" s="213">
        <f t="shared" si="14"/>
        <v>262459.70631743659</v>
      </c>
      <c r="ET12" s="213">
        <f t="shared" si="14"/>
        <v>261444.19345258526</v>
      </c>
      <c r="EU12" s="213">
        <f t="shared" si="14"/>
        <v>260428.69057533715</v>
      </c>
      <c r="EV12" s="213">
        <f t="shared" si="14"/>
        <v>259413.19102729019</v>
      </c>
      <c r="EW12" s="213">
        <f t="shared" si="14"/>
        <v>258397.68815004212</v>
      </c>
      <c r="EX12" s="213">
        <f t="shared" si="14"/>
        <v>257382.18527279398</v>
      </c>
      <c r="EY12" s="213">
        <f t="shared" si="14"/>
        <v>256366.68239554591</v>
      </c>
      <c r="EZ12" s="213">
        <f t="shared" si="14"/>
        <v>255351.17951829784</v>
      </c>
      <c r="FA12" s="213">
        <f t="shared" si="14"/>
        <v>254335.67664104979</v>
      </c>
      <c r="FB12" s="213">
        <f t="shared" si="14"/>
        <v>253320.17709300277</v>
      </c>
      <c r="FC12" s="213">
        <f t="shared" si="14"/>
        <v>252304.67421575464</v>
      </c>
      <c r="FD12" s="213">
        <f t="shared" si="14"/>
        <v>251289.1713385066</v>
      </c>
      <c r="FE12" s="213">
        <f t="shared" si="14"/>
        <v>250273.66846125852</v>
      </c>
      <c r="FF12" s="213">
        <f t="shared" si="14"/>
        <v>249258.16558401045</v>
      </c>
      <c r="FG12" s="213">
        <f t="shared" si="14"/>
        <v>248242.65271915912</v>
      </c>
      <c r="FH12" s="213">
        <f t="shared" si="14"/>
        <v>247227.14318350883</v>
      </c>
      <c r="FI12" s="213">
        <f t="shared" si="14"/>
        <v>246211.63031865752</v>
      </c>
      <c r="FJ12" s="213">
        <f t="shared" si="14"/>
        <v>245196.11745380619</v>
      </c>
      <c r="FK12" s="213">
        <f t="shared" si="14"/>
        <v>244180.60458895485</v>
      </c>
      <c r="FL12" s="213">
        <f t="shared" si="14"/>
        <v>243165.09172410355</v>
      </c>
      <c r="FM12" s="213">
        <f t="shared" si="14"/>
        <v>242149.57885925216</v>
      </c>
      <c r="FN12" s="213">
        <f t="shared" si="14"/>
        <v>241134.06932360193</v>
      </c>
      <c r="FO12" s="213">
        <f t="shared" si="14"/>
        <v>240118.55645875062</v>
      </c>
      <c r="FP12" s="213">
        <f t="shared" si="14"/>
        <v>239103.04359389929</v>
      </c>
      <c r="FQ12" s="213">
        <f t="shared" si="14"/>
        <v>238087.53072904795</v>
      </c>
      <c r="FR12" s="213">
        <f t="shared" si="14"/>
        <v>237072.01786419659</v>
      </c>
      <c r="FS12" s="213">
        <f t="shared" si="14"/>
        <v>236056.51831614962</v>
      </c>
      <c r="FT12" s="213">
        <f t="shared" si="14"/>
        <v>235041.01543890149</v>
      </c>
      <c r="FU12" s="213">
        <f t="shared" si="14"/>
        <v>234025.51256165345</v>
      </c>
      <c r="FV12" s="213">
        <f t="shared" si="14"/>
        <v>233010.00968440535</v>
      </c>
      <c r="FW12" s="213">
        <f t="shared" si="14"/>
        <v>231994.5068071573</v>
      </c>
      <c r="FX12" s="213">
        <f t="shared" si="14"/>
        <v>230979.00392990917</v>
      </c>
      <c r="FY12" s="213">
        <f t="shared" si="14"/>
        <v>229963.50438186218</v>
      </c>
      <c r="FZ12" s="213">
        <f t="shared" si="14"/>
        <v>228948.00150461411</v>
      </c>
      <c r="GA12" s="213">
        <f t="shared" si="14"/>
        <v>227932.49862736603</v>
      </c>
      <c r="GB12" s="213">
        <f t="shared" si="14"/>
        <v>226916.99575011793</v>
      </c>
      <c r="GC12" s="213">
        <f t="shared" si="14"/>
        <v>225901.49287286983</v>
      </c>
      <c r="GD12" s="213">
        <f t="shared" si="14"/>
        <v>224885.98999562179</v>
      </c>
      <c r="GE12" s="213">
        <f t="shared" si="14"/>
        <v>223870.4804599715</v>
      </c>
      <c r="GF12" s="213">
        <f t="shared" si="14"/>
        <v>222854.96759512019</v>
      </c>
      <c r="GG12" s="213">
        <f t="shared" si="14"/>
        <v>221839.45473026886</v>
      </c>
      <c r="GH12" s="213">
        <f t="shared" si="14"/>
        <v>220823.94186541752</v>
      </c>
      <c r="GI12" s="213">
        <f t="shared" si="14"/>
        <v>219808.42900056619</v>
      </c>
      <c r="GJ12" s="213">
        <f t="shared" si="14"/>
        <v>218792.91946491593</v>
      </c>
      <c r="GK12" s="213">
        <f t="shared" si="14"/>
        <v>217777.4066000646</v>
      </c>
      <c r="GL12" s="213">
        <f t="shared" si="14"/>
        <v>216761.89373521326</v>
      </c>
      <c r="GM12" s="213">
        <f t="shared" ref="GM12:HZ12" si="15">GM11*GM3</f>
        <v>215746.38087036193</v>
      </c>
      <c r="GN12" s="213">
        <f t="shared" si="15"/>
        <v>214730.86800551062</v>
      </c>
      <c r="GO12" s="213">
        <f t="shared" si="15"/>
        <v>213715.35514065929</v>
      </c>
      <c r="GP12" s="213">
        <f t="shared" si="15"/>
        <v>212699.845605009</v>
      </c>
      <c r="GQ12" s="213">
        <f t="shared" si="15"/>
        <v>211684.34272776096</v>
      </c>
      <c r="GR12" s="213">
        <f t="shared" si="15"/>
        <v>210668.83985051283</v>
      </c>
      <c r="GS12" s="213">
        <f t="shared" si="15"/>
        <v>209653.33697326478</v>
      </c>
      <c r="GT12" s="213">
        <f t="shared" si="15"/>
        <v>208637.83409601668</v>
      </c>
      <c r="GU12" s="213">
        <f t="shared" si="15"/>
        <v>207622.33121876861</v>
      </c>
      <c r="GV12" s="213">
        <f t="shared" si="15"/>
        <v>206606.83167072161</v>
      </c>
      <c r="GW12" s="213">
        <f t="shared" si="15"/>
        <v>205591.32879347351</v>
      </c>
      <c r="GX12" s="213">
        <f t="shared" si="15"/>
        <v>204575.82591622544</v>
      </c>
      <c r="GY12" s="213">
        <f t="shared" si="15"/>
        <v>203560.32303897734</v>
      </c>
      <c r="GZ12" s="213">
        <f t="shared" si="15"/>
        <v>202544.82016172929</v>
      </c>
      <c r="HA12" s="213">
        <f t="shared" si="15"/>
        <v>201529.31728448116</v>
      </c>
      <c r="HB12" s="213">
        <f t="shared" si="15"/>
        <v>200513.81773643417</v>
      </c>
      <c r="HC12" s="213">
        <f t="shared" si="15"/>
        <v>199498.30487158283</v>
      </c>
      <c r="HD12" s="213">
        <f t="shared" si="15"/>
        <v>198482.7920067315</v>
      </c>
      <c r="HE12" s="213">
        <f t="shared" si="15"/>
        <v>197467.27914188019</v>
      </c>
      <c r="HF12" s="213">
        <f t="shared" si="15"/>
        <v>196451.76627702886</v>
      </c>
      <c r="HG12" s="213">
        <f t="shared" si="15"/>
        <v>195436.25674137857</v>
      </c>
      <c r="HH12" s="213">
        <f t="shared" si="15"/>
        <v>194420.74387652727</v>
      </c>
      <c r="HI12" s="213">
        <f t="shared" si="15"/>
        <v>193405.23101167593</v>
      </c>
      <c r="HJ12" s="213">
        <f t="shared" si="15"/>
        <v>192389.7181468246</v>
      </c>
      <c r="HK12" s="213">
        <f t="shared" si="15"/>
        <v>191374.20528197326</v>
      </c>
      <c r="HL12" s="213">
        <f t="shared" si="15"/>
        <v>190358.69241712193</v>
      </c>
      <c r="HM12" s="213">
        <f t="shared" si="15"/>
        <v>189343.18288147167</v>
      </c>
      <c r="HN12" s="213">
        <f t="shared" si="15"/>
        <v>188327.67001662034</v>
      </c>
      <c r="HO12" s="213">
        <f t="shared" si="15"/>
        <v>187312.16713937229</v>
      </c>
      <c r="HP12" s="213">
        <f t="shared" si="15"/>
        <v>186296.66426212419</v>
      </c>
      <c r="HQ12" s="213">
        <f t="shared" si="15"/>
        <v>185281.16138487609</v>
      </c>
      <c r="HR12" s="213">
        <f t="shared" si="15"/>
        <v>184265.66183682909</v>
      </c>
      <c r="HS12" s="213">
        <f t="shared" si="15"/>
        <v>183250.15895958102</v>
      </c>
      <c r="HT12" s="213">
        <f t="shared" si="15"/>
        <v>182234.65608233295</v>
      </c>
      <c r="HU12" s="213">
        <f t="shared" si="15"/>
        <v>181219.15320508482</v>
      </c>
      <c r="HV12" s="213">
        <f t="shared" si="15"/>
        <v>180203.65032783677</v>
      </c>
      <c r="HW12" s="213">
        <f t="shared" si="15"/>
        <v>179188.14745058867</v>
      </c>
      <c r="HX12" s="213">
        <f t="shared" si="15"/>
        <v>178172.64457334063</v>
      </c>
      <c r="HY12" s="213">
        <f t="shared" si="15"/>
        <v>177157.1450252936</v>
      </c>
      <c r="HZ12" s="213">
        <f t="shared" si="15"/>
        <v>176141.6421480455</v>
      </c>
    </row>
    <row r="13" spans="1:235" x14ac:dyDescent="0.2">
      <c r="A13" s="218" t="s">
        <v>107</v>
      </c>
      <c r="B13" s="220">
        <f>268639784.5/12</f>
        <v>22386648.708333332</v>
      </c>
      <c r="C13" s="220">
        <f t="shared" ref="C13:BN13" si="16">268639784.5/12</f>
        <v>22386648.708333332</v>
      </c>
      <c r="D13" s="220">
        <f t="shared" si="16"/>
        <v>22386648.708333332</v>
      </c>
      <c r="E13" s="220">
        <f t="shared" si="16"/>
        <v>22386648.708333332</v>
      </c>
      <c r="F13" s="220">
        <f t="shared" si="16"/>
        <v>22386648.708333332</v>
      </c>
      <c r="G13" s="220">
        <f t="shared" si="16"/>
        <v>22386648.708333332</v>
      </c>
      <c r="H13" s="220">
        <f t="shared" si="16"/>
        <v>22386648.708333332</v>
      </c>
      <c r="I13" s="220">
        <f t="shared" si="16"/>
        <v>22386648.708333332</v>
      </c>
      <c r="J13" s="220">
        <f t="shared" si="16"/>
        <v>22386648.708333332</v>
      </c>
      <c r="K13" s="220">
        <f t="shared" si="16"/>
        <v>22386648.708333332</v>
      </c>
      <c r="L13" s="220">
        <f t="shared" si="16"/>
        <v>22386648.708333332</v>
      </c>
      <c r="M13" s="220">
        <f t="shared" si="16"/>
        <v>22386648.708333332</v>
      </c>
      <c r="N13" s="220">
        <f t="shared" si="16"/>
        <v>22386648.708333332</v>
      </c>
      <c r="O13" s="220">
        <f t="shared" si="16"/>
        <v>22386648.708333332</v>
      </c>
      <c r="P13" s="220">
        <f t="shared" si="16"/>
        <v>22386648.708333332</v>
      </c>
      <c r="Q13" s="220">
        <f t="shared" si="16"/>
        <v>22386648.708333332</v>
      </c>
      <c r="R13" s="220">
        <f t="shared" si="16"/>
        <v>22386648.708333332</v>
      </c>
      <c r="S13" s="220">
        <f t="shared" si="16"/>
        <v>22386648.708333332</v>
      </c>
      <c r="T13" s="220">
        <f t="shared" si="16"/>
        <v>22386648.708333332</v>
      </c>
      <c r="U13" s="220">
        <f t="shared" si="16"/>
        <v>22386648.708333332</v>
      </c>
      <c r="V13" s="220">
        <f t="shared" si="16"/>
        <v>22386648.708333332</v>
      </c>
      <c r="W13" s="220">
        <f t="shared" si="16"/>
        <v>22386648.708333332</v>
      </c>
      <c r="X13" s="220">
        <f t="shared" si="16"/>
        <v>22386648.708333332</v>
      </c>
      <c r="Y13" s="220">
        <f t="shared" si="16"/>
        <v>22386648.708333332</v>
      </c>
      <c r="Z13" s="220">
        <f t="shared" si="16"/>
        <v>22386648.708333332</v>
      </c>
      <c r="AA13" s="220">
        <f t="shared" si="16"/>
        <v>22386648.708333332</v>
      </c>
      <c r="AB13" s="220">
        <f t="shared" si="16"/>
        <v>22386648.708333332</v>
      </c>
      <c r="AC13" s="220">
        <f t="shared" si="16"/>
        <v>22386648.708333332</v>
      </c>
      <c r="AD13" s="220">
        <f t="shared" si="16"/>
        <v>22386648.708333332</v>
      </c>
      <c r="AE13" s="220">
        <f t="shared" si="16"/>
        <v>22386648.708333332</v>
      </c>
      <c r="AF13" s="220">
        <f t="shared" si="16"/>
        <v>22386648.708333332</v>
      </c>
      <c r="AG13" s="220">
        <f t="shared" si="16"/>
        <v>22386648.708333332</v>
      </c>
      <c r="AH13" s="220">
        <f t="shared" si="16"/>
        <v>22386648.708333332</v>
      </c>
      <c r="AI13" s="220">
        <f t="shared" si="16"/>
        <v>22386648.708333332</v>
      </c>
      <c r="AJ13" s="220">
        <f t="shared" si="16"/>
        <v>22386648.708333332</v>
      </c>
      <c r="AK13" s="220">
        <f t="shared" si="16"/>
        <v>22386648.708333332</v>
      </c>
      <c r="AL13" s="220">
        <f t="shared" si="16"/>
        <v>22386648.708333332</v>
      </c>
      <c r="AM13" s="220">
        <f t="shared" si="16"/>
        <v>22386648.708333332</v>
      </c>
      <c r="AN13" s="220">
        <f t="shared" si="16"/>
        <v>22386648.708333332</v>
      </c>
      <c r="AO13" s="220">
        <f t="shared" si="16"/>
        <v>22386648.708333332</v>
      </c>
      <c r="AP13" s="220">
        <f t="shared" si="16"/>
        <v>22386648.708333332</v>
      </c>
      <c r="AQ13" s="220">
        <f t="shared" si="16"/>
        <v>22386648.708333332</v>
      </c>
      <c r="AR13" s="220">
        <f t="shared" si="16"/>
        <v>22386648.708333332</v>
      </c>
      <c r="AS13" s="220">
        <f t="shared" si="16"/>
        <v>22386648.708333332</v>
      </c>
      <c r="AT13" s="220">
        <f t="shared" si="16"/>
        <v>22386648.708333332</v>
      </c>
      <c r="AU13" s="220">
        <f t="shared" si="16"/>
        <v>22386648.708333332</v>
      </c>
      <c r="AV13" s="220">
        <f t="shared" si="16"/>
        <v>22386648.708333332</v>
      </c>
      <c r="AW13" s="220">
        <f t="shared" si="16"/>
        <v>22386648.708333332</v>
      </c>
      <c r="AX13" s="220">
        <f t="shared" si="16"/>
        <v>22386648.708333332</v>
      </c>
      <c r="AY13" s="220">
        <f t="shared" si="16"/>
        <v>22386648.708333332</v>
      </c>
      <c r="AZ13" s="220">
        <f t="shared" si="16"/>
        <v>22386648.708333332</v>
      </c>
      <c r="BA13" s="220">
        <f t="shared" si="16"/>
        <v>22386648.708333332</v>
      </c>
      <c r="BB13" s="220">
        <f t="shared" si="16"/>
        <v>22386648.708333332</v>
      </c>
      <c r="BC13" s="220">
        <f t="shared" si="16"/>
        <v>22386648.708333332</v>
      </c>
      <c r="BD13" s="220">
        <f t="shared" si="16"/>
        <v>22386648.708333332</v>
      </c>
      <c r="BE13" s="220">
        <f t="shared" si="16"/>
        <v>22386648.708333332</v>
      </c>
      <c r="BF13" s="220">
        <f t="shared" si="16"/>
        <v>22386648.708333332</v>
      </c>
      <c r="BG13" s="220">
        <f t="shared" si="16"/>
        <v>22386648.708333332</v>
      </c>
      <c r="BH13" s="220">
        <f t="shared" si="16"/>
        <v>22386648.708333332</v>
      </c>
      <c r="BI13" s="220">
        <f t="shared" si="16"/>
        <v>22386648.708333332</v>
      </c>
      <c r="BJ13" s="220">
        <f t="shared" si="16"/>
        <v>22386648.708333332</v>
      </c>
      <c r="BK13" s="220">
        <f t="shared" si="16"/>
        <v>22386648.708333332</v>
      </c>
      <c r="BL13" s="220">
        <f t="shared" si="16"/>
        <v>22386648.708333332</v>
      </c>
      <c r="BM13" s="220">
        <f t="shared" si="16"/>
        <v>22386648.708333332</v>
      </c>
      <c r="BN13" s="220">
        <f t="shared" si="16"/>
        <v>22386648.708333332</v>
      </c>
      <c r="BO13" s="220">
        <f t="shared" ref="BO13:DZ13" si="17">268639784.5/12</f>
        <v>22386648.708333332</v>
      </c>
      <c r="BP13" s="220">
        <f t="shared" si="17"/>
        <v>22386648.708333332</v>
      </c>
      <c r="BQ13" s="220">
        <f t="shared" si="17"/>
        <v>22386648.708333332</v>
      </c>
      <c r="BR13" s="220">
        <f t="shared" si="17"/>
        <v>22386648.708333332</v>
      </c>
      <c r="BS13" s="220">
        <f t="shared" si="17"/>
        <v>22386648.708333332</v>
      </c>
      <c r="BT13" s="220">
        <f t="shared" si="17"/>
        <v>22386648.708333332</v>
      </c>
      <c r="BU13" s="220">
        <f t="shared" si="17"/>
        <v>22386648.708333332</v>
      </c>
      <c r="BV13" s="220">
        <f t="shared" si="17"/>
        <v>22386648.708333332</v>
      </c>
      <c r="BW13" s="220">
        <f t="shared" si="17"/>
        <v>22386648.708333332</v>
      </c>
      <c r="BX13" s="220">
        <f t="shared" si="17"/>
        <v>22386648.708333332</v>
      </c>
      <c r="BY13" s="220">
        <f t="shared" si="17"/>
        <v>22386648.708333332</v>
      </c>
      <c r="BZ13" s="220">
        <f t="shared" si="17"/>
        <v>22386648.708333332</v>
      </c>
      <c r="CA13" s="220">
        <f t="shared" si="17"/>
        <v>22386648.708333332</v>
      </c>
      <c r="CB13" s="220">
        <f t="shared" si="17"/>
        <v>22386648.708333332</v>
      </c>
      <c r="CC13" s="220">
        <f t="shared" si="17"/>
        <v>22386648.708333332</v>
      </c>
      <c r="CD13" s="220">
        <f t="shared" si="17"/>
        <v>22386648.708333332</v>
      </c>
      <c r="CE13" s="220">
        <f t="shared" si="17"/>
        <v>22386648.708333332</v>
      </c>
      <c r="CF13" s="220">
        <f t="shared" si="17"/>
        <v>22386648.708333332</v>
      </c>
      <c r="CG13" s="220">
        <f t="shared" si="17"/>
        <v>22386648.708333332</v>
      </c>
      <c r="CH13" s="220">
        <f t="shared" si="17"/>
        <v>22386648.708333332</v>
      </c>
      <c r="CI13" s="220">
        <f t="shared" si="17"/>
        <v>22386648.708333332</v>
      </c>
      <c r="CJ13" s="220">
        <f t="shared" si="17"/>
        <v>22386648.708333332</v>
      </c>
      <c r="CK13" s="220">
        <f t="shared" si="17"/>
        <v>22386648.708333332</v>
      </c>
      <c r="CL13" s="220">
        <f t="shared" si="17"/>
        <v>22386648.708333332</v>
      </c>
      <c r="CM13" s="220">
        <f t="shared" si="17"/>
        <v>22386648.708333332</v>
      </c>
      <c r="CN13" s="220">
        <f t="shared" si="17"/>
        <v>22386648.708333332</v>
      </c>
      <c r="CO13" s="220">
        <f t="shared" si="17"/>
        <v>22386648.708333332</v>
      </c>
      <c r="CP13" s="220">
        <f t="shared" si="17"/>
        <v>22386648.708333332</v>
      </c>
      <c r="CQ13" s="220">
        <f t="shared" si="17"/>
        <v>22386648.708333332</v>
      </c>
      <c r="CR13" s="220">
        <f t="shared" si="17"/>
        <v>22386648.708333332</v>
      </c>
      <c r="CS13" s="220">
        <f t="shared" si="17"/>
        <v>22386648.708333332</v>
      </c>
      <c r="CT13" s="220">
        <f t="shared" si="17"/>
        <v>22386648.708333332</v>
      </c>
      <c r="CU13" s="220">
        <f t="shared" si="17"/>
        <v>22386648.708333332</v>
      </c>
      <c r="CV13" s="220">
        <f t="shared" si="17"/>
        <v>22386648.708333332</v>
      </c>
      <c r="CW13" s="220">
        <f t="shared" si="17"/>
        <v>22386648.708333332</v>
      </c>
      <c r="CX13" s="220">
        <f t="shared" si="17"/>
        <v>22386648.708333332</v>
      </c>
      <c r="CY13" s="220">
        <f t="shared" si="17"/>
        <v>22386648.708333332</v>
      </c>
      <c r="CZ13" s="220">
        <f t="shared" si="17"/>
        <v>22386648.708333332</v>
      </c>
      <c r="DA13" s="220">
        <f t="shared" si="17"/>
        <v>22386648.708333332</v>
      </c>
      <c r="DB13" s="220">
        <f t="shared" si="17"/>
        <v>22386648.708333332</v>
      </c>
      <c r="DC13" s="220">
        <f t="shared" si="17"/>
        <v>22386648.708333332</v>
      </c>
      <c r="DD13" s="220">
        <f t="shared" si="17"/>
        <v>22386648.708333332</v>
      </c>
      <c r="DE13" s="220">
        <f t="shared" si="17"/>
        <v>22386648.708333332</v>
      </c>
      <c r="DF13" s="220">
        <f t="shared" si="17"/>
        <v>22386648.708333332</v>
      </c>
      <c r="DG13" s="220">
        <f t="shared" si="17"/>
        <v>22386648.708333332</v>
      </c>
      <c r="DH13" s="220">
        <f t="shared" si="17"/>
        <v>22386648.708333332</v>
      </c>
      <c r="DI13" s="220">
        <f t="shared" si="17"/>
        <v>22386648.708333332</v>
      </c>
      <c r="DJ13" s="220">
        <f t="shared" si="17"/>
        <v>22386648.708333332</v>
      </c>
      <c r="DK13" s="220">
        <f t="shared" si="17"/>
        <v>22386648.708333332</v>
      </c>
      <c r="DL13" s="220">
        <f t="shared" si="17"/>
        <v>22386648.708333332</v>
      </c>
      <c r="DM13" s="220">
        <f t="shared" si="17"/>
        <v>22386648.708333332</v>
      </c>
      <c r="DN13" s="220">
        <f t="shared" si="17"/>
        <v>22386648.708333332</v>
      </c>
      <c r="DO13" s="220">
        <f t="shared" si="17"/>
        <v>22386648.708333332</v>
      </c>
      <c r="DP13" s="220">
        <f t="shared" si="17"/>
        <v>22386648.708333332</v>
      </c>
      <c r="DQ13" s="220">
        <f t="shared" si="17"/>
        <v>22386648.708333332</v>
      </c>
      <c r="DR13" s="220">
        <f t="shared" si="17"/>
        <v>22386648.708333332</v>
      </c>
      <c r="DS13" s="220">
        <f t="shared" si="17"/>
        <v>22386648.708333332</v>
      </c>
      <c r="DT13" s="220">
        <f t="shared" si="17"/>
        <v>22386648.708333332</v>
      </c>
      <c r="DU13" s="220">
        <f t="shared" si="17"/>
        <v>22386648.708333332</v>
      </c>
      <c r="DV13" s="220">
        <f t="shared" si="17"/>
        <v>22386648.708333332</v>
      </c>
      <c r="DW13" s="220">
        <f t="shared" si="17"/>
        <v>22386648.708333332</v>
      </c>
      <c r="DX13" s="220">
        <f t="shared" si="17"/>
        <v>22386648.708333332</v>
      </c>
      <c r="DY13" s="220">
        <f t="shared" si="17"/>
        <v>22386648.708333332</v>
      </c>
      <c r="DZ13" s="220">
        <f t="shared" si="17"/>
        <v>22386648.708333332</v>
      </c>
      <c r="EA13" s="220">
        <f t="shared" ref="EA13:GL13" si="18">268639784.5/12</f>
        <v>22386648.708333332</v>
      </c>
      <c r="EB13" s="220">
        <f t="shared" si="18"/>
        <v>22386648.708333332</v>
      </c>
      <c r="EC13" s="220">
        <f t="shared" si="18"/>
        <v>22386648.708333332</v>
      </c>
      <c r="ED13" s="220">
        <f t="shared" si="18"/>
        <v>22386648.708333332</v>
      </c>
      <c r="EE13" s="220">
        <f t="shared" si="18"/>
        <v>22386648.708333332</v>
      </c>
      <c r="EF13" s="220">
        <f t="shared" si="18"/>
        <v>22386648.708333332</v>
      </c>
      <c r="EG13" s="220">
        <f t="shared" si="18"/>
        <v>22386648.708333332</v>
      </c>
      <c r="EH13" s="220">
        <f t="shared" si="18"/>
        <v>22386648.708333332</v>
      </c>
      <c r="EI13" s="220">
        <f t="shared" si="18"/>
        <v>22386648.708333332</v>
      </c>
      <c r="EJ13" s="220">
        <f t="shared" si="18"/>
        <v>22386648.708333332</v>
      </c>
      <c r="EK13" s="220">
        <f t="shared" si="18"/>
        <v>22386648.708333332</v>
      </c>
      <c r="EL13" s="220">
        <f t="shared" si="18"/>
        <v>22386648.708333332</v>
      </c>
      <c r="EM13" s="220">
        <f t="shared" si="18"/>
        <v>22386648.708333332</v>
      </c>
      <c r="EN13" s="220">
        <f t="shared" si="18"/>
        <v>22386648.708333332</v>
      </c>
      <c r="EO13" s="220">
        <f t="shared" si="18"/>
        <v>22386648.708333332</v>
      </c>
      <c r="EP13" s="220">
        <f t="shared" si="18"/>
        <v>22386648.708333332</v>
      </c>
      <c r="EQ13" s="220">
        <f t="shared" si="18"/>
        <v>22386648.708333332</v>
      </c>
      <c r="ER13" s="220">
        <f t="shared" si="18"/>
        <v>22386648.708333332</v>
      </c>
      <c r="ES13" s="220">
        <f t="shared" si="18"/>
        <v>22386648.708333332</v>
      </c>
      <c r="ET13" s="220">
        <f t="shared" si="18"/>
        <v>22386648.708333332</v>
      </c>
      <c r="EU13" s="220">
        <f t="shared" si="18"/>
        <v>22386648.708333332</v>
      </c>
      <c r="EV13" s="220">
        <f t="shared" si="18"/>
        <v>22386648.708333332</v>
      </c>
      <c r="EW13" s="220">
        <f t="shared" si="18"/>
        <v>22386648.708333332</v>
      </c>
      <c r="EX13" s="220">
        <f t="shared" si="18"/>
        <v>22386648.708333332</v>
      </c>
      <c r="EY13" s="220">
        <f t="shared" si="18"/>
        <v>22386648.708333332</v>
      </c>
      <c r="EZ13" s="220">
        <f t="shared" si="18"/>
        <v>22386648.708333332</v>
      </c>
      <c r="FA13" s="220">
        <f t="shared" si="18"/>
        <v>22386648.708333332</v>
      </c>
      <c r="FB13" s="220">
        <f t="shared" si="18"/>
        <v>22386648.708333332</v>
      </c>
      <c r="FC13" s="220">
        <f t="shared" si="18"/>
        <v>22386648.708333332</v>
      </c>
      <c r="FD13" s="220">
        <f t="shared" si="18"/>
        <v>22386648.708333332</v>
      </c>
      <c r="FE13" s="220">
        <f t="shared" si="18"/>
        <v>22386648.708333332</v>
      </c>
      <c r="FF13" s="220">
        <f t="shared" si="18"/>
        <v>22386648.708333332</v>
      </c>
      <c r="FG13" s="220">
        <f t="shared" si="18"/>
        <v>22386648.708333332</v>
      </c>
      <c r="FH13" s="220">
        <f t="shared" si="18"/>
        <v>22386648.708333332</v>
      </c>
      <c r="FI13" s="220">
        <f t="shared" si="18"/>
        <v>22386648.708333332</v>
      </c>
      <c r="FJ13" s="220">
        <f t="shared" si="18"/>
        <v>22386648.708333332</v>
      </c>
      <c r="FK13" s="220">
        <f t="shared" si="18"/>
        <v>22386648.708333332</v>
      </c>
      <c r="FL13" s="220">
        <f t="shared" si="18"/>
        <v>22386648.708333332</v>
      </c>
      <c r="FM13" s="220">
        <f t="shared" si="18"/>
        <v>22386648.708333332</v>
      </c>
      <c r="FN13" s="220">
        <f t="shared" si="18"/>
        <v>22386648.708333332</v>
      </c>
      <c r="FO13" s="220">
        <f t="shared" si="18"/>
        <v>22386648.708333332</v>
      </c>
      <c r="FP13" s="220">
        <f t="shared" si="18"/>
        <v>22386648.708333332</v>
      </c>
      <c r="FQ13" s="220">
        <f t="shared" si="18"/>
        <v>22386648.708333332</v>
      </c>
      <c r="FR13" s="220">
        <f t="shared" si="18"/>
        <v>22386648.708333332</v>
      </c>
      <c r="FS13" s="220">
        <f t="shared" si="18"/>
        <v>22386648.708333332</v>
      </c>
      <c r="FT13" s="220">
        <f t="shared" si="18"/>
        <v>22386648.708333332</v>
      </c>
      <c r="FU13" s="220">
        <f t="shared" si="18"/>
        <v>22386648.708333332</v>
      </c>
      <c r="FV13" s="220">
        <f t="shared" si="18"/>
        <v>22386648.708333332</v>
      </c>
      <c r="FW13" s="220">
        <f t="shared" si="18"/>
        <v>22386648.708333332</v>
      </c>
      <c r="FX13" s="220">
        <f t="shared" si="18"/>
        <v>22386648.708333332</v>
      </c>
      <c r="FY13" s="220">
        <f t="shared" si="18"/>
        <v>22386648.708333332</v>
      </c>
      <c r="FZ13" s="220">
        <f t="shared" si="18"/>
        <v>22386648.708333332</v>
      </c>
      <c r="GA13" s="220">
        <f t="shared" si="18"/>
        <v>22386648.708333332</v>
      </c>
      <c r="GB13" s="220">
        <f t="shared" si="18"/>
        <v>22386648.708333332</v>
      </c>
      <c r="GC13" s="220">
        <f t="shared" si="18"/>
        <v>22386648.708333332</v>
      </c>
      <c r="GD13" s="220">
        <f t="shared" si="18"/>
        <v>22386648.708333332</v>
      </c>
      <c r="GE13" s="220">
        <f t="shared" si="18"/>
        <v>22386648.708333332</v>
      </c>
      <c r="GF13" s="220">
        <f t="shared" si="18"/>
        <v>22386648.708333332</v>
      </c>
      <c r="GG13" s="220">
        <f t="shared" si="18"/>
        <v>22386648.708333332</v>
      </c>
      <c r="GH13" s="220">
        <f t="shared" si="18"/>
        <v>22386648.708333332</v>
      </c>
      <c r="GI13" s="220">
        <f t="shared" si="18"/>
        <v>22386648.708333332</v>
      </c>
      <c r="GJ13" s="220">
        <f t="shared" si="18"/>
        <v>22386648.708333332</v>
      </c>
      <c r="GK13" s="220">
        <f t="shared" si="18"/>
        <v>22386648.708333332</v>
      </c>
      <c r="GL13" s="220">
        <f t="shared" si="18"/>
        <v>22386648.708333332</v>
      </c>
      <c r="GM13" s="220">
        <f t="shared" ref="GM13:HZ13" si="19">268639784.5/12</f>
        <v>22386648.708333332</v>
      </c>
      <c r="GN13" s="220">
        <f t="shared" si="19"/>
        <v>22386648.708333332</v>
      </c>
      <c r="GO13" s="220">
        <f t="shared" si="19"/>
        <v>22386648.708333332</v>
      </c>
      <c r="GP13" s="220">
        <f t="shared" si="19"/>
        <v>22386648.708333332</v>
      </c>
      <c r="GQ13" s="220">
        <f t="shared" si="19"/>
        <v>22386648.708333332</v>
      </c>
      <c r="GR13" s="220">
        <f t="shared" si="19"/>
        <v>22386648.708333332</v>
      </c>
      <c r="GS13" s="220">
        <f t="shared" si="19"/>
        <v>22386648.708333332</v>
      </c>
      <c r="GT13" s="220">
        <f t="shared" si="19"/>
        <v>22386648.708333332</v>
      </c>
      <c r="GU13" s="220">
        <f t="shared" si="19"/>
        <v>22386648.708333332</v>
      </c>
      <c r="GV13" s="220">
        <f t="shared" si="19"/>
        <v>22386648.708333332</v>
      </c>
      <c r="GW13" s="220">
        <f t="shared" si="19"/>
        <v>22386648.708333332</v>
      </c>
      <c r="GX13" s="220">
        <f t="shared" si="19"/>
        <v>22386648.708333332</v>
      </c>
      <c r="GY13" s="220">
        <f t="shared" si="19"/>
        <v>22386648.708333332</v>
      </c>
      <c r="GZ13" s="220">
        <f t="shared" si="19"/>
        <v>22386648.708333332</v>
      </c>
      <c r="HA13" s="220">
        <f t="shared" si="19"/>
        <v>22386648.708333332</v>
      </c>
      <c r="HB13" s="220">
        <f t="shared" si="19"/>
        <v>22386648.708333332</v>
      </c>
      <c r="HC13" s="220">
        <f t="shared" si="19"/>
        <v>22386648.708333332</v>
      </c>
      <c r="HD13" s="220">
        <f t="shared" si="19"/>
        <v>22386648.708333332</v>
      </c>
      <c r="HE13" s="220">
        <f t="shared" si="19"/>
        <v>22386648.708333332</v>
      </c>
      <c r="HF13" s="220">
        <f t="shared" si="19"/>
        <v>22386648.708333332</v>
      </c>
      <c r="HG13" s="220">
        <f t="shared" si="19"/>
        <v>22386648.708333332</v>
      </c>
      <c r="HH13" s="220">
        <f t="shared" si="19"/>
        <v>22386648.708333332</v>
      </c>
      <c r="HI13" s="220">
        <f t="shared" si="19"/>
        <v>22386648.708333332</v>
      </c>
      <c r="HJ13" s="220">
        <f t="shared" si="19"/>
        <v>22386648.708333332</v>
      </c>
      <c r="HK13" s="220">
        <f t="shared" si="19"/>
        <v>22386648.708333332</v>
      </c>
      <c r="HL13" s="220">
        <f t="shared" si="19"/>
        <v>22386648.708333332</v>
      </c>
      <c r="HM13" s="220">
        <f t="shared" si="19"/>
        <v>22386648.708333332</v>
      </c>
      <c r="HN13" s="220">
        <f t="shared" si="19"/>
        <v>22386648.708333332</v>
      </c>
      <c r="HO13" s="220">
        <f t="shared" si="19"/>
        <v>22386648.708333332</v>
      </c>
      <c r="HP13" s="220">
        <f t="shared" si="19"/>
        <v>22386648.708333332</v>
      </c>
      <c r="HQ13" s="220">
        <f t="shared" si="19"/>
        <v>22386648.708333332</v>
      </c>
      <c r="HR13" s="220">
        <f t="shared" si="19"/>
        <v>22386648.708333332</v>
      </c>
      <c r="HS13" s="220">
        <f t="shared" si="19"/>
        <v>22386648.708333332</v>
      </c>
      <c r="HT13" s="220">
        <f t="shared" si="19"/>
        <v>22386648.708333332</v>
      </c>
      <c r="HU13" s="220">
        <f t="shared" si="19"/>
        <v>22386648.708333332</v>
      </c>
      <c r="HV13" s="220">
        <f t="shared" si="19"/>
        <v>22386648.708333332</v>
      </c>
      <c r="HW13" s="220">
        <f t="shared" si="19"/>
        <v>22386648.708333332</v>
      </c>
      <c r="HX13" s="220">
        <f t="shared" si="19"/>
        <v>22386648.708333332</v>
      </c>
      <c r="HY13" s="220">
        <f t="shared" si="19"/>
        <v>22386648.708333332</v>
      </c>
      <c r="HZ13" s="220">
        <f t="shared" si="19"/>
        <v>22386648.708333332</v>
      </c>
    </row>
    <row r="14" spans="1:235" x14ac:dyDescent="0.2">
      <c r="A14" s="214" t="s">
        <v>108</v>
      </c>
      <c r="B14" s="215">
        <f>B12/B13</f>
        <v>3.928520652077337E-4</v>
      </c>
      <c r="C14" s="215">
        <f t="shared" ref="C14:BN14" si="20">C12/C13</f>
        <v>5.5542478315988124E-4</v>
      </c>
      <c r="D14" s="215">
        <f t="shared" si="20"/>
        <v>7.3904653604827536E-4</v>
      </c>
      <c r="E14" s="215">
        <f t="shared" si="20"/>
        <v>1.0558648169307057E-3</v>
      </c>
      <c r="F14" s="215">
        <f t="shared" si="20"/>
        <v>1.4299839008432927E-3</v>
      </c>
      <c r="G14" s="215">
        <f t="shared" si="20"/>
        <v>1.6102680840196504E-3</v>
      </c>
      <c r="H14" s="215">
        <f t="shared" si="20"/>
        <v>1.7752977100723205E-3</v>
      </c>
      <c r="I14" s="215">
        <f t="shared" si="20"/>
        <v>1.9098182218776148E-3</v>
      </c>
      <c r="J14" s="215">
        <f t="shared" si="20"/>
        <v>2.1358660764250366E-3</v>
      </c>
      <c r="K14" s="215">
        <f t="shared" si="20"/>
        <v>2.4381867165908975E-3</v>
      </c>
      <c r="L14" s="215">
        <f t="shared" si="20"/>
        <v>2.8078145998888418E-3</v>
      </c>
      <c r="M14" s="215">
        <f t="shared" si="20"/>
        <v>3.0338624544362629E-3</v>
      </c>
      <c r="N14" s="215">
        <f t="shared" si="20"/>
        <v>3.1683829662415568E-3</v>
      </c>
      <c r="O14" s="215">
        <f t="shared" si="20"/>
        <v>3.3029034780468511E-3</v>
      </c>
      <c r="P14" s="215">
        <f t="shared" si="20"/>
        <v>3.4658151839009441E-3</v>
      </c>
      <c r="Q14" s="215">
        <f t="shared" si="20"/>
        <v>3.6134723326313499E-3</v>
      </c>
      <c r="R14" s="215">
        <f t="shared" si="20"/>
        <v>4.1723730483015434E-3</v>
      </c>
      <c r="S14" s="215">
        <f t="shared" si="20"/>
        <v>4.6545715319159901E-3</v>
      </c>
      <c r="T14" s="215">
        <f t="shared" si="20"/>
        <v>5.2552670904661217E-3</v>
      </c>
      <c r="U14" s="215">
        <f t="shared" si="20"/>
        <v>5.9404097165430296E-3</v>
      </c>
      <c r="V14" s="215">
        <f t="shared" si="20"/>
        <v>6.6248317220318591E-3</v>
      </c>
      <c r="W14" s="215">
        <f t="shared" si="20"/>
        <v>7.22528474598025E-3</v>
      </c>
      <c r="X14" s="215">
        <f t="shared" si="20"/>
        <v>1.1246082591821509E-2</v>
      </c>
      <c r="Y14" s="215">
        <f t="shared" si="20"/>
        <v>1.1592401231439712E-2</v>
      </c>
      <c r="Z14" s="215">
        <f t="shared" si="20"/>
        <v>1.1784246879157767E-2</v>
      </c>
      <c r="AA14" s="215">
        <f t="shared" si="20"/>
        <v>1.1949890703558085E-2</v>
      </c>
      <c r="AB14" s="215">
        <f t="shared" si="20"/>
        <v>1.2115352013313947E-2</v>
      </c>
      <c r="AC14" s="215">
        <f t="shared" si="20"/>
        <v>1.2301287498083936E-2</v>
      </c>
      <c r="AD14" s="215">
        <f t="shared" si="20"/>
        <v>1.4219434441355568E-2</v>
      </c>
      <c r="AE14" s="215">
        <f t="shared" si="20"/>
        <v>1.4191996352786115E-2</v>
      </c>
      <c r="AF14" s="215">
        <f t="shared" si="20"/>
        <v>1.4164558412930352E-2</v>
      </c>
      <c r="AG14" s="215">
        <f t="shared" si="20"/>
        <v>1.4137120473074588E-2</v>
      </c>
      <c r="AH14" s="215">
        <f t="shared" si="20"/>
        <v>1.427926840965831E-2</v>
      </c>
      <c r="AI14" s="215">
        <f t="shared" si="20"/>
        <v>1.7067205845136598E-2</v>
      </c>
      <c r="AJ14" s="215">
        <f t="shared" si="20"/>
        <v>1.7019327770828045E-2</v>
      </c>
      <c r="AK14" s="215">
        <f t="shared" si="20"/>
        <v>1.6971449845233182E-2</v>
      </c>
      <c r="AL14" s="215">
        <f t="shared" si="20"/>
        <v>1.6923571919638322E-2</v>
      </c>
      <c r="AM14" s="215">
        <f t="shared" si="20"/>
        <v>1.6875693994043459E-2</v>
      </c>
      <c r="AN14" s="215">
        <f t="shared" si="20"/>
        <v>1.6827816068448589E-2</v>
      </c>
      <c r="AO14" s="215">
        <f t="shared" si="20"/>
        <v>1.6779937994140046E-2</v>
      </c>
      <c r="AP14" s="215">
        <f t="shared" si="20"/>
        <v>1.673206006854518E-2</v>
      </c>
      <c r="AQ14" s="215">
        <f t="shared" si="20"/>
        <v>1.6682562056037162E-2</v>
      </c>
      <c r="AR14" s="215">
        <f t="shared" si="20"/>
        <v>1.6633064043529135E-2</v>
      </c>
      <c r="AS14" s="215">
        <f t="shared" si="20"/>
        <v>1.6583566179734804E-2</v>
      </c>
      <c r="AT14" s="215">
        <f t="shared" si="20"/>
        <v>1.6534068167226787E-2</v>
      </c>
      <c r="AU14" s="215">
        <f t="shared" si="20"/>
        <v>1.6484570154718766E-2</v>
      </c>
      <c r="AV14" s="215">
        <f t="shared" si="20"/>
        <v>1.6435072142210742E-2</v>
      </c>
      <c r="AW14" s="215">
        <f t="shared" si="20"/>
        <v>1.6385574129702721E-2</v>
      </c>
      <c r="AX14" s="215">
        <f t="shared" si="20"/>
        <v>1.63360761171947E-2</v>
      </c>
      <c r="AY14" s="215">
        <f t="shared" si="20"/>
        <v>1.6286578104686686E-2</v>
      </c>
      <c r="AZ14" s="215">
        <f t="shared" si="20"/>
        <v>1.6237080092178661E-2</v>
      </c>
      <c r="BA14" s="215">
        <f t="shared" si="20"/>
        <v>1.6187582079670637E-2</v>
      </c>
      <c r="BB14" s="215">
        <f t="shared" si="20"/>
        <v>1.6138084215876303E-2</v>
      </c>
      <c r="BC14" s="215">
        <f t="shared" si="20"/>
        <v>1.6089468521677062E-2</v>
      </c>
      <c r="BD14" s="215">
        <f t="shared" si="20"/>
        <v>1.6040852827477813E-2</v>
      </c>
      <c r="BE14" s="215">
        <f t="shared" si="20"/>
        <v>1.5992237281992252E-2</v>
      </c>
      <c r="BF14" s="215">
        <f t="shared" si="20"/>
        <v>1.5943621587793003E-2</v>
      </c>
      <c r="BG14" s="215">
        <f t="shared" si="20"/>
        <v>1.5895006042307439E-2</v>
      </c>
      <c r="BH14" s="215">
        <f t="shared" si="20"/>
        <v>1.5846390348108193E-2</v>
      </c>
      <c r="BI14" s="215">
        <f t="shared" si="20"/>
        <v>1.5797774802622629E-2</v>
      </c>
      <c r="BJ14" s="215">
        <f t="shared" si="20"/>
        <v>1.5749159108423384E-2</v>
      </c>
      <c r="BK14" s="215">
        <f t="shared" si="20"/>
        <v>1.5700543414224132E-2</v>
      </c>
      <c r="BL14" s="215">
        <f t="shared" si="20"/>
        <v>1.5651927868738574E-2</v>
      </c>
      <c r="BM14" s="215">
        <f t="shared" si="20"/>
        <v>1.5603312174539323E-2</v>
      </c>
      <c r="BN14" s="215">
        <f t="shared" si="20"/>
        <v>1.5554696629053764E-2</v>
      </c>
      <c r="BO14" s="215">
        <f t="shared" ref="BO14:DZ14" si="21">BO12/BO13</f>
        <v>1.5506897819140726E-2</v>
      </c>
      <c r="BP14" s="215">
        <f t="shared" si="21"/>
        <v>1.5459099157941374E-2</v>
      </c>
      <c r="BQ14" s="215">
        <f t="shared" si="21"/>
        <v>1.5411300496742024E-2</v>
      </c>
      <c r="BR14" s="215">
        <f t="shared" si="21"/>
        <v>1.5363501835542673E-2</v>
      </c>
      <c r="BS14" s="215">
        <f t="shared" si="21"/>
        <v>1.5315703174343323E-2</v>
      </c>
      <c r="BT14" s="215">
        <f t="shared" si="21"/>
        <v>1.5267904513143972E-2</v>
      </c>
      <c r="BU14" s="215">
        <f t="shared" si="21"/>
        <v>1.5220105703230935E-2</v>
      </c>
      <c r="BV14" s="215">
        <f t="shared" si="21"/>
        <v>1.5172307042031586E-2</v>
      </c>
      <c r="BW14" s="215">
        <f t="shared" si="21"/>
        <v>1.5124508380832236E-2</v>
      </c>
      <c r="BX14" s="215">
        <f t="shared" si="21"/>
        <v>1.5076709719632885E-2</v>
      </c>
      <c r="BY14" s="215">
        <f t="shared" si="21"/>
        <v>1.5028911058433535E-2</v>
      </c>
      <c r="BZ14" s="215">
        <f t="shared" si="21"/>
        <v>1.4981112397234184E-2</v>
      </c>
      <c r="CA14" s="215">
        <f t="shared" si="21"/>
        <v>1.4934069052854361E-2</v>
      </c>
      <c r="CB14" s="215">
        <f t="shared" si="21"/>
        <v>1.4887025708474541E-2</v>
      </c>
      <c r="CC14" s="215">
        <f t="shared" si="21"/>
        <v>1.4839982364094714E-2</v>
      </c>
      <c r="CD14" s="215">
        <f t="shared" si="21"/>
        <v>1.4792938871001204E-2</v>
      </c>
      <c r="CE14" s="215">
        <f t="shared" si="21"/>
        <v>1.4745895526621377E-2</v>
      </c>
      <c r="CF14" s="215">
        <f t="shared" si="21"/>
        <v>1.4698852182241555E-2</v>
      </c>
      <c r="CG14" s="215">
        <f t="shared" si="21"/>
        <v>1.4651808837861732E-2</v>
      </c>
      <c r="CH14" s="215">
        <f t="shared" si="21"/>
        <v>1.4604765493481909E-2</v>
      </c>
      <c r="CI14" s="215">
        <f t="shared" si="21"/>
        <v>1.4557722149102085E-2</v>
      </c>
      <c r="CJ14" s="215">
        <f t="shared" si="21"/>
        <v>1.4510678804722264E-2</v>
      </c>
      <c r="CK14" s="215">
        <f t="shared" si="21"/>
        <v>1.4463635460342437E-2</v>
      </c>
      <c r="CL14" s="215">
        <f t="shared" si="21"/>
        <v>1.4416592115962615E-2</v>
      </c>
      <c r="CM14" s="215">
        <f t="shared" si="21"/>
        <v>1.4370247874628393E-2</v>
      </c>
      <c r="CN14" s="215">
        <f t="shared" si="21"/>
        <v>1.4323903633294166E-2</v>
      </c>
      <c r="CO14" s="215">
        <f t="shared" si="21"/>
        <v>1.4277559391959942E-2</v>
      </c>
      <c r="CP14" s="215">
        <f t="shared" si="21"/>
        <v>1.4231215150625717E-2</v>
      </c>
      <c r="CQ14" s="215">
        <f t="shared" si="21"/>
        <v>1.4184870909291493E-2</v>
      </c>
      <c r="CR14" s="215">
        <f t="shared" si="21"/>
        <v>1.4138526667957273E-2</v>
      </c>
      <c r="CS14" s="215">
        <f t="shared" si="21"/>
        <v>1.4092182426623048E-2</v>
      </c>
      <c r="CT14" s="215">
        <f t="shared" si="21"/>
        <v>1.4045838185288826E-2</v>
      </c>
      <c r="CU14" s="215">
        <f t="shared" si="21"/>
        <v>1.3999493943954599E-2</v>
      </c>
      <c r="CV14" s="215">
        <f t="shared" si="21"/>
        <v>1.3953149702620373E-2</v>
      </c>
      <c r="CW14" s="215">
        <f t="shared" si="21"/>
        <v>1.3906805461286151E-2</v>
      </c>
      <c r="CX14" s="215">
        <f t="shared" si="21"/>
        <v>1.3860461219951927E-2</v>
      </c>
      <c r="CY14" s="215">
        <f t="shared" si="21"/>
        <v>1.3814762990876814E-2</v>
      </c>
      <c r="CZ14" s="215">
        <f t="shared" si="21"/>
        <v>1.3769064761801699E-2</v>
      </c>
      <c r="DA14" s="215">
        <f t="shared" si="21"/>
        <v>1.3723366681440275E-2</v>
      </c>
      <c r="DB14" s="215">
        <f t="shared" si="21"/>
        <v>1.3677668452365163E-2</v>
      </c>
      <c r="DC14" s="215">
        <f t="shared" si="21"/>
        <v>1.3631970223290048E-2</v>
      </c>
      <c r="DD14" s="215">
        <f t="shared" si="21"/>
        <v>1.3586272142928622E-2</v>
      </c>
      <c r="DE14" s="215">
        <f t="shared" si="21"/>
        <v>1.354057391385351E-2</v>
      </c>
      <c r="DF14" s="215">
        <f t="shared" si="21"/>
        <v>1.3494875684778395E-2</v>
      </c>
      <c r="DG14" s="215">
        <f t="shared" si="21"/>
        <v>1.3449177455703284E-2</v>
      </c>
      <c r="DH14" s="215">
        <f t="shared" si="21"/>
        <v>1.3403479375341858E-2</v>
      </c>
      <c r="DI14" s="215">
        <f t="shared" si="21"/>
        <v>1.3357781146266746E-2</v>
      </c>
      <c r="DJ14" s="215">
        <f t="shared" si="21"/>
        <v>1.3312082917191631E-2</v>
      </c>
      <c r="DK14" s="215">
        <f t="shared" si="21"/>
        <v>1.3266681818064424E-2</v>
      </c>
      <c r="DL14" s="215">
        <f t="shared" si="21"/>
        <v>1.3221280570223528E-2</v>
      </c>
      <c r="DM14" s="215">
        <f t="shared" si="21"/>
        <v>1.3175879471096327E-2</v>
      </c>
      <c r="DN14" s="215">
        <f t="shared" si="21"/>
        <v>1.3130478371969118E-2</v>
      </c>
      <c r="DO14" s="215">
        <f t="shared" si="21"/>
        <v>1.3085077124128224E-2</v>
      </c>
      <c r="DP14" s="215">
        <f t="shared" si="21"/>
        <v>1.3039676025001019E-2</v>
      </c>
      <c r="DQ14" s="215">
        <f t="shared" si="21"/>
        <v>1.2994274925873808E-2</v>
      </c>
      <c r="DR14" s="215">
        <f t="shared" si="21"/>
        <v>1.2948873678032916E-2</v>
      </c>
      <c r="DS14" s="215">
        <f t="shared" si="21"/>
        <v>1.2903472578905707E-2</v>
      </c>
      <c r="DT14" s="215">
        <f t="shared" si="21"/>
        <v>1.28580714797785E-2</v>
      </c>
      <c r="DU14" s="215">
        <f t="shared" si="21"/>
        <v>1.2812670231937605E-2</v>
      </c>
      <c r="DV14" s="215">
        <f t="shared" si="21"/>
        <v>1.2767269132810399E-2</v>
      </c>
      <c r="DW14" s="215">
        <f t="shared" si="21"/>
        <v>1.2721907145383042E-2</v>
      </c>
      <c r="DX14" s="215">
        <f t="shared" si="21"/>
        <v>1.2676545157955682E-2</v>
      </c>
      <c r="DY14" s="215">
        <f t="shared" si="21"/>
        <v>1.2631183319242015E-2</v>
      </c>
      <c r="DZ14" s="215">
        <f t="shared" si="21"/>
        <v>1.2585821331814656E-2</v>
      </c>
      <c r="EA14" s="215">
        <f t="shared" ref="EA14:GL14" si="22">EA12/EA13</f>
        <v>1.25404593443873E-2</v>
      </c>
      <c r="EB14" s="215">
        <f t="shared" si="22"/>
        <v>1.2495097356959941E-2</v>
      </c>
      <c r="EC14" s="215">
        <f t="shared" si="22"/>
        <v>1.2449735369532585E-2</v>
      </c>
      <c r="ED14" s="215">
        <f t="shared" si="22"/>
        <v>1.2404373382105229E-2</v>
      </c>
      <c r="EE14" s="215">
        <f t="shared" si="22"/>
        <v>1.235901139467787E-2</v>
      </c>
      <c r="EF14" s="215">
        <f t="shared" si="22"/>
        <v>1.2313649555964199E-2</v>
      </c>
      <c r="EG14" s="215">
        <f t="shared" si="22"/>
        <v>1.2268287568536842E-2</v>
      </c>
      <c r="EH14" s="215">
        <f t="shared" si="22"/>
        <v>1.2222925581109486E-2</v>
      </c>
      <c r="EI14" s="215">
        <f t="shared" si="22"/>
        <v>1.2177563147541065E-2</v>
      </c>
      <c r="EJ14" s="215">
        <f t="shared" si="22"/>
        <v>1.2132200713972646E-2</v>
      </c>
      <c r="EK14" s="215">
        <f t="shared" si="22"/>
        <v>1.2086838429117912E-2</v>
      </c>
      <c r="EL14" s="215">
        <f t="shared" si="22"/>
        <v>1.2041475995549491E-2</v>
      </c>
      <c r="EM14" s="215">
        <f t="shared" si="22"/>
        <v>1.1996113561981072E-2</v>
      </c>
      <c r="EN14" s="215">
        <f t="shared" si="22"/>
        <v>1.1950751128412651E-2</v>
      </c>
      <c r="EO14" s="215">
        <f t="shared" si="22"/>
        <v>1.190538869484423E-2</v>
      </c>
      <c r="EP14" s="215">
        <f t="shared" si="22"/>
        <v>1.1860026261275811E-2</v>
      </c>
      <c r="EQ14" s="215">
        <f t="shared" si="22"/>
        <v>1.1814663976421077E-2</v>
      </c>
      <c r="ER14" s="215">
        <f t="shared" si="22"/>
        <v>1.1769301542852656E-2</v>
      </c>
      <c r="ES14" s="215">
        <f t="shared" si="22"/>
        <v>1.1723939109284237E-2</v>
      </c>
      <c r="ET14" s="215">
        <f t="shared" si="22"/>
        <v>1.1678576675715816E-2</v>
      </c>
      <c r="EU14" s="215">
        <f t="shared" si="22"/>
        <v>1.1633214688288459E-2</v>
      </c>
      <c r="EV14" s="215">
        <f t="shared" si="22"/>
        <v>1.158785284957479E-2</v>
      </c>
      <c r="EW14" s="215">
        <f t="shared" si="22"/>
        <v>1.1542490862147432E-2</v>
      </c>
      <c r="EX14" s="215">
        <f t="shared" si="22"/>
        <v>1.1497128874720073E-2</v>
      </c>
      <c r="EY14" s="215">
        <f t="shared" si="22"/>
        <v>1.1451766887292717E-2</v>
      </c>
      <c r="EZ14" s="215">
        <f t="shared" si="22"/>
        <v>1.140640489986536E-2</v>
      </c>
      <c r="FA14" s="215">
        <f t="shared" si="22"/>
        <v>1.1361042912438004E-2</v>
      </c>
      <c r="FB14" s="215">
        <f t="shared" si="22"/>
        <v>1.1315681073724333E-2</v>
      </c>
      <c r="FC14" s="215">
        <f t="shared" si="22"/>
        <v>1.1270319086296974E-2</v>
      </c>
      <c r="FD14" s="215">
        <f t="shared" si="22"/>
        <v>1.1224957098869618E-2</v>
      </c>
      <c r="FE14" s="215">
        <f t="shared" si="22"/>
        <v>1.117959511144226E-2</v>
      </c>
      <c r="FF14" s="215">
        <f t="shared" si="22"/>
        <v>1.1134233124014905E-2</v>
      </c>
      <c r="FG14" s="215">
        <f t="shared" si="22"/>
        <v>1.1088870690446484E-2</v>
      </c>
      <c r="FH14" s="215">
        <f t="shared" si="22"/>
        <v>1.104350840559175E-2</v>
      </c>
      <c r="FI14" s="215">
        <f t="shared" si="22"/>
        <v>1.0998145972023331E-2</v>
      </c>
      <c r="FJ14" s="215">
        <f t="shared" si="22"/>
        <v>1.095278353845491E-2</v>
      </c>
      <c r="FK14" s="215">
        <f t="shared" si="22"/>
        <v>1.0907421104886489E-2</v>
      </c>
      <c r="FL14" s="215">
        <f t="shared" si="22"/>
        <v>1.086205867131807E-2</v>
      </c>
      <c r="FM14" s="215">
        <f t="shared" si="22"/>
        <v>1.0816696237749647E-2</v>
      </c>
      <c r="FN14" s="215">
        <f t="shared" si="22"/>
        <v>1.0771333952894915E-2</v>
      </c>
      <c r="FO14" s="215">
        <f t="shared" si="22"/>
        <v>1.0725971519326496E-2</v>
      </c>
      <c r="FP14" s="215">
        <f t="shared" si="22"/>
        <v>1.0680609085758077E-2</v>
      </c>
      <c r="FQ14" s="215">
        <f t="shared" si="22"/>
        <v>1.0635246652189656E-2</v>
      </c>
      <c r="FR14" s="215">
        <f t="shared" si="22"/>
        <v>1.0589884218621235E-2</v>
      </c>
      <c r="FS14" s="215">
        <f t="shared" si="22"/>
        <v>1.0544522379907566E-2</v>
      </c>
      <c r="FT14" s="215">
        <f t="shared" si="22"/>
        <v>1.0499160392480207E-2</v>
      </c>
      <c r="FU14" s="215">
        <f t="shared" si="22"/>
        <v>1.0453798405052851E-2</v>
      </c>
      <c r="FV14" s="215">
        <f t="shared" si="22"/>
        <v>1.0408436417625493E-2</v>
      </c>
      <c r="FW14" s="215">
        <f t="shared" si="22"/>
        <v>1.0363074430198137E-2</v>
      </c>
      <c r="FX14" s="215">
        <f t="shared" si="22"/>
        <v>1.0317712442770778E-2</v>
      </c>
      <c r="FY14" s="215">
        <f t="shared" si="22"/>
        <v>1.0272350604057108E-2</v>
      </c>
      <c r="FZ14" s="215">
        <f t="shared" si="22"/>
        <v>1.0226988616629752E-2</v>
      </c>
      <c r="GA14" s="215">
        <f t="shared" si="22"/>
        <v>1.0181626629202394E-2</v>
      </c>
      <c r="GB14" s="215">
        <f t="shared" si="22"/>
        <v>1.0136264641775037E-2</v>
      </c>
      <c r="GC14" s="215">
        <f t="shared" si="22"/>
        <v>1.0090902654347677E-2</v>
      </c>
      <c r="GD14" s="215">
        <f t="shared" si="22"/>
        <v>1.0045540666920321E-2</v>
      </c>
      <c r="GE14" s="215">
        <f t="shared" si="22"/>
        <v>1.0000178382065588E-2</v>
      </c>
      <c r="GF14" s="215">
        <f t="shared" si="22"/>
        <v>9.9548159484971685E-3</v>
      </c>
      <c r="GG14" s="215">
        <f t="shared" si="22"/>
        <v>9.9094535149287476E-3</v>
      </c>
      <c r="GH14" s="215">
        <f t="shared" si="22"/>
        <v>9.8640910813603284E-3</v>
      </c>
      <c r="GI14" s="215">
        <f t="shared" si="22"/>
        <v>9.8187286477919074E-3</v>
      </c>
      <c r="GJ14" s="215">
        <f t="shared" si="22"/>
        <v>9.7733663629371737E-3</v>
      </c>
      <c r="GK14" s="215">
        <f t="shared" si="22"/>
        <v>9.7280039293687545E-3</v>
      </c>
      <c r="GL14" s="215">
        <f t="shared" si="22"/>
        <v>9.6826414958003336E-3</v>
      </c>
      <c r="GM14" s="215">
        <f t="shared" ref="GM14:HZ14" si="23">GM12/GM13</f>
        <v>9.6372790622319127E-3</v>
      </c>
      <c r="GN14" s="215">
        <f t="shared" si="23"/>
        <v>9.5919166286634935E-3</v>
      </c>
      <c r="GO14" s="215">
        <f t="shared" si="23"/>
        <v>9.5465541950950743E-3</v>
      </c>
      <c r="GP14" s="215">
        <f t="shared" si="23"/>
        <v>9.5011919102403388E-3</v>
      </c>
      <c r="GQ14" s="215">
        <f t="shared" si="23"/>
        <v>9.4558299228129847E-3</v>
      </c>
      <c r="GR14" s="215">
        <f t="shared" si="23"/>
        <v>9.4104679353856236E-3</v>
      </c>
      <c r="GS14" s="215">
        <f t="shared" si="23"/>
        <v>9.3651059479582695E-3</v>
      </c>
      <c r="GT14" s="215">
        <f t="shared" si="23"/>
        <v>9.3197439605309101E-3</v>
      </c>
      <c r="GU14" s="215">
        <f t="shared" si="23"/>
        <v>9.2743819731035543E-3</v>
      </c>
      <c r="GV14" s="215">
        <f t="shared" si="23"/>
        <v>9.2290201343898839E-3</v>
      </c>
      <c r="GW14" s="215">
        <f t="shared" si="23"/>
        <v>9.1836581469625263E-3</v>
      </c>
      <c r="GX14" s="215">
        <f t="shared" si="23"/>
        <v>9.1382961595351687E-3</v>
      </c>
      <c r="GY14" s="215">
        <f t="shared" si="23"/>
        <v>9.0929341721078111E-3</v>
      </c>
      <c r="GZ14" s="215">
        <f t="shared" si="23"/>
        <v>9.0475721846804552E-3</v>
      </c>
      <c r="HA14" s="215">
        <f t="shared" si="23"/>
        <v>9.0022101972530959E-3</v>
      </c>
      <c r="HB14" s="215">
        <f t="shared" si="23"/>
        <v>8.9568483585394255E-3</v>
      </c>
      <c r="HC14" s="215">
        <f t="shared" si="23"/>
        <v>8.9114859249710063E-3</v>
      </c>
      <c r="HD14" s="215">
        <f t="shared" si="23"/>
        <v>8.8661234914025853E-3</v>
      </c>
      <c r="HE14" s="215">
        <f t="shared" si="23"/>
        <v>8.8207610578341662E-3</v>
      </c>
      <c r="HF14" s="215">
        <f t="shared" si="23"/>
        <v>8.7753986242657452E-3</v>
      </c>
      <c r="HG14" s="215">
        <f t="shared" si="23"/>
        <v>8.7300363394110115E-3</v>
      </c>
      <c r="HH14" s="215">
        <f t="shared" si="23"/>
        <v>8.6846739058425923E-3</v>
      </c>
      <c r="HI14" s="215">
        <f t="shared" si="23"/>
        <v>8.6393114722741714E-3</v>
      </c>
      <c r="HJ14" s="215">
        <f t="shared" si="23"/>
        <v>8.5939490387057522E-3</v>
      </c>
      <c r="HK14" s="215">
        <f t="shared" si="23"/>
        <v>8.5485866051373312E-3</v>
      </c>
      <c r="HL14" s="215">
        <f t="shared" si="23"/>
        <v>8.5032241715689103E-3</v>
      </c>
      <c r="HM14" s="215">
        <f t="shared" si="23"/>
        <v>8.4578618867141783E-3</v>
      </c>
      <c r="HN14" s="215">
        <f t="shared" si="23"/>
        <v>8.4124994531457574E-3</v>
      </c>
      <c r="HO14" s="215">
        <f t="shared" si="23"/>
        <v>8.3671374657184015E-3</v>
      </c>
      <c r="HP14" s="215">
        <f t="shared" si="23"/>
        <v>8.3217754782910439E-3</v>
      </c>
      <c r="HQ14" s="215">
        <f t="shared" si="23"/>
        <v>8.2764134908636863E-3</v>
      </c>
      <c r="HR14" s="215">
        <f t="shared" si="23"/>
        <v>8.2310516521500159E-3</v>
      </c>
      <c r="HS14" s="215">
        <f t="shared" si="23"/>
        <v>8.1856896647226583E-3</v>
      </c>
      <c r="HT14" s="215">
        <f t="shared" si="23"/>
        <v>8.1403276772953025E-3</v>
      </c>
      <c r="HU14" s="215">
        <f t="shared" si="23"/>
        <v>8.0949656898679431E-3</v>
      </c>
      <c r="HV14" s="215">
        <f t="shared" si="23"/>
        <v>8.0496037024405873E-3</v>
      </c>
      <c r="HW14" s="215">
        <f t="shared" si="23"/>
        <v>8.0042417150132279E-3</v>
      </c>
      <c r="HX14" s="215">
        <f t="shared" si="23"/>
        <v>7.9588797275858738E-3</v>
      </c>
      <c r="HY14" s="215">
        <f t="shared" si="23"/>
        <v>7.9135178888722017E-3</v>
      </c>
      <c r="HZ14" s="215">
        <f t="shared" si="23"/>
        <v>7.8681559014448441E-3</v>
      </c>
    </row>
    <row r="15" spans="1:235" x14ac:dyDescent="0.2">
      <c r="A15" s="214"/>
    </row>
    <row r="16" spans="1:235" x14ac:dyDescent="0.2">
      <c r="A16" s="219" t="s">
        <v>123</v>
      </c>
    </row>
    <row r="17" spans="1:234" x14ac:dyDescent="0.2">
      <c r="A17" s="214" t="s">
        <v>110</v>
      </c>
      <c r="B17" s="211">
        <v>1219</v>
      </c>
      <c r="C17" s="211">
        <v>1219</v>
      </c>
      <c r="D17" s="211">
        <v>1219</v>
      </c>
      <c r="E17" s="211">
        <v>1219</v>
      </c>
      <c r="F17" s="211">
        <v>1219</v>
      </c>
      <c r="G17" s="211">
        <v>1219</v>
      </c>
      <c r="H17" s="211">
        <v>1219</v>
      </c>
      <c r="I17" s="211">
        <v>1219</v>
      </c>
      <c r="J17" s="211">
        <v>1219</v>
      </c>
      <c r="K17" s="211">
        <v>1219</v>
      </c>
      <c r="L17" s="211">
        <v>1219</v>
      </c>
      <c r="M17" s="211">
        <v>1219</v>
      </c>
      <c r="N17" s="211">
        <v>1219</v>
      </c>
      <c r="O17" s="211">
        <v>1219</v>
      </c>
      <c r="P17" s="211">
        <v>1219</v>
      </c>
      <c r="Q17" s="211">
        <v>1219</v>
      </c>
      <c r="R17" s="211">
        <v>1219</v>
      </c>
      <c r="S17" s="211">
        <v>1219</v>
      </c>
      <c r="T17" s="211">
        <v>1219</v>
      </c>
      <c r="U17" s="211">
        <v>1219</v>
      </c>
      <c r="V17" s="211">
        <v>1219</v>
      </c>
      <c r="W17" s="211">
        <v>1219</v>
      </c>
      <c r="X17" s="211">
        <v>1219</v>
      </c>
      <c r="Y17" s="211">
        <v>1219</v>
      </c>
      <c r="Z17" s="211">
        <v>1219</v>
      </c>
      <c r="AA17" s="211">
        <v>1219</v>
      </c>
      <c r="AB17" s="211">
        <v>1219</v>
      </c>
      <c r="AC17" s="211">
        <v>1219</v>
      </c>
      <c r="AD17" s="211">
        <v>1219</v>
      </c>
      <c r="AE17" s="211">
        <v>1219</v>
      </c>
      <c r="AF17" s="211">
        <v>1219</v>
      </c>
      <c r="AG17" s="211">
        <v>1219</v>
      </c>
      <c r="AH17" s="211">
        <v>1219</v>
      </c>
      <c r="AI17" s="211">
        <v>1219</v>
      </c>
      <c r="AJ17" s="211">
        <v>1219</v>
      </c>
      <c r="AK17" s="211">
        <v>1219</v>
      </c>
      <c r="AL17" s="211">
        <v>1219</v>
      </c>
      <c r="AM17" s="211">
        <v>1219</v>
      </c>
      <c r="AN17" s="211">
        <v>1219</v>
      </c>
      <c r="AO17" s="211">
        <v>1219</v>
      </c>
      <c r="AP17" s="211">
        <v>1219</v>
      </c>
      <c r="AQ17" s="211">
        <v>1219</v>
      </c>
      <c r="AR17" s="211">
        <v>1219</v>
      </c>
      <c r="AS17" s="211">
        <v>1219</v>
      </c>
      <c r="AT17" s="211">
        <v>1219</v>
      </c>
      <c r="AU17" s="211">
        <v>1219</v>
      </c>
      <c r="AV17" s="211">
        <v>1219</v>
      </c>
      <c r="AW17" s="211">
        <v>1219</v>
      </c>
      <c r="AX17" s="211">
        <v>1219</v>
      </c>
      <c r="AY17" s="211">
        <v>1219</v>
      </c>
      <c r="AZ17" s="211">
        <v>1219</v>
      </c>
      <c r="BA17" s="211">
        <v>1219</v>
      </c>
      <c r="BB17" s="211">
        <v>1219</v>
      </c>
      <c r="BC17" s="211">
        <v>1219</v>
      </c>
      <c r="BD17" s="211">
        <v>1219</v>
      </c>
      <c r="BE17" s="211">
        <v>1219</v>
      </c>
      <c r="BF17" s="211">
        <v>1219</v>
      </c>
      <c r="BG17" s="211">
        <v>1219</v>
      </c>
      <c r="BH17" s="211">
        <v>1219</v>
      </c>
      <c r="BI17" s="211">
        <v>1219</v>
      </c>
      <c r="BJ17" s="211">
        <v>1219</v>
      </c>
      <c r="BK17" s="211">
        <v>1219</v>
      </c>
      <c r="BL17" s="211">
        <v>1219</v>
      </c>
      <c r="BM17" s="211">
        <v>1219</v>
      </c>
      <c r="BN17" s="211">
        <v>1219</v>
      </c>
      <c r="BO17" s="211">
        <v>1219</v>
      </c>
      <c r="BP17" s="211">
        <v>1219</v>
      </c>
      <c r="BQ17" s="211">
        <v>1219</v>
      </c>
      <c r="BR17" s="211">
        <v>1219</v>
      </c>
      <c r="BS17" s="211">
        <v>1219</v>
      </c>
      <c r="BT17" s="211">
        <v>1219</v>
      </c>
      <c r="BU17" s="211">
        <v>1219</v>
      </c>
      <c r="BV17" s="211">
        <v>1219</v>
      </c>
      <c r="BW17" s="211">
        <v>1219</v>
      </c>
      <c r="BX17" s="211">
        <v>1219</v>
      </c>
      <c r="BY17" s="211">
        <v>1219</v>
      </c>
      <c r="BZ17" s="211">
        <v>1219</v>
      </c>
      <c r="CA17" s="211">
        <v>1219</v>
      </c>
      <c r="CB17" s="211">
        <v>1219</v>
      </c>
      <c r="CC17" s="211">
        <v>1219</v>
      </c>
      <c r="CD17" s="211">
        <v>1219</v>
      </c>
      <c r="CE17" s="211">
        <v>1219</v>
      </c>
      <c r="CF17" s="211">
        <v>1219</v>
      </c>
      <c r="CG17" s="211">
        <v>1219</v>
      </c>
      <c r="CH17" s="211">
        <v>1219</v>
      </c>
      <c r="CI17" s="211">
        <v>1219</v>
      </c>
      <c r="CJ17" s="211">
        <v>1219</v>
      </c>
      <c r="CK17" s="211">
        <v>1219</v>
      </c>
      <c r="CL17" s="211">
        <v>1219</v>
      </c>
      <c r="CM17" s="211">
        <v>1219</v>
      </c>
      <c r="CN17" s="211">
        <v>1219</v>
      </c>
      <c r="CO17" s="211">
        <v>1219</v>
      </c>
      <c r="CP17" s="211">
        <v>1219</v>
      </c>
      <c r="CQ17" s="211">
        <v>1219</v>
      </c>
      <c r="CR17" s="211">
        <v>1219</v>
      </c>
      <c r="CS17" s="211">
        <v>1219</v>
      </c>
      <c r="CT17" s="211">
        <v>1219</v>
      </c>
      <c r="CU17" s="211">
        <v>1219</v>
      </c>
      <c r="CV17" s="211">
        <v>1219</v>
      </c>
      <c r="CW17" s="211">
        <v>1219</v>
      </c>
      <c r="CX17" s="211">
        <v>1219</v>
      </c>
      <c r="CY17" s="211">
        <v>1219</v>
      </c>
      <c r="CZ17" s="211">
        <v>1219</v>
      </c>
      <c r="DA17" s="211">
        <v>1219</v>
      </c>
      <c r="DB17" s="211">
        <v>1219</v>
      </c>
      <c r="DC17" s="211">
        <v>1219</v>
      </c>
      <c r="DD17" s="211">
        <v>1219</v>
      </c>
      <c r="DE17" s="211">
        <v>1219</v>
      </c>
      <c r="DF17" s="211">
        <v>1219</v>
      </c>
      <c r="DG17" s="211">
        <v>1219</v>
      </c>
      <c r="DH17" s="211">
        <v>1219</v>
      </c>
      <c r="DI17" s="211">
        <v>1219</v>
      </c>
      <c r="DJ17" s="211">
        <v>1219</v>
      </c>
      <c r="DK17" s="211">
        <v>1219</v>
      </c>
      <c r="DL17" s="211">
        <v>1219</v>
      </c>
      <c r="DM17" s="211">
        <v>1219</v>
      </c>
      <c r="DN17" s="211">
        <v>1219</v>
      </c>
      <c r="DO17" s="211">
        <v>1219</v>
      </c>
      <c r="DP17" s="211">
        <v>1219</v>
      </c>
      <c r="DQ17" s="211">
        <v>1219</v>
      </c>
      <c r="DR17" s="211">
        <v>1219</v>
      </c>
      <c r="DS17" s="211">
        <v>1219</v>
      </c>
      <c r="DT17" s="211">
        <v>1219</v>
      </c>
      <c r="DU17" s="211">
        <v>1219</v>
      </c>
      <c r="DV17" s="211">
        <v>1219</v>
      </c>
      <c r="DW17" s="211">
        <v>1219</v>
      </c>
      <c r="DX17" s="211">
        <v>1219</v>
      </c>
      <c r="DY17" s="211">
        <v>1219</v>
      </c>
      <c r="DZ17" s="211">
        <v>1219</v>
      </c>
      <c r="EA17" s="211">
        <v>1219</v>
      </c>
      <c r="EB17" s="211">
        <v>1219</v>
      </c>
      <c r="EC17" s="211">
        <v>1219</v>
      </c>
      <c r="ED17" s="211">
        <v>1219</v>
      </c>
      <c r="EE17" s="211">
        <v>1219</v>
      </c>
      <c r="EF17" s="211">
        <v>1219</v>
      </c>
      <c r="EG17" s="211">
        <v>1219</v>
      </c>
      <c r="EH17" s="211">
        <v>1219</v>
      </c>
      <c r="EI17" s="211">
        <v>1219</v>
      </c>
      <c r="EJ17" s="211">
        <v>1219</v>
      </c>
      <c r="EK17" s="211">
        <v>1219</v>
      </c>
      <c r="EL17" s="211">
        <v>1219</v>
      </c>
      <c r="EM17" s="211">
        <v>1219</v>
      </c>
      <c r="EN17" s="211">
        <v>1219</v>
      </c>
      <c r="EO17" s="211">
        <v>1219</v>
      </c>
      <c r="EP17" s="211">
        <v>1219</v>
      </c>
      <c r="EQ17" s="211">
        <v>1219</v>
      </c>
      <c r="ER17" s="211">
        <v>1219</v>
      </c>
      <c r="ES17" s="211">
        <v>1219</v>
      </c>
      <c r="ET17" s="211">
        <v>1219</v>
      </c>
      <c r="EU17" s="211">
        <v>1219</v>
      </c>
      <c r="EV17" s="211">
        <v>1219</v>
      </c>
      <c r="EW17" s="211">
        <v>1219</v>
      </c>
      <c r="EX17" s="211">
        <v>1219</v>
      </c>
      <c r="EY17" s="211">
        <v>1219</v>
      </c>
      <c r="EZ17" s="211">
        <v>1219</v>
      </c>
      <c r="FA17" s="211">
        <v>1219</v>
      </c>
      <c r="FB17" s="211">
        <v>1219</v>
      </c>
      <c r="FC17" s="211">
        <v>1219</v>
      </c>
      <c r="FD17" s="211">
        <v>1219</v>
      </c>
      <c r="FE17" s="211">
        <v>1219</v>
      </c>
      <c r="FF17" s="211">
        <v>1219</v>
      </c>
      <c r="FG17" s="211">
        <v>1219</v>
      </c>
      <c r="FH17" s="211">
        <v>1219</v>
      </c>
      <c r="FI17" s="211">
        <v>1219</v>
      </c>
      <c r="FJ17" s="211">
        <v>1219</v>
      </c>
      <c r="FK17" s="211">
        <v>1219</v>
      </c>
      <c r="FL17" s="211">
        <v>1219</v>
      </c>
      <c r="FM17" s="211">
        <v>1219</v>
      </c>
      <c r="FN17" s="211">
        <v>1219</v>
      </c>
      <c r="FO17" s="211">
        <v>1219</v>
      </c>
      <c r="FP17" s="211">
        <v>1219</v>
      </c>
      <c r="FQ17" s="211">
        <v>1219</v>
      </c>
      <c r="FR17" s="211">
        <v>1219</v>
      </c>
      <c r="FS17" s="211">
        <v>1219</v>
      </c>
      <c r="FT17" s="211">
        <v>1219</v>
      </c>
      <c r="FU17" s="211">
        <v>1219</v>
      </c>
      <c r="FV17" s="211">
        <v>1219</v>
      </c>
      <c r="FW17" s="211">
        <v>1219</v>
      </c>
      <c r="FX17" s="211">
        <v>1219</v>
      </c>
      <c r="FY17" s="211">
        <v>1219</v>
      </c>
      <c r="FZ17" s="211">
        <v>1219</v>
      </c>
      <c r="GA17" s="211">
        <v>1219</v>
      </c>
      <c r="GB17" s="211">
        <v>1219</v>
      </c>
      <c r="GC17" s="211">
        <v>1219</v>
      </c>
      <c r="GD17" s="211">
        <v>1219</v>
      </c>
      <c r="GE17" s="211">
        <v>1219</v>
      </c>
      <c r="GF17" s="211">
        <v>1219</v>
      </c>
      <c r="GG17" s="211">
        <v>1219</v>
      </c>
      <c r="GH17" s="211">
        <v>1219</v>
      </c>
      <c r="GI17" s="211">
        <v>1219</v>
      </c>
      <c r="GJ17" s="211">
        <v>1219</v>
      </c>
      <c r="GK17" s="211">
        <v>1219</v>
      </c>
      <c r="GL17" s="211">
        <v>1219</v>
      </c>
      <c r="GM17" s="211">
        <v>1219</v>
      </c>
      <c r="GN17" s="211">
        <v>1219</v>
      </c>
      <c r="GO17" s="211">
        <v>1219</v>
      </c>
      <c r="GP17" s="211">
        <v>1219</v>
      </c>
      <c r="GQ17" s="211">
        <v>1219</v>
      </c>
      <c r="GR17" s="211">
        <v>1219</v>
      </c>
      <c r="GS17" s="211">
        <v>1219</v>
      </c>
      <c r="GT17" s="211">
        <v>1219</v>
      </c>
      <c r="GU17" s="211">
        <v>1219</v>
      </c>
      <c r="GV17" s="211">
        <v>1219</v>
      </c>
      <c r="GW17" s="211">
        <v>1219</v>
      </c>
      <c r="GX17" s="211">
        <v>1219</v>
      </c>
      <c r="GY17" s="211">
        <v>1219</v>
      </c>
      <c r="GZ17" s="211">
        <v>1219</v>
      </c>
      <c r="HA17" s="211">
        <v>1219</v>
      </c>
      <c r="HB17" s="211">
        <v>1219</v>
      </c>
      <c r="HC17" s="211">
        <v>1219</v>
      </c>
      <c r="HD17" s="211">
        <v>1219</v>
      </c>
      <c r="HE17" s="211">
        <v>1219</v>
      </c>
      <c r="HF17" s="211">
        <v>1219</v>
      </c>
      <c r="HG17" s="211">
        <v>1219</v>
      </c>
      <c r="HH17" s="211">
        <v>1219</v>
      </c>
      <c r="HI17" s="211">
        <v>1219</v>
      </c>
      <c r="HJ17" s="211">
        <v>1219</v>
      </c>
      <c r="HK17" s="211">
        <v>1219</v>
      </c>
      <c r="HL17" s="211">
        <v>1219</v>
      </c>
      <c r="HM17" s="211">
        <v>1219</v>
      </c>
      <c r="HN17" s="211">
        <v>1219</v>
      </c>
      <c r="HO17" s="211">
        <v>1219</v>
      </c>
      <c r="HP17" s="211">
        <v>1219</v>
      </c>
      <c r="HQ17" s="211">
        <v>1219</v>
      </c>
      <c r="HR17" s="211">
        <v>1219</v>
      </c>
      <c r="HS17" s="211">
        <v>1219</v>
      </c>
      <c r="HT17" s="211">
        <v>1219</v>
      </c>
      <c r="HU17" s="211">
        <v>1219</v>
      </c>
      <c r="HV17" s="211">
        <v>1219</v>
      </c>
      <c r="HW17" s="211">
        <v>1219</v>
      </c>
      <c r="HX17" s="211">
        <v>1219</v>
      </c>
      <c r="HY17" s="211">
        <v>1219</v>
      </c>
      <c r="HZ17" s="211">
        <v>1219</v>
      </c>
    </row>
    <row r="18" spans="1:234" x14ac:dyDescent="0.2">
      <c r="A18" s="214" t="s">
        <v>111</v>
      </c>
      <c r="B18" s="212">
        <v>142.91999999999999</v>
      </c>
      <c r="C18" s="212">
        <v>142.91999999999999</v>
      </c>
      <c r="D18" s="212">
        <v>142.91999999999999</v>
      </c>
      <c r="E18" s="212">
        <v>142.91999999999999</v>
      </c>
      <c r="F18" s="212">
        <v>142.91999999999999</v>
      </c>
      <c r="G18" s="212">
        <v>142.91999999999999</v>
      </c>
      <c r="H18" s="212">
        <v>142.91999999999999</v>
      </c>
      <c r="I18" s="212">
        <v>142.91999999999999</v>
      </c>
      <c r="J18" s="212">
        <v>142.91999999999999</v>
      </c>
      <c r="K18" s="212">
        <v>142.91999999999999</v>
      </c>
      <c r="L18" s="212">
        <v>142.91999999999999</v>
      </c>
      <c r="M18" s="212">
        <v>142.91999999999999</v>
      </c>
      <c r="N18" s="212">
        <v>142.91999999999999</v>
      </c>
      <c r="O18" s="212">
        <v>142.91999999999999</v>
      </c>
      <c r="P18" s="212">
        <v>142.91999999999999</v>
      </c>
      <c r="Q18" s="212">
        <v>142.91999999999999</v>
      </c>
      <c r="R18" s="212">
        <v>142.91999999999999</v>
      </c>
      <c r="S18" s="212">
        <v>142.91999999999999</v>
      </c>
      <c r="T18" s="212">
        <v>142.91999999999999</v>
      </c>
      <c r="U18" s="212">
        <v>142.91999999999999</v>
      </c>
      <c r="V18" s="212">
        <v>142.91999999999999</v>
      </c>
      <c r="W18" s="212">
        <v>142.91999999999999</v>
      </c>
      <c r="X18" s="212">
        <v>142.91999999999999</v>
      </c>
      <c r="Y18" s="212">
        <v>142.91999999999999</v>
      </c>
      <c r="Z18" s="212">
        <v>142.91999999999999</v>
      </c>
      <c r="AA18" s="212">
        <v>142.91999999999999</v>
      </c>
      <c r="AB18" s="212">
        <v>142.91999999999999</v>
      </c>
      <c r="AC18" s="212">
        <v>142.91999999999999</v>
      </c>
      <c r="AD18" s="212">
        <v>142.91999999999999</v>
      </c>
      <c r="AE18" s="212">
        <v>142.91999999999999</v>
      </c>
      <c r="AF18" s="212">
        <v>142.91999999999999</v>
      </c>
      <c r="AG18" s="212">
        <v>142.91999999999999</v>
      </c>
      <c r="AH18" s="212">
        <v>142.91999999999999</v>
      </c>
      <c r="AI18" s="212">
        <v>142.91999999999999</v>
      </c>
      <c r="AJ18" s="212">
        <v>142.91999999999999</v>
      </c>
      <c r="AK18" s="212">
        <v>142.91999999999999</v>
      </c>
      <c r="AL18" s="212">
        <v>142.91999999999999</v>
      </c>
      <c r="AM18" s="212">
        <v>142.91999999999999</v>
      </c>
      <c r="AN18" s="212">
        <v>142.91999999999999</v>
      </c>
      <c r="AO18" s="212">
        <v>142.91999999999999</v>
      </c>
      <c r="AP18" s="212">
        <v>142.91999999999999</v>
      </c>
      <c r="AQ18" s="212">
        <v>142.91999999999999</v>
      </c>
      <c r="AR18" s="212">
        <v>142.91999999999999</v>
      </c>
      <c r="AS18" s="212">
        <v>142.91999999999999</v>
      </c>
      <c r="AT18" s="212">
        <v>142.91999999999999</v>
      </c>
      <c r="AU18" s="212">
        <v>142.91999999999999</v>
      </c>
      <c r="AV18" s="212">
        <v>142.91999999999999</v>
      </c>
      <c r="AW18" s="212">
        <v>142.91999999999999</v>
      </c>
      <c r="AX18" s="212">
        <v>142.91999999999999</v>
      </c>
      <c r="AY18" s="212">
        <v>142.91999999999999</v>
      </c>
      <c r="AZ18" s="212">
        <v>142.91999999999999</v>
      </c>
      <c r="BA18" s="212">
        <v>142.91999999999999</v>
      </c>
      <c r="BB18" s="212">
        <v>142.91999999999999</v>
      </c>
      <c r="BC18" s="212">
        <v>142.91999999999999</v>
      </c>
      <c r="BD18" s="212">
        <v>142.91999999999999</v>
      </c>
      <c r="BE18" s="212">
        <v>142.91999999999999</v>
      </c>
      <c r="BF18" s="212">
        <v>142.91999999999999</v>
      </c>
      <c r="BG18" s="212">
        <v>142.91999999999999</v>
      </c>
      <c r="BH18" s="212">
        <v>142.91999999999999</v>
      </c>
      <c r="BI18" s="212">
        <v>142.91999999999999</v>
      </c>
      <c r="BJ18" s="212">
        <v>142.91999999999999</v>
      </c>
      <c r="BK18" s="212">
        <v>142.91999999999999</v>
      </c>
      <c r="BL18" s="212">
        <v>142.91999999999999</v>
      </c>
      <c r="BM18" s="212">
        <v>142.91999999999999</v>
      </c>
      <c r="BN18" s="212">
        <v>142.91999999999999</v>
      </c>
      <c r="BO18" s="212">
        <v>142.91999999999999</v>
      </c>
      <c r="BP18" s="212">
        <v>142.91999999999999</v>
      </c>
      <c r="BQ18" s="212">
        <v>142.91999999999999</v>
      </c>
      <c r="BR18" s="212">
        <v>142.91999999999999</v>
      </c>
      <c r="BS18" s="212">
        <v>142.91999999999999</v>
      </c>
      <c r="BT18" s="212">
        <v>142.91999999999999</v>
      </c>
      <c r="BU18" s="212">
        <v>142.91999999999999</v>
      </c>
      <c r="BV18" s="212">
        <v>142.91999999999999</v>
      </c>
      <c r="BW18" s="212">
        <v>142.91999999999999</v>
      </c>
      <c r="BX18" s="212">
        <v>142.91999999999999</v>
      </c>
      <c r="BY18" s="212">
        <v>142.91999999999999</v>
      </c>
      <c r="BZ18" s="212">
        <v>142.91999999999999</v>
      </c>
      <c r="CA18" s="212">
        <v>142.91999999999999</v>
      </c>
      <c r="CB18" s="212">
        <v>142.91999999999999</v>
      </c>
      <c r="CC18" s="212">
        <v>142.91999999999999</v>
      </c>
      <c r="CD18" s="212">
        <v>142.91999999999999</v>
      </c>
      <c r="CE18" s="212">
        <v>142.91999999999999</v>
      </c>
      <c r="CF18" s="212">
        <v>142.91999999999999</v>
      </c>
      <c r="CG18" s="212">
        <v>142.91999999999999</v>
      </c>
      <c r="CH18" s="212">
        <v>142.91999999999999</v>
      </c>
      <c r="CI18" s="212">
        <v>142.91999999999999</v>
      </c>
      <c r="CJ18" s="212">
        <v>142.91999999999999</v>
      </c>
      <c r="CK18" s="212">
        <v>142.91999999999999</v>
      </c>
      <c r="CL18" s="212">
        <v>142.91999999999999</v>
      </c>
      <c r="CM18" s="212">
        <v>142.91999999999999</v>
      </c>
      <c r="CN18" s="212">
        <v>142.91999999999999</v>
      </c>
      <c r="CO18" s="212">
        <v>142.91999999999999</v>
      </c>
      <c r="CP18" s="212">
        <v>142.91999999999999</v>
      </c>
      <c r="CQ18" s="212">
        <v>142.91999999999999</v>
      </c>
      <c r="CR18" s="212">
        <v>142.91999999999999</v>
      </c>
      <c r="CS18" s="212">
        <v>142.91999999999999</v>
      </c>
      <c r="CT18" s="212">
        <v>142.91999999999999</v>
      </c>
      <c r="CU18" s="212">
        <v>142.91999999999999</v>
      </c>
      <c r="CV18" s="212">
        <v>142.91999999999999</v>
      </c>
      <c r="CW18" s="212">
        <v>142.91999999999999</v>
      </c>
      <c r="CX18" s="212">
        <v>142.91999999999999</v>
      </c>
      <c r="CY18" s="212">
        <v>142.91999999999999</v>
      </c>
      <c r="CZ18" s="212">
        <v>142.91999999999999</v>
      </c>
      <c r="DA18" s="212">
        <v>142.91999999999999</v>
      </c>
      <c r="DB18" s="212">
        <v>142.91999999999999</v>
      </c>
      <c r="DC18" s="212">
        <v>142.91999999999999</v>
      </c>
      <c r="DD18" s="212">
        <v>142.91999999999999</v>
      </c>
      <c r="DE18" s="212">
        <v>142.91999999999999</v>
      </c>
      <c r="DF18" s="212">
        <v>142.91999999999999</v>
      </c>
      <c r="DG18" s="212">
        <v>142.91999999999999</v>
      </c>
      <c r="DH18" s="212">
        <v>142.91999999999999</v>
      </c>
      <c r="DI18" s="212">
        <v>142.91999999999999</v>
      </c>
      <c r="DJ18" s="212">
        <v>142.91999999999999</v>
      </c>
      <c r="DK18" s="212">
        <v>142.91999999999999</v>
      </c>
      <c r="DL18" s="212">
        <v>142.91999999999999</v>
      </c>
      <c r="DM18" s="212">
        <v>142.91999999999999</v>
      </c>
      <c r="DN18" s="212">
        <v>142.91999999999999</v>
      </c>
      <c r="DO18" s="212">
        <v>142.91999999999999</v>
      </c>
      <c r="DP18" s="212">
        <v>142.91999999999999</v>
      </c>
      <c r="DQ18" s="212">
        <v>142.91999999999999</v>
      </c>
      <c r="DR18" s="212">
        <v>142.91999999999999</v>
      </c>
      <c r="DS18" s="212">
        <v>142.91999999999999</v>
      </c>
      <c r="DT18" s="212">
        <v>142.91999999999999</v>
      </c>
      <c r="DU18" s="212">
        <v>142.91999999999999</v>
      </c>
      <c r="DV18" s="212">
        <v>142.91999999999999</v>
      </c>
      <c r="DW18" s="212">
        <v>142.91999999999999</v>
      </c>
      <c r="DX18" s="212">
        <v>142.91999999999999</v>
      </c>
      <c r="DY18" s="212">
        <v>142.91999999999999</v>
      </c>
      <c r="DZ18" s="212">
        <v>142.91999999999999</v>
      </c>
      <c r="EA18" s="212">
        <v>142.91999999999999</v>
      </c>
      <c r="EB18" s="212">
        <v>142.91999999999999</v>
      </c>
      <c r="EC18" s="212">
        <v>142.91999999999999</v>
      </c>
      <c r="ED18" s="212">
        <v>142.91999999999999</v>
      </c>
      <c r="EE18" s="212">
        <v>142.91999999999999</v>
      </c>
      <c r="EF18" s="212">
        <v>142.91999999999999</v>
      </c>
      <c r="EG18" s="212">
        <v>142.91999999999999</v>
      </c>
      <c r="EH18" s="212">
        <v>142.91999999999999</v>
      </c>
      <c r="EI18" s="212">
        <v>142.91999999999999</v>
      </c>
      <c r="EJ18" s="212">
        <v>142.91999999999999</v>
      </c>
      <c r="EK18" s="212">
        <v>142.91999999999999</v>
      </c>
      <c r="EL18" s="212">
        <v>142.91999999999999</v>
      </c>
      <c r="EM18" s="212">
        <v>142.91999999999999</v>
      </c>
      <c r="EN18" s="212">
        <v>142.91999999999999</v>
      </c>
      <c r="EO18" s="212">
        <v>142.91999999999999</v>
      </c>
      <c r="EP18" s="212">
        <v>142.91999999999999</v>
      </c>
      <c r="EQ18" s="212">
        <v>142.91999999999999</v>
      </c>
      <c r="ER18" s="212">
        <v>142.91999999999999</v>
      </c>
      <c r="ES18" s="212">
        <v>142.91999999999999</v>
      </c>
      <c r="ET18" s="212">
        <v>142.91999999999999</v>
      </c>
      <c r="EU18" s="212">
        <v>142.91999999999999</v>
      </c>
      <c r="EV18" s="212">
        <v>142.91999999999999</v>
      </c>
      <c r="EW18" s="212">
        <v>142.91999999999999</v>
      </c>
      <c r="EX18" s="212">
        <v>142.91999999999999</v>
      </c>
      <c r="EY18" s="212">
        <v>142.91999999999999</v>
      </c>
      <c r="EZ18" s="212">
        <v>142.91999999999999</v>
      </c>
      <c r="FA18" s="212">
        <v>142.91999999999999</v>
      </c>
      <c r="FB18" s="212">
        <v>142.91999999999999</v>
      </c>
      <c r="FC18" s="212">
        <v>142.91999999999999</v>
      </c>
      <c r="FD18" s="212">
        <v>142.91999999999999</v>
      </c>
      <c r="FE18" s="212">
        <v>142.91999999999999</v>
      </c>
      <c r="FF18" s="212">
        <v>142.91999999999999</v>
      </c>
      <c r="FG18" s="212">
        <v>142.91999999999999</v>
      </c>
      <c r="FH18" s="212">
        <v>142.91999999999999</v>
      </c>
      <c r="FI18" s="212">
        <v>142.91999999999999</v>
      </c>
      <c r="FJ18" s="212">
        <v>142.91999999999999</v>
      </c>
      <c r="FK18" s="212">
        <v>142.91999999999999</v>
      </c>
      <c r="FL18" s="212">
        <v>142.91999999999999</v>
      </c>
      <c r="FM18" s="212">
        <v>142.91999999999999</v>
      </c>
      <c r="FN18" s="212">
        <v>142.91999999999999</v>
      </c>
      <c r="FO18" s="212">
        <v>142.91999999999999</v>
      </c>
      <c r="FP18" s="212">
        <v>142.91999999999999</v>
      </c>
      <c r="FQ18" s="212">
        <v>142.91999999999999</v>
      </c>
      <c r="FR18" s="212">
        <v>142.91999999999999</v>
      </c>
      <c r="FS18" s="212">
        <v>142.91999999999999</v>
      </c>
      <c r="FT18" s="212">
        <v>142.91999999999999</v>
      </c>
      <c r="FU18" s="212">
        <v>142.91999999999999</v>
      </c>
      <c r="FV18" s="212">
        <v>142.91999999999999</v>
      </c>
      <c r="FW18" s="212">
        <v>142.91999999999999</v>
      </c>
      <c r="FX18" s="212">
        <v>142.91999999999999</v>
      </c>
      <c r="FY18" s="212">
        <v>142.91999999999999</v>
      </c>
      <c r="FZ18" s="212">
        <v>142.91999999999999</v>
      </c>
      <c r="GA18" s="212">
        <v>142.91999999999999</v>
      </c>
      <c r="GB18" s="212">
        <v>142.91999999999999</v>
      </c>
      <c r="GC18" s="212">
        <v>142.91999999999999</v>
      </c>
      <c r="GD18" s="212">
        <v>142.91999999999999</v>
      </c>
      <c r="GE18" s="212">
        <v>142.91999999999999</v>
      </c>
      <c r="GF18" s="212">
        <v>142.91999999999999</v>
      </c>
      <c r="GG18" s="212">
        <v>142.91999999999999</v>
      </c>
      <c r="GH18" s="212">
        <v>142.91999999999999</v>
      </c>
      <c r="GI18" s="212">
        <v>142.91999999999999</v>
      </c>
      <c r="GJ18" s="212">
        <v>142.91999999999999</v>
      </c>
      <c r="GK18" s="212">
        <v>142.91999999999999</v>
      </c>
      <c r="GL18" s="212">
        <v>142.91999999999999</v>
      </c>
      <c r="GM18" s="212">
        <v>142.91999999999999</v>
      </c>
      <c r="GN18" s="212">
        <v>142.91999999999999</v>
      </c>
      <c r="GO18" s="212">
        <v>142.91999999999999</v>
      </c>
      <c r="GP18" s="212">
        <v>142.91999999999999</v>
      </c>
      <c r="GQ18" s="212">
        <v>142.91999999999999</v>
      </c>
      <c r="GR18" s="212">
        <v>142.91999999999999</v>
      </c>
      <c r="GS18" s="212">
        <v>142.91999999999999</v>
      </c>
      <c r="GT18" s="212">
        <v>142.91999999999999</v>
      </c>
      <c r="GU18" s="212">
        <v>142.91999999999999</v>
      </c>
      <c r="GV18" s="212">
        <v>142.91999999999999</v>
      </c>
      <c r="GW18" s="212">
        <v>142.91999999999999</v>
      </c>
      <c r="GX18" s="212">
        <v>142.91999999999999</v>
      </c>
      <c r="GY18" s="212">
        <v>142.91999999999999</v>
      </c>
      <c r="GZ18" s="212">
        <v>142.91999999999999</v>
      </c>
      <c r="HA18" s="212">
        <v>142.91999999999999</v>
      </c>
      <c r="HB18" s="212">
        <v>142.91999999999999</v>
      </c>
      <c r="HC18" s="212">
        <v>142.91999999999999</v>
      </c>
      <c r="HD18" s="212">
        <v>142.91999999999999</v>
      </c>
      <c r="HE18" s="212">
        <v>142.91999999999999</v>
      </c>
      <c r="HF18" s="212">
        <v>142.91999999999999</v>
      </c>
      <c r="HG18" s="212">
        <v>142.91999999999999</v>
      </c>
      <c r="HH18" s="212">
        <v>142.91999999999999</v>
      </c>
      <c r="HI18" s="212">
        <v>142.91999999999999</v>
      </c>
      <c r="HJ18" s="212">
        <v>142.91999999999999</v>
      </c>
      <c r="HK18" s="212">
        <v>142.91999999999999</v>
      </c>
      <c r="HL18" s="212">
        <v>142.91999999999999</v>
      </c>
      <c r="HM18" s="212">
        <v>142.91999999999999</v>
      </c>
      <c r="HN18" s="212">
        <v>142.91999999999999</v>
      </c>
      <c r="HO18" s="212">
        <v>142.91999999999999</v>
      </c>
      <c r="HP18" s="212">
        <v>142.91999999999999</v>
      </c>
      <c r="HQ18" s="212">
        <v>142.91999999999999</v>
      </c>
      <c r="HR18" s="212">
        <v>142.91999999999999</v>
      </c>
      <c r="HS18" s="212">
        <v>142.91999999999999</v>
      </c>
      <c r="HT18" s="212">
        <v>142.91999999999999</v>
      </c>
      <c r="HU18" s="212">
        <v>142.91999999999999</v>
      </c>
      <c r="HV18" s="212">
        <v>142.91999999999999</v>
      </c>
      <c r="HW18" s="212">
        <v>142.91999999999999</v>
      </c>
      <c r="HX18" s="212">
        <v>142.91999999999999</v>
      </c>
      <c r="HY18" s="212">
        <v>142.91999999999999</v>
      </c>
      <c r="HZ18" s="212">
        <v>142.91999999999999</v>
      </c>
    </row>
    <row r="19" spans="1:234" x14ac:dyDescent="0.2">
      <c r="A19" s="214" t="s">
        <v>100</v>
      </c>
      <c r="B19" s="217">
        <f>B18*B8</f>
        <v>5.2919567891585292E-2</v>
      </c>
      <c r="C19" s="217">
        <f t="shared" ref="C19:BN19" si="24">C18*C8</f>
        <v>7.4819103994161085E-2</v>
      </c>
      <c r="D19" s="217">
        <f t="shared" si="24"/>
        <v>9.9554073411239202E-2</v>
      </c>
      <c r="E19" s="217">
        <f t="shared" si="24"/>
        <v>0.14223142707511158</v>
      </c>
      <c r="F19" s="217">
        <f t="shared" si="24"/>
        <v>0.19262754819561753</v>
      </c>
      <c r="G19" s="217">
        <f t="shared" si="24"/>
        <v>0.21691292662766262</v>
      </c>
      <c r="H19" s="217">
        <f t="shared" si="24"/>
        <v>0.23914342322795201</v>
      </c>
      <c r="I19" s="217">
        <f t="shared" si="24"/>
        <v>0.25726415616473014</v>
      </c>
      <c r="J19" s="217">
        <f t="shared" si="24"/>
        <v>0.28771418009204225</v>
      </c>
      <c r="K19" s="217">
        <f t="shared" si="24"/>
        <v>0.32843861317813272</v>
      </c>
      <c r="L19" s="217">
        <f t="shared" si="24"/>
        <v>0.37822974219883732</v>
      </c>
      <c r="M19" s="217">
        <f t="shared" si="24"/>
        <v>0.40867976612614942</v>
      </c>
      <c r="N19" s="217">
        <f t="shared" si="24"/>
        <v>0.4268004990629275</v>
      </c>
      <c r="O19" s="217">
        <f t="shared" si="24"/>
        <v>0.44492123199970551</v>
      </c>
      <c r="P19" s="217">
        <f t="shared" si="24"/>
        <v>0.46686643183904175</v>
      </c>
      <c r="Q19" s="217">
        <f t="shared" si="24"/>
        <v>0.48675674984662232</v>
      </c>
      <c r="R19" s="217">
        <f t="shared" si="24"/>
        <v>0.56204408313816223</v>
      </c>
      <c r="S19" s="217">
        <f t="shared" si="24"/>
        <v>0.62699915821804209</v>
      </c>
      <c r="T19" s="217">
        <f t="shared" si="24"/>
        <v>0.70791651161430891</v>
      </c>
      <c r="U19" s="217">
        <f t="shared" si="24"/>
        <v>0.80020939977037253</v>
      </c>
      <c r="V19" s="217">
        <f t="shared" si="24"/>
        <v>0.89240521594053546</v>
      </c>
      <c r="W19" s="217">
        <f t="shared" si="24"/>
        <v>0.97328989844752978</v>
      </c>
      <c r="X19" s="217">
        <f t="shared" si="24"/>
        <v>1.5149158778574192</v>
      </c>
      <c r="Y19" s="217">
        <f t="shared" si="24"/>
        <v>1.5615671096683192</v>
      </c>
      <c r="Z19" s="217">
        <f t="shared" si="24"/>
        <v>1.5874098878493437</v>
      </c>
      <c r="AA19" s="217">
        <f t="shared" si="24"/>
        <v>1.6097231207110294</v>
      </c>
      <c r="AB19" s="217">
        <f t="shared" si="24"/>
        <v>1.6320117677375532</v>
      </c>
      <c r="AC19" s="217">
        <f t="shared" si="24"/>
        <v>1.6570584109428963</v>
      </c>
      <c r="AD19" s="217">
        <f t="shared" si="24"/>
        <v>1.9154444966487825</v>
      </c>
      <c r="AE19" s="217">
        <f t="shared" si="24"/>
        <v>1.9117484188641369</v>
      </c>
      <c r="AF19" s="217">
        <f t="shared" si="24"/>
        <v>1.9080523611121316</v>
      </c>
      <c r="AG19" s="217">
        <f t="shared" si="24"/>
        <v>1.9043563033601263</v>
      </c>
      <c r="AH19" s="217">
        <f t="shared" si="24"/>
        <v>1.9235044969090473</v>
      </c>
      <c r="AI19" s="217">
        <f t="shared" si="24"/>
        <v>2.2990566638965637</v>
      </c>
      <c r="AJ19" s="217">
        <f t="shared" si="24"/>
        <v>2.2926071954368523</v>
      </c>
      <c r="AK19" s="217">
        <f t="shared" si="24"/>
        <v>2.2861577470097809</v>
      </c>
      <c r="AL19" s="217">
        <f t="shared" si="24"/>
        <v>2.2797082985827104</v>
      </c>
      <c r="AM19" s="217">
        <f t="shared" si="24"/>
        <v>2.2732588501556399</v>
      </c>
      <c r="AN19" s="217">
        <f t="shared" si="24"/>
        <v>2.2668094017285676</v>
      </c>
      <c r="AO19" s="217">
        <f t="shared" si="24"/>
        <v>2.2603599332688575</v>
      </c>
      <c r="AP19" s="217">
        <f t="shared" si="24"/>
        <v>2.2539104848417852</v>
      </c>
      <c r="AQ19" s="217">
        <f t="shared" si="24"/>
        <v>2.2472428008319496</v>
      </c>
      <c r="AR19" s="217">
        <f t="shared" si="24"/>
        <v>2.2405751168221131</v>
      </c>
      <c r="AS19" s="217">
        <f t="shared" si="24"/>
        <v>2.233907452844917</v>
      </c>
      <c r="AT19" s="217">
        <f t="shared" si="24"/>
        <v>2.2272397688350813</v>
      </c>
      <c r="AU19" s="217">
        <f t="shared" si="24"/>
        <v>2.2205720848252453</v>
      </c>
      <c r="AV19" s="217">
        <f t="shared" si="24"/>
        <v>2.2139044008154083</v>
      </c>
      <c r="AW19" s="217">
        <f t="shared" si="24"/>
        <v>2.2072367168055727</v>
      </c>
      <c r="AX19" s="217">
        <f t="shared" si="24"/>
        <v>2.2005690327957366</v>
      </c>
      <c r="AY19" s="217">
        <f t="shared" si="24"/>
        <v>2.1939013487859009</v>
      </c>
      <c r="AZ19" s="217">
        <f t="shared" si="24"/>
        <v>2.187233664776064</v>
      </c>
      <c r="BA19" s="217">
        <f t="shared" si="24"/>
        <v>2.1805659807662274</v>
      </c>
      <c r="BB19" s="217">
        <f t="shared" si="24"/>
        <v>2.1738983167890313</v>
      </c>
      <c r="BC19" s="217">
        <f t="shared" si="24"/>
        <v>2.1673494864337348</v>
      </c>
      <c r="BD19" s="217">
        <f t="shared" si="24"/>
        <v>2.160800656078437</v>
      </c>
      <c r="BE19" s="217">
        <f t="shared" si="24"/>
        <v>2.1542518457557804</v>
      </c>
      <c r="BF19" s="217">
        <f t="shared" si="24"/>
        <v>2.147703015400483</v>
      </c>
      <c r="BG19" s="217">
        <f t="shared" si="24"/>
        <v>2.1411542050778252</v>
      </c>
      <c r="BH19" s="217">
        <f t="shared" si="24"/>
        <v>2.1346053747225282</v>
      </c>
      <c r="BI19" s="217">
        <f t="shared" si="24"/>
        <v>2.1280565643998703</v>
      </c>
      <c r="BJ19" s="217">
        <f t="shared" si="24"/>
        <v>2.1215077340445734</v>
      </c>
      <c r="BK19" s="217">
        <f t="shared" si="24"/>
        <v>2.114958903689276</v>
      </c>
      <c r="BL19" s="217">
        <f t="shared" si="24"/>
        <v>2.108410093366619</v>
      </c>
      <c r="BM19" s="217">
        <f t="shared" si="24"/>
        <v>2.1018612630113211</v>
      </c>
      <c r="BN19" s="217">
        <f t="shared" si="24"/>
        <v>2.0953124526886642</v>
      </c>
      <c r="BO19" s="217">
        <f t="shared" ref="BO19:DZ19" si="25">BO18*BO8</f>
        <v>2.0888736616262009</v>
      </c>
      <c r="BP19" s="217">
        <f t="shared" si="25"/>
        <v>2.0824348905963763</v>
      </c>
      <c r="BQ19" s="217">
        <f t="shared" si="25"/>
        <v>2.0759961195665531</v>
      </c>
      <c r="BR19" s="217">
        <f t="shared" si="25"/>
        <v>2.0695573485367298</v>
      </c>
      <c r="BS19" s="217">
        <f t="shared" si="25"/>
        <v>2.0631185775069056</v>
      </c>
      <c r="BT19" s="217">
        <f t="shared" si="25"/>
        <v>2.0566798064770828</v>
      </c>
      <c r="BU19" s="217">
        <f t="shared" si="25"/>
        <v>2.0502410154146187</v>
      </c>
      <c r="BV19" s="217">
        <f t="shared" si="25"/>
        <v>2.043802244384795</v>
      </c>
      <c r="BW19" s="217">
        <f t="shared" si="25"/>
        <v>2.0373634733549717</v>
      </c>
      <c r="BX19" s="217">
        <f t="shared" si="25"/>
        <v>2.0309247023251484</v>
      </c>
      <c r="BY19" s="217">
        <f t="shared" si="25"/>
        <v>2.0244859312953247</v>
      </c>
      <c r="BZ19" s="217">
        <f t="shared" si="25"/>
        <v>2.0180471602655015</v>
      </c>
      <c r="CA19" s="217">
        <f t="shared" si="25"/>
        <v>2.0117101350154525</v>
      </c>
      <c r="CB19" s="217">
        <f t="shared" si="25"/>
        <v>2.0053731097654035</v>
      </c>
      <c r="CC19" s="217">
        <f t="shared" si="25"/>
        <v>1.9990360845153543</v>
      </c>
      <c r="CD19" s="217">
        <f t="shared" si="25"/>
        <v>1.9926990392326651</v>
      </c>
      <c r="CE19" s="217">
        <f t="shared" si="25"/>
        <v>1.9863620139826157</v>
      </c>
      <c r="CF19" s="217">
        <f t="shared" si="25"/>
        <v>1.9800249887325669</v>
      </c>
      <c r="CG19" s="217">
        <f t="shared" si="25"/>
        <v>1.973687963482518</v>
      </c>
      <c r="CH19" s="217">
        <f t="shared" si="25"/>
        <v>1.9673509382324692</v>
      </c>
      <c r="CI19" s="217">
        <f t="shared" si="25"/>
        <v>1.96101391298242</v>
      </c>
      <c r="CJ19" s="217">
        <f t="shared" si="25"/>
        <v>1.9546768877323715</v>
      </c>
      <c r="CK19" s="217">
        <f t="shared" si="25"/>
        <v>1.948339862482322</v>
      </c>
      <c r="CL19" s="217">
        <f t="shared" si="25"/>
        <v>1.9420028372322735</v>
      </c>
      <c r="CM19" s="217">
        <f t="shared" si="25"/>
        <v>1.9357599854239891</v>
      </c>
      <c r="CN19" s="217">
        <f t="shared" si="25"/>
        <v>1.929517133615704</v>
      </c>
      <c r="CO19" s="217">
        <f t="shared" si="25"/>
        <v>1.9232742818074189</v>
      </c>
      <c r="CP19" s="217">
        <f t="shared" si="25"/>
        <v>1.9170314299991345</v>
      </c>
      <c r="CQ19" s="217">
        <f t="shared" si="25"/>
        <v>1.9107885781908496</v>
      </c>
      <c r="CR19" s="217">
        <f t="shared" si="25"/>
        <v>1.9045457263825654</v>
      </c>
      <c r="CS19" s="217">
        <f t="shared" si="25"/>
        <v>1.89830287457428</v>
      </c>
      <c r="CT19" s="217">
        <f t="shared" si="25"/>
        <v>1.8920600227659958</v>
      </c>
      <c r="CU19" s="217">
        <f t="shared" si="25"/>
        <v>1.8858171709577107</v>
      </c>
      <c r="CV19" s="217">
        <f t="shared" si="25"/>
        <v>1.8795743191494261</v>
      </c>
      <c r="CW19" s="217">
        <f t="shared" si="25"/>
        <v>1.8733314673411414</v>
      </c>
      <c r="CX19" s="217">
        <f t="shared" si="25"/>
        <v>1.8670886155328568</v>
      </c>
      <c r="CY19" s="217">
        <f t="shared" si="25"/>
        <v>1.8609327855137709</v>
      </c>
      <c r="CZ19" s="217">
        <f t="shared" si="25"/>
        <v>1.8547769554946851</v>
      </c>
      <c r="DA19" s="217">
        <f t="shared" si="25"/>
        <v>1.8486211455082393</v>
      </c>
      <c r="DB19" s="217">
        <f t="shared" si="25"/>
        <v>1.8424653154891533</v>
      </c>
      <c r="DC19" s="217">
        <f t="shared" si="25"/>
        <v>1.8363094854700674</v>
      </c>
      <c r="DD19" s="217">
        <f t="shared" si="25"/>
        <v>1.8301536754836218</v>
      </c>
      <c r="DE19" s="217">
        <f t="shared" si="25"/>
        <v>1.8239978454645358</v>
      </c>
      <c r="DF19" s="217">
        <f t="shared" si="25"/>
        <v>1.8178420154454498</v>
      </c>
      <c r="DG19" s="217">
        <f t="shared" si="25"/>
        <v>1.8116861854263639</v>
      </c>
      <c r="DH19" s="217">
        <f t="shared" si="25"/>
        <v>1.8055303754399183</v>
      </c>
      <c r="DI19" s="217">
        <f t="shared" si="25"/>
        <v>1.7993745454208325</v>
      </c>
      <c r="DJ19" s="217">
        <f t="shared" si="25"/>
        <v>1.7932187154017465</v>
      </c>
      <c r="DK19" s="217">
        <f t="shared" si="25"/>
        <v>1.7871029105978582</v>
      </c>
      <c r="DL19" s="217">
        <f t="shared" si="25"/>
        <v>1.7809870857613297</v>
      </c>
      <c r="DM19" s="217">
        <f t="shared" si="25"/>
        <v>1.7748712809574421</v>
      </c>
      <c r="DN19" s="217">
        <f t="shared" si="25"/>
        <v>1.7687554761535542</v>
      </c>
      <c r="DO19" s="217">
        <f t="shared" si="25"/>
        <v>1.7626396513170255</v>
      </c>
      <c r="DP19" s="217">
        <f t="shared" si="25"/>
        <v>1.7565238465131379</v>
      </c>
      <c r="DQ19" s="217">
        <f t="shared" si="25"/>
        <v>1.7504080417092494</v>
      </c>
      <c r="DR19" s="217">
        <f t="shared" si="25"/>
        <v>1.7442922168727211</v>
      </c>
      <c r="DS19" s="217">
        <f t="shared" si="25"/>
        <v>1.738176412068833</v>
      </c>
      <c r="DT19" s="217">
        <f t="shared" si="25"/>
        <v>1.7320606072649449</v>
      </c>
      <c r="DU19" s="217">
        <f t="shared" si="25"/>
        <v>1.7259447824284162</v>
      </c>
      <c r="DV19" s="217">
        <f t="shared" si="25"/>
        <v>1.7198289776245286</v>
      </c>
      <c r="DW19" s="217">
        <f t="shared" si="25"/>
        <v>1.7137184414050231</v>
      </c>
      <c r="DX19" s="217">
        <f t="shared" si="25"/>
        <v>1.707607905185518</v>
      </c>
      <c r="DY19" s="217">
        <f t="shared" si="25"/>
        <v>1.7014973889986531</v>
      </c>
      <c r="DZ19" s="217">
        <f t="shared" si="25"/>
        <v>1.6953868527791478</v>
      </c>
      <c r="EA19" s="217">
        <f t="shared" ref="EA19:GL19" si="26">EA18*EA8</f>
        <v>1.6892763165596425</v>
      </c>
      <c r="EB19" s="217">
        <f t="shared" si="26"/>
        <v>1.6831657803401372</v>
      </c>
      <c r="EC19" s="217">
        <f t="shared" si="26"/>
        <v>1.6770552441206319</v>
      </c>
      <c r="ED19" s="217">
        <f t="shared" si="26"/>
        <v>1.670944707901127</v>
      </c>
      <c r="EE19" s="217">
        <f t="shared" si="26"/>
        <v>1.664834171681622</v>
      </c>
      <c r="EF19" s="217">
        <f t="shared" si="26"/>
        <v>1.6587236554947566</v>
      </c>
      <c r="EG19" s="217">
        <f t="shared" si="26"/>
        <v>1.6526131192752511</v>
      </c>
      <c r="EH19" s="217">
        <f t="shared" si="26"/>
        <v>1.6465025830557465</v>
      </c>
      <c r="EI19" s="217">
        <f t="shared" si="26"/>
        <v>1.6403919867383203</v>
      </c>
      <c r="EJ19" s="217">
        <f t="shared" si="26"/>
        <v>1.6342813904208946</v>
      </c>
      <c r="EK19" s="217">
        <f t="shared" si="26"/>
        <v>1.6281708141361089</v>
      </c>
      <c r="EL19" s="217">
        <f t="shared" si="26"/>
        <v>1.6220602178186827</v>
      </c>
      <c r="EM19" s="217">
        <f t="shared" si="26"/>
        <v>1.615949621501257</v>
      </c>
      <c r="EN19" s="217">
        <f t="shared" si="26"/>
        <v>1.609839025183831</v>
      </c>
      <c r="EO19" s="217">
        <f t="shared" si="26"/>
        <v>1.6037284288664053</v>
      </c>
      <c r="EP19" s="217">
        <f t="shared" si="26"/>
        <v>1.5976178325489794</v>
      </c>
      <c r="EQ19" s="217">
        <f t="shared" si="26"/>
        <v>1.5915072562641932</v>
      </c>
      <c r="ER19" s="217">
        <f t="shared" si="26"/>
        <v>1.5853966599467675</v>
      </c>
      <c r="ES19" s="217">
        <f t="shared" si="26"/>
        <v>1.5792860636293418</v>
      </c>
      <c r="ET19" s="217">
        <f t="shared" si="26"/>
        <v>1.5731754673119158</v>
      </c>
      <c r="EU19" s="217">
        <f t="shared" si="26"/>
        <v>1.5670649310924103</v>
      </c>
      <c r="EV19" s="217">
        <f t="shared" si="26"/>
        <v>1.5609544149055457</v>
      </c>
      <c r="EW19" s="217">
        <f t="shared" si="26"/>
        <v>1.5548438786860403</v>
      </c>
      <c r="EX19" s="217">
        <f t="shared" si="26"/>
        <v>1.5487333424665348</v>
      </c>
      <c r="EY19" s="217">
        <f t="shared" si="26"/>
        <v>1.54262280624703</v>
      </c>
      <c r="EZ19" s="217">
        <f t="shared" si="26"/>
        <v>1.5365122700275247</v>
      </c>
      <c r="FA19" s="217">
        <f t="shared" si="26"/>
        <v>1.5304017338080196</v>
      </c>
      <c r="FB19" s="217">
        <f t="shared" si="26"/>
        <v>1.5242912176211545</v>
      </c>
      <c r="FC19" s="217">
        <f t="shared" si="26"/>
        <v>1.518180681401649</v>
      </c>
      <c r="FD19" s="217">
        <f t="shared" si="26"/>
        <v>1.5120701451821441</v>
      </c>
      <c r="FE19" s="217">
        <f t="shared" si="26"/>
        <v>1.5059596089626388</v>
      </c>
      <c r="FF19" s="217">
        <f t="shared" si="26"/>
        <v>1.4998490727431337</v>
      </c>
      <c r="FG19" s="217">
        <f t="shared" si="26"/>
        <v>1.4937384764257078</v>
      </c>
      <c r="FH19" s="217">
        <f t="shared" si="26"/>
        <v>1.4876279001409218</v>
      </c>
      <c r="FI19" s="217">
        <f t="shared" si="26"/>
        <v>1.4815173038234961</v>
      </c>
      <c r="FJ19" s="217">
        <f t="shared" si="26"/>
        <v>1.4754067075060702</v>
      </c>
      <c r="FK19" s="217">
        <f t="shared" si="26"/>
        <v>1.4692961111886442</v>
      </c>
      <c r="FL19" s="217">
        <f t="shared" si="26"/>
        <v>1.4631855148712185</v>
      </c>
      <c r="FM19" s="217">
        <f t="shared" si="26"/>
        <v>1.4570749185537923</v>
      </c>
      <c r="FN19" s="217">
        <f t="shared" si="26"/>
        <v>1.4509643422690066</v>
      </c>
      <c r="FO19" s="217">
        <f t="shared" si="26"/>
        <v>1.4448537459515809</v>
      </c>
      <c r="FP19" s="217">
        <f t="shared" si="26"/>
        <v>1.4387431496341549</v>
      </c>
      <c r="FQ19" s="217">
        <f t="shared" si="26"/>
        <v>1.432632553316729</v>
      </c>
      <c r="FR19" s="217">
        <f t="shared" si="26"/>
        <v>1.4265219569993031</v>
      </c>
      <c r="FS19" s="217">
        <f t="shared" si="26"/>
        <v>1.4204114408124382</v>
      </c>
      <c r="FT19" s="217">
        <f t="shared" si="26"/>
        <v>1.4143009045929329</v>
      </c>
      <c r="FU19" s="217">
        <f t="shared" si="26"/>
        <v>1.4081903683734278</v>
      </c>
      <c r="FV19" s="217">
        <f t="shared" si="26"/>
        <v>1.4020798321539223</v>
      </c>
      <c r="FW19" s="217">
        <f t="shared" si="26"/>
        <v>1.3959692959344174</v>
      </c>
      <c r="FX19" s="217">
        <f t="shared" si="26"/>
        <v>1.3898587597149121</v>
      </c>
      <c r="FY19" s="217">
        <f t="shared" si="26"/>
        <v>1.383748243528047</v>
      </c>
      <c r="FZ19" s="217">
        <f t="shared" si="26"/>
        <v>1.377637707308542</v>
      </c>
      <c r="GA19" s="217">
        <f t="shared" si="26"/>
        <v>1.3715271710890367</v>
      </c>
      <c r="GB19" s="217">
        <f t="shared" si="26"/>
        <v>1.3654166348695314</v>
      </c>
      <c r="GC19" s="217">
        <f t="shared" si="26"/>
        <v>1.3593060986500261</v>
      </c>
      <c r="GD19" s="217">
        <f t="shared" si="26"/>
        <v>1.3531955624305212</v>
      </c>
      <c r="GE19" s="217">
        <f t="shared" si="26"/>
        <v>1.3470849861457352</v>
      </c>
      <c r="GF19" s="217">
        <f t="shared" si="26"/>
        <v>1.3409743898283095</v>
      </c>
      <c r="GG19" s="217">
        <f t="shared" si="26"/>
        <v>1.3348637935108836</v>
      </c>
      <c r="GH19" s="217">
        <f t="shared" si="26"/>
        <v>1.3287531971934576</v>
      </c>
      <c r="GI19" s="217">
        <f t="shared" si="26"/>
        <v>1.3226426008760317</v>
      </c>
      <c r="GJ19" s="217">
        <f t="shared" si="26"/>
        <v>1.316532024591246</v>
      </c>
      <c r="GK19" s="217">
        <f t="shared" si="26"/>
        <v>1.31042142827382</v>
      </c>
      <c r="GL19" s="217">
        <f t="shared" si="26"/>
        <v>1.3043108319563941</v>
      </c>
      <c r="GM19" s="217">
        <f t="shared" ref="GM19:HZ19" si="27">GM18*GM8</f>
        <v>1.2982002356389681</v>
      </c>
      <c r="GN19" s="217">
        <f t="shared" si="27"/>
        <v>1.2920896393215424</v>
      </c>
      <c r="GO19" s="217">
        <f t="shared" si="27"/>
        <v>1.2859790430041165</v>
      </c>
      <c r="GP19" s="217">
        <f t="shared" si="27"/>
        <v>1.2798684667193305</v>
      </c>
      <c r="GQ19" s="217">
        <f t="shared" si="27"/>
        <v>1.2737579304998257</v>
      </c>
      <c r="GR19" s="217">
        <f t="shared" si="27"/>
        <v>1.2676473942803201</v>
      </c>
      <c r="GS19" s="217">
        <f t="shared" si="27"/>
        <v>1.2615368580608153</v>
      </c>
      <c r="GT19" s="217">
        <f t="shared" si="27"/>
        <v>1.2554263218413098</v>
      </c>
      <c r="GU19" s="217">
        <f t="shared" si="27"/>
        <v>1.2493157856218047</v>
      </c>
      <c r="GV19" s="217">
        <f t="shared" si="27"/>
        <v>1.2432052694349396</v>
      </c>
      <c r="GW19" s="217">
        <f t="shared" si="27"/>
        <v>1.2370947332154343</v>
      </c>
      <c r="GX19" s="217">
        <f t="shared" si="27"/>
        <v>1.2309841969959294</v>
      </c>
      <c r="GY19" s="217">
        <f t="shared" si="27"/>
        <v>1.2248736607764239</v>
      </c>
      <c r="GZ19" s="217">
        <f t="shared" si="27"/>
        <v>1.2187631245569188</v>
      </c>
      <c r="HA19" s="217">
        <f t="shared" si="27"/>
        <v>1.2126525883374135</v>
      </c>
      <c r="HB19" s="217">
        <f t="shared" si="27"/>
        <v>1.2065420721505487</v>
      </c>
      <c r="HC19" s="217">
        <f t="shared" si="27"/>
        <v>1.2004314758331225</v>
      </c>
      <c r="HD19" s="217">
        <f t="shared" si="27"/>
        <v>1.1943208795156968</v>
      </c>
      <c r="HE19" s="217">
        <f t="shared" si="27"/>
        <v>1.188210283198271</v>
      </c>
      <c r="HF19" s="217">
        <f t="shared" si="27"/>
        <v>1.1820996868808451</v>
      </c>
      <c r="HG19" s="217">
        <f t="shared" si="27"/>
        <v>1.1759891105960592</v>
      </c>
      <c r="HH19" s="217">
        <f t="shared" si="27"/>
        <v>1.1698785142786332</v>
      </c>
      <c r="HI19" s="217">
        <f t="shared" si="27"/>
        <v>1.1637679179612075</v>
      </c>
      <c r="HJ19" s="217">
        <f t="shared" si="27"/>
        <v>1.1576573216437815</v>
      </c>
      <c r="HK19" s="217">
        <f t="shared" si="27"/>
        <v>1.1515467253263556</v>
      </c>
      <c r="HL19" s="217">
        <f t="shared" si="27"/>
        <v>1.1454361290089297</v>
      </c>
      <c r="HM19" s="217">
        <f t="shared" si="27"/>
        <v>1.1393255527241439</v>
      </c>
      <c r="HN19" s="217">
        <f t="shared" si="27"/>
        <v>1.133214956406718</v>
      </c>
      <c r="HO19" s="217">
        <f t="shared" si="27"/>
        <v>1.1271044201872131</v>
      </c>
      <c r="HP19" s="217">
        <f t="shared" si="27"/>
        <v>1.1209938839677076</v>
      </c>
      <c r="HQ19" s="217">
        <f t="shared" si="27"/>
        <v>1.1148833477482023</v>
      </c>
      <c r="HR19" s="217">
        <f t="shared" si="27"/>
        <v>1.1087728315613374</v>
      </c>
      <c r="HS19" s="217">
        <f t="shared" si="27"/>
        <v>1.1026622953418324</v>
      </c>
      <c r="HT19" s="217">
        <f t="shared" si="27"/>
        <v>1.0965517591223271</v>
      </c>
      <c r="HU19" s="217">
        <f t="shared" si="27"/>
        <v>1.0904412229028217</v>
      </c>
      <c r="HV19" s="217">
        <f t="shared" si="27"/>
        <v>1.0843306866833167</v>
      </c>
      <c r="HW19" s="217">
        <f t="shared" si="27"/>
        <v>1.0782201504638114</v>
      </c>
      <c r="HX19" s="217">
        <f t="shared" si="27"/>
        <v>1.0721096142443063</v>
      </c>
      <c r="HY19" s="217">
        <f t="shared" si="27"/>
        <v>1.0659990980574412</v>
      </c>
      <c r="HZ19" s="217">
        <f t="shared" si="27"/>
        <v>1.0598885618379361</v>
      </c>
    </row>
    <row r="20" spans="1:234" x14ac:dyDescent="0.2">
      <c r="A20" s="214"/>
    </row>
    <row r="21" spans="1:234" ht="12.75" customHeight="1" x14ac:dyDescent="0.2">
      <c r="A21" s="214" t="s">
        <v>112</v>
      </c>
      <c r="B21" s="10">
        <f>ROUND(B17/2,0)</f>
        <v>610</v>
      </c>
      <c r="C21" s="10">
        <f t="shared" ref="C21:BN21" si="28">ROUND(C17/2,0)</f>
        <v>610</v>
      </c>
      <c r="D21" s="10">
        <f t="shared" si="28"/>
        <v>610</v>
      </c>
      <c r="E21" s="10">
        <f t="shared" si="28"/>
        <v>610</v>
      </c>
      <c r="F21" s="10">
        <f t="shared" si="28"/>
        <v>610</v>
      </c>
      <c r="G21" s="10">
        <f t="shared" si="28"/>
        <v>610</v>
      </c>
      <c r="H21" s="10">
        <f t="shared" si="28"/>
        <v>610</v>
      </c>
      <c r="I21" s="10">
        <f t="shared" si="28"/>
        <v>610</v>
      </c>
      <c r="J21" s="10">
        <f t="shared" si="28"/>
        <v>610</v>
      </c>
      <c r="K21" s="10">
        <f t="shared" si="28"/>
        <v>610</v>
      </c>
      <c r="L21" s="10">
        <f t="shared" si="28"/>
        <v>610</v>
      </c>
      <c r="M21" s="10">
        <f t="shared" si="28"/>
        <v>610</v>
      </c>
      <c r="N21" s="10">
        <f t="shared" si="28"/>
        <v>610</v>
      </c>
      <c r="O21" s="10">
        <f t="shared" si="28"/>
        <v>610</v>
      </c>
      <c r="P21" s="10">
        <f t="shared" si="28"/>
        <v>610</v>
      </c>
      <c r="Q21" s="10">
        <f t="shared" si="28"/>
        <v>610</v>
      </c>
      <c r="R21" s="10">
        <f t="shared" si="28"/>
        <v>610</v>
      </c>
      <c r="S21" s="10">
        <f t="shared" si="28"/>
        <v>610</v>
      </c>
      <c r="T21" s="10">
        <f t="shared" si="28"/>
        <v>610</v>
      </c>
      <c r="U21" s="10">
        <f t="shared" si="28"/>
        <v>610</v>
      </c>
      <c r="V21" s="10">
        <f t="shared" si="28"/>
        <v>610</v>
      </c>
      <c r="W21" s="10">
        <f t="shared" si="28"/>
        <v>610</v>
      </c>
      <c r="X21" s="10">
        <f t="shared" si="28"/>
        <v>610</v>
      </c>
      <c r="Y21" s="10">
        <f t="shared" si="28"/>
        <v>610</v>
      </c>
      <c r="Z21" s="10">
        <f t="shared" si="28"/>
        <v>610</v>
      </c>
      <c r="AA21" s="10">
        <f t="shared" si="28"/>
        <v>610</v>
      </c>
      <c r="AB21" s="10">
        <f t="shared" si="28"/>
        <v>610</v>
      </c>
      <c r="AC21" s="10">
        <f t="shared" si="28"/>
        <v>610</v>
      </c>
      <c r="AD21" s="10">
        <f t="shared" si="28"/>
        <v>610</v>
      </c>
      <c r="AE21" s="10">
        <f t="shared" si="28"/>
        <v>610</v>
      </c>
      <c r="AF21" s="10">
        <f t="shared" si="28"/>
        <v>610</v>
      </c>
      <c r="AG21" s="10">
        <f t="shared" si="28"/>
        <v>610</v>
      </c>
      <c r="AH21" s="10">
        <f t="shared" si="28"/>
        <v>610</v>
      </c>
      <c r="AI21" s="10">
        <f t="shared" si="28"/>
        <v>610</v>
      </c>
      <c r="AJ21" s="10">
        <f t="shared" si="28"/>
        <v>610</v>
      </c>
      <c r="AK21" s="10">
        <f t="shared" si="28"/>
        <v>610</v>
      </c>
      <c r="AL21" s="10">
        <f t="shared" si="28"/>
        <v>610</v>
      </c>
      <c r="AM21" s="10">
        <f t="shared" si="28"/>
        <v>610</v>
      </c>
      <c r="AN21" s="10">
        <f t="shared" si="28"/>
        <v>610</v>
      </c>
      <c r="AO21" s="10">
        <f t="shared" si="28"/>
        <v>610</v>
      </c>
      <c r="AP21" s="10">
        <f t="shared" si="28"/>
        <v>610</v>
      </c>
      <c r="AQ21" s="10">
        <f t="shared" si="28"/>
        <v>610</v>
      </c>
      <c r="AR21" s="10">
        <f t="shared" si="28"/>
        <v>610</v>
      </c>
      <c r="AS21" s="10">
        <f t="shared" si="28"/>
        <v>610</v>
      </c>
      <c r="AT21" s="10">
        <f t="shared" si="28"/>
        <v>610</v>
      </c>
      <c r="AU21" s="10">
        <f t="shared" si="28"/>
        <v>610</v>
      </c>
      <c r="AV21" s="10">
        <f t="shared" si="28"/>
        <v>610</v>
      </c>
      <c r="AW21" s="10">
        <f t="shared" si="28"/>
        <v>610</v>
      </c>
      <c r="AX21" s="10">
        <f t="shared" si="28"/>
        <v>610</v>
      </c>
      <c r="AY21" s="10">
        <f t="shared" si="28"/>
        <v>610</v>
      </c>
      <c r="AZ21" s="10">
        <f t="shared" si="28"/>
        <v>610</v>
      </c>
      <c r="BA21" s="10">
        <f t="shared" si="28"/>
        <v>610</v>
      </c>
      <c r="BB21" s="10">
        <f t="shared" si="28"/>
        <v>610</v>
      </c>
      <c r="BC21" s="10">
        <f t="shared" si="28"/>
        <v>610</v>
      </c>
      <c r="BD21" s="10">
        <f t="shared" si="28"/>
        <v>610</v>
      </c>
      <c r="BE21" s="10">
        <f t="shared" si="28"/>
        <v>610</v>
      </c>
      <c r="BF21" s="10">
        <f t="shared" si="28"/>
        <v>610</v>
      </c>
      <c r="BG21" s="10">
        <f t="shared" si="28"/>
        <v>610</v>
      </c>
      <c r="BH21" s="10">
        <f t="shared" si="28"/>
        <v>610</v>
      </c>
      <c r="BI21" s="10">
        <f t="shared" si="28"/>
        <v>610</v>
      </c>
      <c r="BJ21" s="10">
        <f t="shared" si="28"/>
        <v>610</v>
      </c>
      <c r="BK21" s="10">
        <f t="shared" si="28"/>
        <v>610</v>
      </c>
      <c r="BL21" s="10">
        <f t="shared" si="28"/>
        <v>610</v>
      </c>
      <c r="BM21" s="10">
        <f t="shared" si="28"/>
        <v>610</v>
      </c>
      <c r="BN21" s="10">
        <f t="shared" si="28"/>
        <v>610</v>
      </c>
      <c r="BO21" s="10">
        <f t="shared" ref="BO21:DZ21" si="29">ROUND(BO17/2,0)</f>
        <v>610</v>
      </c>
      <c r="BP21" s="10">
        <f t="shared" si="29"/>
        <v>610</v>
      </c>
      <c r="BQ21" s="10">
        <f t="shared" si="29"/>
        <v>610</v>
      </c>
      <c r="BR21" s="10">
        <f t="shared" si="29"/>
        <v>610</v>
      </c>
      <c r="BS21" s="10">
        <f t="shared" si="29"/>
        <v>610</v>
      </c>
      <c r="BT21" s="10">
        <f t="shared" si="29"/>
        <v>610</v>
      </c>
      <c r="BU21" s="10">
        <f t="shared" si="29"/>
        <v>610</v>
      </c>
      <c r="BV21" s="10">
        <f t="shared" si="29"/>
        <v>610</v>
      </c>
      <c r="BW21" s="10">
        <f t="shared" si="29"/>
        <v>610</v>
      </c>
      <c r="BX21" s="10">
        <f t="shared" si="29"/>
        <v>610</v>
      </c>
      <c r="BY21" s="10">
        <f t="shared" si="29"/>
        <v>610</v>
      </c>
      <c r="BZ21" s="10">
        <f t="shared" si="29"/>
        <v>610</v>
      </c>
      <c r="CA21" s="10">
        <f t="shared" si="29"/>
        <v>610</v>
      </c>
      <c r="CB21" s="10">
        <f t="shared" si="29"/>
        <v>610</v>
      </c>
      <c r="CC21" s="10">
        <f t="shared" si="29"/>
        <v>610</v>
      </c>
      <c r="CD21" s="10">
        <f t="shared" si="29"/>
        <v>610</v>
      </c>
      <c r="CE21" s="10">
        <f t="shared" si="29"/>
        <v>610</v>
      </c>
      <c r="CF21" s="10">
        <f t="shared" si="29"/>
        <v>610</v>
      </c>
      <c r="CG21" s="10">
        <f t="shared" si="29"/>
        <v>610</v>
      </c>
      <c r="CH21" s="10">
        <f t="shared" si="29"/>
        <v>610</v>
      </c>
      <c r="CI21" s="10">
        <f t="shared" si="29"/>
        <v>610</v>
      </c>
      <c r="CJ21" s="10">
        <f t="shared" si="29"/>
        <v>610</v>
      </c>
      <c r="CK21" s="10">
        <f t="shared" si="29"/>
        <v>610</v>
      </c>
      <c r="CL21" s="10">
        <f t="shared" si="29"/>
        <v>610</v>
      </c>
      <c r="CM21" s="10">
        <f t="shared" si="29"/>
        <v>610</v>
      </c>
      <c r="CN21" s="10">
        <f t="shared" si="29"/>
        <v>610</v>
      </c>
      <c r="CO21" s="10">
        <f t="shared" si="29"/>
        <v>610</v>
      </c>
      <c r="CP21" s="10">
        <f t="shared" si="29"/>
        <v>610</v>
      </c>
      <c r="CQ21" s="10">
        <f t="shared" si="29"/>
        <v>610</v>
      </c>
      <c r="CR21" s="10">
        <f t="shared" si="29"/>
        <v>610</v>
      </c>
      <c r="CS21" s="10">
        <f t="shared" si="29"/>
        <v>610</v>
      </c>
      <c r="CT21" s="10">
        <f t="shared" si="29"/>
        <v>610</v>
      </c>
      <c r="CU21" s="10">
        <f t="shared" si="29"/>
        <v>610</v>
      </c>
      <c r="CV21" s="10">
        <f t="shared" si="29"/>
        <v>610</v>
      </c>
      <c r="CW21" s="10">
        <f t="shared" si="29"/>
        <v>610</v>
      </c>
      <c r="CX21" s="10">
        <f t="shared" si="29"/>
        <v>610</v>
      </c>
      <c r="CY21" s="10">
        <f t="shared" si="29"/>
        <v>610</v>
      </c>
      <c r="CZ21" s="10">
        <f t="shared" si="29"/>
        <v>610</v>
      </c>
      <c r="DA21" s="10">
        <f t="shared" si="29"/>
        <v>610</v>
      </c>
      <c r="DB21" s="10">
        <f t="shared" si="29"/>
        <v>610</v>
      </c>
      <c r="DC21" s="10">
        <f t="shared" si="29"/>
        <v>610</v>
      </c>
      <c r="DD21" s="10">
        <f t="shared" si="29"/>
        <v>610</v>
      </c>
      <c r="DE21" s="10">
        <f t="shared" si="29"/>
        <v>610</v>
      </c>
      <c r="DF21" s="10">
        <f t="shared" si="29"/>
        <v>610</v>
      </c>
      <c r="DG21" s="10">
        <f t="shared" si="29"/>
        <v>610</v>
      </c>
      <c r="DH21" s="10">
        <f t="shared" si="29"/>
        <v>610</v>
      </c>
      <c r="DI21" s="10">
        <f t="shared" si="29"/>
        <v>610</v>
      </c>
      <c r="DJ21" s="10">
        <f t="shared" si="29"/>
        <v>610</v>
      </c>
      <c r="DK21" s="10">
        <f t="shared" si="29"/>
        <v>610</v>
      </c>
      <c r="DL21" s="10">
        <f t="shared" si="29"/>
        <v>610</v>
      </c>
      <c r="DM21" s="10">
        <f t="shared" si="29"/>
        <v>610</v>
      </c>
      <c r="DN21" s="10">
        <f t="shared" si="29"/>
        <v>610</v>
      </c>
      <c r="DO21" s="10">
        <f t="shared" si="29"/>
        <v>610</v>
      </c>
      <c r="DP21" s="10">
        <f t="shared" si="29"/>
        <v>610</v>
      </c>
      <c r="DQ21" s="10">
        <f t="shared" si="29"/>
        <v>610</v>
      </c>
      <c r="DR21" s="10">
        <f t="shared" si="29"/>
        <v>610</v>
      </c>
      <c r="DS21" s="10">
        <f t="shared" si="29"/>
        <v>610</v>
      </c>
      <c r="DT21" s="10">
        <f t="shared" si="29"/>
        <v>610</v>
      </c>
      <c r="DU21" s="10">
        <f t="shared" si="29"/>
        <v>610</v>
      </c>
      <c r="DV21" s="10">
        <f t="shared" si="29"/>
        <v>610</v>
      </c>
      <c r="DW21" s="10">
        <f t="shared" si="29"/>
        <v>610</v>
      </c>
      <c r="DX21" s="10">
        <f t="shared" si="29"/>
        <v>610</v>
      </c>
      <c r="DY21" s="10">
        <f t="shared" si="29"/>
        <v>610</v>
      </c>
      <c r="DZ21" s="10">
        <f t="shared" si="29"/>
        <v>610</v>
      </c>
      <c r="EA21" s="10">
        <f t="shared" ref="EA21:GL21" si="30">ROUND(EA17/2,0)</f>
        <v>610</v>
      </c>
      <c r="EB21" s="10">
        <f t="shared" si="30"/>
        <v>610</v>
      </c>
      <c r="EC21" s="10">
        <f t="shared" si="30"/>
        <v>610</v>
      </c>
      <c r="ED21" s="10">
        <f t="shared" si="30"/>
        <v>610</v>
      </c>
      <c r="EE21" s="10">
        <f t="shared" si="30"/>
        <v>610</v>
      </c>
      <c r="EF21" s="10">
        <f t="shared" si="30"/>
        <v>610</v>
      </c>
      <c r="EG21" s="10">
        <f t="shared" si="30"/>
        <v>610</v>
      </c>
      <c r="EH21" s="10">
        <f t="shared" si="30"/>
        <v>610</v>
      </c>
      <c r="EI21" s="10">
        <f t="shared" si="30"/>
        <v>610</v>
      </c>
      <c r="EJ21" s="10">
        <f t="shared" si="30"/>
        <v>610</v>
      </c>
      <c r="EK21" s="10">
        <f t="shared" si="30"/>
        <v>610</v>
      </c>
      <c r="EL21" s="10">
        <f t="shared" si="30"/>
        <v>610</v>
      </c>
      <c r="EM21" s="10">
        <f t="shared" si="30"/>
        <v>610</v>
      </c>
      <c r="EN21" s="10">
        <f t="shared" si="30"/>
        <v>610</v>
      </c>
      <c r="EO21" s="10">
        <f t="shared" si="30"/>
        <v>610</v>
      </c>
      <c r="EP21" s="10">
        <f t="shared" si="30"/>
        <v>610</v>
      </c>
      <c r="EQ21" s="10">
        <f t="shared" si="30"/>
        <v>610</v>
      </c>
      <c r="ER21" s="10">
        <f t="shared" si="30"/>
        <v>610</v>
      </c>
      <c r="ES21" s="10">
        <f t="shared" si="30"/>
        <v>610</v>
      </c>
      <c r="ET21" s="10">
        <f t="shared" si="30"/>
        <v>610</v>
      </c>
      <c r="EU21" s="10">
        <f t="shared" si="30"/>
        <v>610</v>
      </c>
      <c r="EV21" s="10">
        <f t="shared" si="30"/>
        <v>610</v>
      </c>
      <c r="EW21" s="10">
        <f t="shared" si="30"/>
        <v>610</v>
      </c>
      <c r="EX21" s="10">
        <f t="shared" si="30"/>
        <v>610</v>
      </c>
      <c r="EY21" s="10">
        <f t="shared" si="30"/>
        <v>610</v>
      </c>
      <c r="EZ21" s="10">
        <f t="shared" si="30"/>
        <v>610</v>
      </c>
      <c r="FA21" s="10">
        <f t="shared" si="30"/>
        <v>610</v>
      </c>
      <c r="FB21" s="10">
        <f t="shared" si="30"/>
        <v>610</v>
      </c>
      <c r="FC21" s="10">
        <f t="shared" si="30"/>
        <v>610</v>
      </c>
      <c r="FD21" s="10">
        <f t="shared" si="30"/>
        <v>610</v>
      </c>
      <c r="FE21" s="10">
        <f t="shared" si="30"/>
        <v>610</v>
      </c>
      <c r="FF21" s="10">
        <f t="shared" si="30"/>
        <v>610</v>
      </c>
      <c r="FG21" s="10">
        <f t="shared" si="30"/>
        <v>610</v>
      </c>
      <c r="FH21" s="10">
        <f t="shared" si="30"/>
        <v>610</v>
      </c>
      <c r="FI21" s="10">
        <f t="shared" si="30"/>
        <v>610</v>
      </c>
      <c r="FJ21" s="10">
        <f t="shared" si="30"/>
        <v>610</v>
      </c>
      <c r="FK21" s="10">
        <f t="shared" si="30"/>
        <v>610</v>
      </c>
      <c r="FL21" s="10">
        <f t="shared" si="30"/>
        <v>610</v>
      </c>
      <c r="FM21" s="10">
        <f t="shared" si="30"/>
        <v>610</v>
      </c>
      <c r="FN21" s="10">
        <f t="shared" si="30"/>
        <v>610</v>
      </c>
      <c r="FO21" s="10">
        <f t="shared" si="30"/>
        <v>610</v>
      </c>
      <c r="FP21" s="10">
        <f t="shared" si="30"/>
        <v>610</v>
      </c>
      <c r="FQ21" s="10">
        <f t="shared" si="30"/>
        <v>610</v>
      </c>
      <c r="FR21" s="10">
        <f t="shared" si="30"/>
        <v>610</v>
      </c>
      <c r="FS21" s="10">
        <f t="shared" si="30"/>
        <v>610</v>
      </c>
      <c r="FT21" s="10">
        <f t="shared" si="30"/>
        <v>610</v>
      </c>
      <c r="FU21" s="10">
        <f t="shared" si="30"/>
        <v>610</v>
      </c>
      <c r="FV21" s="10">
        <f t="shared" si="30"/>
        <v>610</v>
      </c>
      <c r="FW21" s="10">
        <f t="shared" si="30"/>
        <v>610</v>
      </c>
      <c r="FX21" s="10">
        <f t="shared" si="30"/>
        <v>610</v>
      </c>
      <c r="FY21" s="10">
        <f t="shared" si="30"/>
        <v>610</v>
      </c>
      <c r="FZ21" s="10">
        <f t="shared" si="30"/>
        <v>610</v>
      </c>
      <c r="GA21" s="10">
        <f t="shared" si="30"/>
        <v>610</v>
      </c>
      <c r="GB21" s="10">
        <f t="shared" si="30"/>
        <v>610</v>
      </c>
      <c r="GC21" s="10">
        <f t="shared" si="30"/>
        <v>610</v>
      </c>
      <c r="GD21" s="10">
        <f t="shared" si="30"/>
        <v>610</v>
      </c>
      <c r="GE21" s="10">
        <f t="shared" si="30"/>
        <v>610</v>
      </c>
      <c r="GF21" s="10">
        <f t="shared" si="30"/>
        <v>610</v>
      </c>
      <c r="GG21" s="10">
        <f t="shared" si="30"/>
        <v>610</v>
      </c>
      <c r="GH21" s="10">
        <f t="shared" si="30"/>
        <v>610</v>
      </c>
      <c r="GI21" s="10">
        <f t="shared" si="30"/>
        <v>610</v>
      </c>
      <c r="GJ21" s="10">
        <f t="shared" si="30"/>
        <v>610</v>
      </c>
      <c r="GK21" s="10">
        <f t="shared" si="30"/>
        <v>610</v>
      </c>
      <c r="GL21" s="10">
        <f t="shared" si="30"/>
        <v>610</v>
      </c>
      <c r="GM21" s="10">
        <f t="shared" ref="GM21:HZ21" si="31">ROUND(GM17/2,0)</f>
        <v>610</v>
      </c>
      <c r="GN21" s="10">
        <f t="shared" si="31"/>
        <v>610</v>
      </c>
      <c r="GO21" s="10">
        <f t="shared" si="31"/>
        <v>610</v>
      </c>
      <c r="GP21" s="10">
        <f t="shared" si="31"/>
        <v>610</v>
      </c>
      <c r="GQ21" s="10">
        <f t="shared" si="31"/>
        <v>610</v>
      </c>
      <c r="GR21" s="10">
        <f t="shared" si="31"/>
        <v>610</v>
      </c>
      <c r="GS21" s="10">
        <f t="shared" si="31"/>
        <v>610</v>
      </c>
      <c r="GT21" s="10">
        <f t="shared" si="31"/>
        <v>610</v>
      </c>
      <c r="GU21" s="10">
        <f t="shared" si="31"/>
        <v>610</v>
      </c>
      <c r="GV21" s="10">
        <f t="shared" si="31"/>
        <v>610</v>
      </c>
      <c r="GW21" s="10">
        <f t="shared" si="31"/>
        <v>610</v>
      </c>
      <c r="GX21" s="10">
        <f t="shared" si="31"/>
        <v>610</v>
      </c>
      <c r="GY21" s="10">
        <f t="shared" si="31"/>
        <v>610</v>
      </c>
      <c r="GZ21" s="10">
        <f t="shared" si="31"/>
        <v>610</v>
      </c>
      <c r="HA21" s="10">
        <f t="shared" si="31"/>
        <v>610</v>
      </c>
      <c r="HB21" s="10">
        <f t="shared" si="31"/>
        <v>610</v>
      </c>
      <c r="HC21" s="10">
        <f t="shared" si="31"/>
        <v>610</v>
      </c>
      <c r="HD21" s="10">
        <f t="shared" si="31"/>
        <v>610</v>
      </c>
      <c r="HE21" s="10">
        <f t="shared" si="31"/>
        <v>610</v>
      </c>
      <c r="HF21" s="10">
        <f t="shared" si="31"/>
        <v>610</v>
      </c>
      <c r="HG21" s="10">
        <f t="shared" si="31"/>
        <v>610</v>
      </c>
      <c r="HH21" s="10">
        <f t="shared" si="31"/>
        <v>610</v>
      </c>
      <c r="HI21" s="10">
        <f t="shared" si="31"/>
        <v>610</v>
      </c>
      <c r="HJ21" s="10">
        <f t="shared" si="31"/>
        <v>610</v>
      </c>
      <c r="HK21" s="10">
        <f t="shared" si="31"/>
        <v>610</v>
      </c>
      <c r="HL21" s="10">
        <f t="shared" si="31"/>
        <v>610</v>
      </c>
      <c r="HM21" s="10">
        <f t="shared" si="31"/>
        <v>610</v>
      </c>
      <c r="HN21" s="10">
        <f t="shared" si="31"/>
        <v>610</v>
      </c>
      <c r="HO21" s="10">
        <f t="shared" si="31"/>
        <v>610</v>
      </c>
      <c r="HP21" s="10">
        <f t="shared" si="31"/>
        <v>610</v>
      </c>
      <c r="HQ21" s="10">
        <f t="shared" si="31"/>
        <v>610</v>
      </c>
      <c r="HR21" s="10">
        <f t="shared" si="31"/>
        <v>610</v>
      </c>
      <c r="HS21" s="10">
        <f t="shared" si="31"/>
        <v>610</v>
      </c>
      <c r="HT21" s="10">
        <f t="shared" si="31"/>
        <v>610</v>
      </c>
      <c r="HU21" s="10">
        <f t="shared" si="31"/>
        <v>610</v>
      </c>
      <c r="HV21" s="10">
        <f t="shared" si="31"/>
        <v>610</v>
      </c>
      <c r="HW21" s="10">
        <f t="shared" si="31"/>
        <v>610</v>
      </c>
      <c r="HX21" s="10">
        <f t="shared" si="31"/>
        <v>610</v>
      </c>
      <c r="HY21" s="10">
        <f t="shared" si="31"/>
        <v>610</v>
      </c>
      <c r="HZ21" s="10">
        <f t="shared" si="31"/>
        <v>610</v>
      </c>
    </row>
    <row r="22" spans="1:234" x14ac:dyDescent="0.2">
      <c r="A22" s="214" t="s">
        <v>113</v>
      </c>
      <c r="B22" s="213">
        <f>B18/2</f>
        <v>71.459999999999994</v>
      </c>
      <c r="C22" s="213">
        <f t="shared" ref="C22:BN22" si="32">C18/2</f>
        <v>71.459999999999994</v>
      </c>
      <c r="D22" s="213">
        <f t="shared" si="32"/>
        <v>71.459999999999994</v>
      </c>
      <c r="E22" s="213">
        <f t="shared" si="32"/>
        <v>71.459999999999994</v>
      </c>
      <c r="F22" s="213">
        <f t="shared" si="32"/>
        <v>71.459999999999994</v>
      </c>
      <c r="G22" s="213">
        <f t="shared" si="32"/>
        <v>71.459999999999994</v>
      </c>
      <c r="H22" s="213">
        <f t="shared" si="32"/>
        <v>71.459999999999994</v>
      </c>
      <c r="I22" s="213">
        <f t="shared" si="32"/>
        <v>71.459999999999994</v>
      </c>
      <c r="J22" s="213">
        <f t="shared" si="32"/>
        <v>71.459999999999994</v>
      </c>
      <c r="K22" s="213">
        <f t="shared" si="32"/>
        <v>71.459999999999994</v>
      </c>
      <c r="L22" s="213">
        <f t="shared" si="32"/>
        <v>71.459999999999994</v>
      </c>
      <c r="M22" s="213">
        <f t="shared" si="32"/>
        <v>71.459999999999994</v>
      </c>
      <c r="N22" s="213">
        <f t="shared" si="32"/>
        <v>71.459999999999994</v>
      </c>
      <c r="O22" s="213">
        <f t="shared" si="32"/>
        <v>71.459999999999994</v>
      </c>
      <c r="P22" s="213">
        <f t="shared" si="32"/>
        <v>71.459999999999994</v>
      </c>
      <c r="Q22" s="213">
        <f t="shared" si="32"/>
        <v>71.459999999999994</v>
      </c>
      <c r="R22" s="213">
        <f t="shared" si="32"/>
        <v>71.459999999999994</v>
      </c>
      <c r="S22" s="213">
        <f t="shared" si="32"/>
        <v>71.459999999999994</v>
      </c>
      <c r="T22" s="213">
        <f t="shared" si="32"/>
        <v>71.459999999999994</v>
      </c>
      <c r="U22" s="213">
        <f t="shared" si="32"/>
        <v>71.459999999999994</v>
      </c>
      <c r="V22" s="213">
        <f t="shared" si="32"/>
        <v>71.459999999999994</v>
      </c>
      <c r="W22" s="213">
        <f t="shared" si="32"/>
        <v>71.459999999999994</v>
      </c>
      <c r="X22" s="213">
        <f t="shared" si="32"/>
        <v>71.459999999999994</v>
      </c>
      <c r="Y22" s="213">
        <f t="shared" si="32"/>
        <v>71.459999999999994</v>
      </c>
      <c r="Z22" s="213">
        <f t="shared" si="32"/>
        <v>71.459999999999994</v>
      </c>
      <c r="AA22" s="213">
        <f t="shared" si="32"/>
        <v>71.459999999999994</v>
      </c>
      <c r="AB22" s="213">
        <f t="shared" si="32"/>
        <v>71.459999999999994</v>
      </c>
      <c r="AC22" s="213">
        <f t="shared" si="32"/>
        <v>71.459999999999994</v>
      </c>
      <c r="AD22" s="213">
        <f t="shared" si="32"/>
        <v>71.459999999999994</v>
      </c>
      <c r="AE22" s="213">
        <f t="shared" si="32"/>
        <v>71.459999999999994</v>
      </c>
      <c r="AF22" s="213">
        <f t="shared" si="32"/>
        <v>71.459999999999994</v>
      </c>
      <c r="AG22" s="213">
        <f t="shared" si="32"/>
        <v>71.459999999999994</v>
      </c>
      <c r="AH22" s="213">
        <f t="shared" si="32"/>
        <v>71.459999999999994</v>
      </c>
      <c r="AI22" s="213">
        <f t="shared" si="32"/>
        <v>71.459999999999994</v>
      </c>
      <c r="AJ22" s="213">
        <f t="shared" si="32"/>
        <v>71.459999999999994</v>
      </c>
      <c r="AK22" s="213">
        <f t="shared" si="32"/>
        <v>71.459999999999994</v>
      </c>
      <c r="AL22" s="213">
        <f t="shared" si="32"/>
        <v>71.459999999999994</v>
      </c>
      <c r="AM22" s="213">
        <f t="shared" si="32"/>
        <v>71.459999999999994</v>
      </c>
      <c r="AN22" s="213">
        <f t="shared" si="32"/>
        <v>71.459999999999994</v>
      </c>
      <c r="AO22" s="213">
        <f t="shared" si="32"/>
        <v>71.459999999999994</v>
      </c>
      <c r="AP22" s="213">
        <f t="shared" si="32"/>
        <v>71.459999999999994</v>
      </c>
      <c r="AQ22" s="213">
        <f t="shared" si="32"/>
        <v>71.459999999999994</v>
      </c>
      <c r="AR22" s="213">
        <f t="shared" si="32"/>
        <v>71.459999999999994</v>
      </c>
      <c r="AS22" s="213">
        <f t="shared" si="32"/>
        <v>71.459999999999994</v>
      </c>
      <c r="AT22" s="213">
        <f t="shared" si="32"/>
        <v>71.459999999999994</v>
      </c>
      <c r="AU22" s="213">
        <f t="shared" si="32"/>
        <v>71.459999999999994</v>
      </c>
      <c r="AV22" s="213">
        <f t="shared" si="32"/>
        <v>71.459999999999994</v>
      </c>
      <c r="AW22" s="213">
        <f t="shared" si="32"/>
        <v>71.459999999999994</v>
      </c>
      <c r="AX22" s="213">
        <f t="shared" si="32"/>
        <v>71.459999999999994</v>
      </c>
      <c r="AY22" s="213">
        <f t="shared" si="32"/>
        <v>71.459999999999994</v>
      </c>
      <c r="AZ22" s="213">
        <f t="shared" si="32"/>
        <v>71.459999999999994</v>
      </c>
      <c r="BA22" s="213">
        <f t="shared" si="32"/>
        <v>71.459999999999994</v>
      </c>
      <c r="BB22" s="213">
        <f t="shared" si="32"/>
        <v>71.459999999999994</v>
      </c>
      <c r="BC22" s="213">
        <f t="shared" si="32"/>
        <v>71.459999999999994</v>
      </c>
      <c r="BD22" s="213">
        <f t="shared" si="32"/>
        <v>71.459999999999994</v>
      </c>
      <c r="BE22" s="213">
        <f t="shared" si="32"/>
        <v>71.459999999999994</v>
      </c>
      <c r="BF22" s="213">
        <f t="shared" si="32"/>
        <v>71.459999999999994</v>
      </c>
      <c r="BG22" s="213">
        <f t="shared" si="32"/>
        <v>71.459999999999994</v>
      </c>
      <c r="BH22" s="213">
        <f t="shared" si="32"/>
        <v>71.459999999999994</v>
      </c>
      <c r="BI22" s="213">
        <f t="shared" si="32"/>
        <v>71.459999999999994</v>
      </c>
      <c r="BJ22" s="213">
        <f t="shared" si="32"/>
        <v>71.459999999999994</v>
      </c>
      <c r="BK22" s="213">
        <f t="shared" si="32"/>
        <v>71.459999999999994</v>
      </c>
      <c r="BL22" s="213">
        <f t="shared" si="32"/>
        <v>71.459999999999994</v>
      </c>
      <c r="BM22" s="213">
        <f t="shared" si="32"/>
        <v>71.459999999999994</v>
      </c>
      <c r="BN22" s="213">
        <f t="shared" si="32"/>
        <v>71.459999999999994</v>
      </c>
      <c r="BO22" s="213">
        <f t="shared" ref="BO22:DZ22" si="33">BO18/2</f>
        <v>71.459999999999994</v>
      </c>
      <c r="BP22" s="213">
        <f t="shared" si="33"/>
        <v>71.459999999999994</v>
      </c>
      <c r="BQ22" s="213">
        <f t="shared" si="33"/>
        <v>71.459999999999994</v>
      </c>
      <c r="BR22" s="213">
        <f t="shared" si="33"/>
        <v>71.459999999999994</v>
      </c>
      <c r="BS22" s="213">
        <f t="shared" si="33"/>
        <v>71.459999999999994</v>
      </c>
      <c r="BT22" s="213">
        <f t="shared" si="33"/>
        <v>71.459999999999994</v>
      </c>
      <c r="BU22" s="213">
        <f t="shared" si="33"/>
        <v>71.459999999999994</v>
      </c>
      <c r="BV22" s="213">
        <f t="shared" si="33"/>
        <v>71.459999999999994</v>
      </c>
      <c r="BW22" s="213">
        <f t="shared" si="33"/>
        <v>71.459999999999994</v>
      </c>
      <c r="BX22" s="213">
        <f t="shared" si="33"/>
        <v>71.459999999999994</v>
      </c>
      <c r="BY22" s="213">
        <f t="shared" si="33"/>
        <v>71.459999999999994</v>
      </c>
      <c r="BZ22" s="213">
        <f t="shared" si="33"/>
        <v>71.459999999999994</v>
      </c>
      <c r="CA22" s="213">
        <f t="shared" si="33"/>
        <v>71.459999999999994</v>
      </c>
      <c r="CB22" s="213">
        <f t="shared" si="33"/>
        <v>71.459999999999994</v>
      </c>
      <c r="CC22" s="213">
        <f t="shared" si="33"/>
        <v>71.459999999999994</v>
      </c>
      <c r="CD22" s="213">
        <f t="shared" si="33"/>
        <v>71.459999999999994</v>
      </c>
      <c r="CE22" s="213">
        <f t="shared" si="33"/>
        <v>71.459999999999994</v>
      </c>
      <c r="CF22" s="213">
        <f t="shared" si="33"/>
        <v>71.459999999999994</v>
      </c>
      <c r="CG22" s="213">
        <f t="shared" si="33"/>
        <v>71.459999999999994</v>
      </c>
      <c r="CH22" s="213">
        <f t="shared" si="33"/>
        <v>71.459999999999994</v>
      </c>
      <c r="CI22" s="213">
        <f t="shared" si="33"/>
        <v>71.459999999999994</v>
      </c>
      <c r="CJ22" s="213">
        <f t="shared" si="33"/>
        <v>71.459999999999994</v>
      </c>
      <c r="CK22" s="213">
        <f t="shared" si="33"/>
        <v>71.459999999999994</v>
      </c>
      <c r="CL22" s="213">
        <f t="shared" si="33"/>
        <v>71.459999999999994</v>
      </c>
      <c r="CM22" s="213">
        <f t="shared" si="33"/>
        <v>71.459999999999994</v>
      </c>
      <c r="CN22" s="213">
        <f t="shared" si="33"/>
        <v>71.459999999999994</v>
      </c>
      <c r="CO22" s="213">
        <f t="shared" si="33"/>
        <v>71.459999999999994</v>
      </c>
      <c r="CP22" s="213">
        <f t="shared" si="33"/>
        <v>71.459999999999994</v>
      </c>
      <c r="CQ22" s="213">
        <f t="shared" si="33"/>
        <v>71.459999999999994</v>
      </c>
      <c r="CR22" s="213">
        <f t="shared" si="33"/>
        <v>71.459999999999994</v>
      </c>
      <c r="CS22" s="213">
        <f t="shared" si="33"/>
        <v>71.459999999999994</v>
      </c>
      <c r="CT22" s="213">
        <f t="shared" si="33"/>
        <v>71.459999999999994</v>
      </c>
      <c r="CU22" s="213">
        <f t="shared" si="33"/>
        <v>71.459999999999994</v>
      </c>
      <c r="CV22" s="213">
        <f t="shared" si="33"/>
        <v>71.459999999999994</v>
      </c>
      <c r="CW22" s="213">
        <f t="shared" si="33"/>
        <v>71.459999999999994</v>
      </c>
      <c r="CX22" s="213">
        <f t="shared" si="33"/>
        <v>71.459999999999994</v>
      </c>
      <c r="CY22" s="213">
        <f t="shared" si="33"/>
        <v>71.459999999999994</v>
      </c>
      <c r="CZ22" s="213">
        <f t="shared" si="33"/>
        <v>71.459999999999994</v>
      </c>
      <c r="DA22" s="213">
        <f t="shared" si="33"/>
        <v>71.459999999999994</v>
      </c>
      <c r="DB22" s="213">
        <f t="shared" si="33"/>
        <v>71.459999999999994</v>
      </c>
      <c r="DC22" s="213">
        <f t="shared" si="33"/>
        <v>71.459999999999994</v>
      </c>
      <c r="DD22" s="213">
        <f t="shared" si="33"/>
        <v>71.459999999999994</v>
      </c>
      <c r="DE22" s="213">
        <f t="shared" si="33"/>
        <v>71.459999999999994</v>
      </c>
      <c r="DF22" s="213">
        <f t="shared" si="33"/>
        <v>71.459999999999994</v>
      </c>
      <c r="DG22" s="213">
        <f t="shared" si="33"/>
        <v>71.459999999999994</v>
      </c>
      <c r="DH22" s="213">
        <f t="shared" si="33"/>
        <v>71.459999999999994</v>
      </c>
      <c r="DI22" s="213">
        <f t="shared" si="33"/>
        <v>71.459999999999994</v>
      </c>
      <c r="DJ22" s="213">
        <f t="shared" si="33"/>
        <v>71.459999999999994</v>
      </c>
      <c r="DK22" s="213">
        <f t="shared" si="33"/>
        <v>71.459999999999994</v>
      </c>
      <c r="DL22" s="213">
        <f t="shared" si="33"/>
        <v>71.459999999999994</v>
      </c>
      <c r="DM22" s="213">
        <f t="shared" si="33"/>
        <v>71.459999999999994</v>
      </c>
      <c r="DN22" s="213">
        <f t="shared" si="33"/>
        <v>71.459999999999994</v>
      </c>
      <c r="DO22" s="213">
        <f t="shared" si="33"/>
        <v>71.459999999999994</v>
      </c>
      <c r="DP22" s="213">
        <f t="shared" si="33"/>
        <v>71.459999999999994</v>
      </c>
      <c r="DQ22" s="213">
        <f t="shared" si="33"/>
        <v>71.459999999999994</v>
      </c>
      <c r="DR22" s="213">
        <f t="shared" si="33"/>
        <v>71.459999999999994</v>
      </c>
      <c r="DS22" s="213">
        <f t="shared" si="33"/>
        <v>71.459999999999994</v>
      </c>
      <c r="DT22" s="213">
        <f t="shared" si="33"/>
        <v>71.459999999999994</v>
      </c>
      <c r="DU22" s="213">
        <f t="shared" si="33"/>
        <v>71.459999999999994</v>
      </c>
      <c r="DV22" s="213">
        <f t="shared" si="33"/>
        <v>71.459999999999994</v>
      </c>
      <c r="DW22" s="213">
        <f t="shared" si="33"/>
        <v>71.459999999999994</v>
      </c>
      <c r="DX22" s="213">
        <f t="shared" si="33"/>
        <v>71.459999999999994</v>
      </c>
      <c r="DY22" s="213">
        <f t="shared" si="33"/>
        <v>71.459999999999994</v>
      </c>
      <c r="DZ22" s="213">
        <f t="shared" si="33"/>
        <v>71.459999999999994</v>
      </c>
      <c r="EA22" s="213">
        <f t="shared" ref="EA22:GL22" si="34">EA18/2</f>
        <v>71.459999999999994</v>
      </c>
      <c r="EB22" s="213">
        <f t="shared" si="34"/>
        <v>71.459999999999994</v>
      </c>
      <c r="EC22" s="213">
        <f t="shared" si="34"/>
        <v>71.459999999999994</v>
      </c>
      <c r="ED22" s="213">
        <f t="shared" si="34"/>
        <v>71.459999999999994</v>
      </c>
      <c r="EE22" s="213">
        <f t="shared" si="34"/>
        <v>71.459999999999994</v>
      </c>
      <c r="EF22" s="213">
        <f t="shared" si="34"/>
        <v>71.459999999999994</v>
      </c>
      <c r="EG22" s="213">
        <f t="shared" si="34"/>
        <v>71.459999999999994</v>
      </c>
      <c r="EH22" s="213">
        <f t="shared" si="34"/>
        <v>71.459999999999994</v>
      </c>
      <c r="EI22" s="213">
        <f t="shared" si="34"/>
        <v>71.459999999999994</v>
      </c>
      <c r="EJ22" s="213">
        <f t="shared" si="34"/>
        <v>71.459999999999994</v>
      </c>
      <c r="EK22" s="213">
        <f t="shared" si="34"/>
        <v>71.459999999999994</v>
      </c>
      <c r="EL22" s="213">
        <f t="shared" si="34"/>
        <v>71.459999999999994</v>
      </c>
      <c r="EM22" s="213">
        <f t="shared" si="34"/>
        <v>71.459999999999994</v>
      </c>
      <c r="EN22" s="213">
        <f t="shared" si="34"/>
        <v>71.459999999999994</v>
      </c>
      <c r="EO22" s="213">
        <f t="shared" si="34"/>
        <v>71.459999999999994</v>
      </c>
      <c r="EP22" s="213">
        <f t="shared" si="34"/>
        <v>71.459999999999994</v>
      </c>
      <c r="EQ22" s="213">
        <f t="shared" si="34"/>
        <v>71.459999999999994</v>
      </c>
      <c r="ER22" s="213">
        <f t="shared" si="34"/>
        <v>71.459999999999994</v>
      </c>
      <c r="ES22" s="213">
        <f t="shared" si="34"/>
        <v>71.459999999999994</v>
      </c>
      <c r="ET22" s="213">
        <f t="shared" si="34"/>
        <v>71.459999999999994</v>
      </c>
      <c r="EU22" s="213">
        <f t="shared" si="34"/>
        <v>71.459999999999994</v>
      </c>
      <c r="EV22" s="213">
        <f t="shared" si="34"/>
        <v>71.459999999999994</v>
      </c>
      <c r="EW22" s="213">
        <f t="shared" si="34"/>
        <v>71.459999999999994</v>
      </c>
      <c r="EX22" s="213">
        <f t="shared" si="34"/>
        <v>71.459999999999994</v>
      </c>
      <c r="EY22" s="213">
        <f t="shared" si="34"/>
        <v>71.459999999999994</v>
      </c>
      <c r="EZ22" s="213">
        <f t="shared" si="34"/>
        <v>71.459999999999994</v>
      </c>
      <c r="FA22" s="213">
        <f t="shared" si="34"/>
        <v>71.459999999999994</v>
      </c>
      <c r="FB22" s="213">
        <f t="shared" si="34"/>
        <v>71.459999999999994</v>
      </c>
      <c r="FC22" s="213">
        <f t="shared" si="34"/>
        <v>71.459999999999994</v>
      </c>
      <c r="FD22" s="213">
        <f t="shared" si="34"/>
        <v>71.459999999999994</v>
      </c>
      <c r="FE22" s="213">
        <f t="shared" si="34"/>
        <v>71.459999999999994</v>
      </c>
      <c r="FF22" s="213">
        <f t="shared" si="34"/>
        <v>71.459999999999994</v>
      </c>
      <c r="FG22" s="213">
        <f t="shared" si="34"/>
        <v>71.459999999999994</v>
      </c>
      <c r="FH22" s="213">
        <f t="shared" si="34"/>
        <v>71.459999999999994</v>
      </c>
      <c r="FI22" s="213">
        <f t="shared" si="34"/>
        <v>71.459999999999994</v>
      </c>
      <c r="FJ22" s="213">
        <f t="shared" si="34"/>
        <v>71.459999999999994</v>
      </c>
      <c r="FK22" s="213">
        <f t="shared" si="34"/>
        <v>71.459999999999994</v>
      </c>
      <c r="FL22" s="213">
        <f t="shared" si="34"/>
        <v>71.459999999999994</v>
      </c>
      <c r="FM22" s="213">
        <f t="shared" si="34"/>
        <v>71.459999999999994</v>
      </c>
      <c r="FN22" s="213">
        <f t="shared" si="34"/>
        <v>71.459999999999994</v>
      </c>
      <c r="FO22" s="213">
        <f t="shared" si="34"/>
        <v>71.459999999999994</v>
      </c>
      <c r="FP22" s="213">
        <f t="shared" si="34"/>
        <v>71.459999999999994</v>
      </c>
      <c r="FQ22" s="213">
        <f t="shared" si="34"/>
        <v>71.459999999999994</v>
      </c>
      <c r="FR22" s="213">
        <f t="shared" si="34"/>
        <v>71.459999999999994</v>
      </c>
      <c r="FS22" s="213">
        <f t="shared" si="34"/>
        <v>71.459999999999994</v>
      </c>
      <c r="FT22" s="213">
        <f t="shared" si="34"/>
        <v>71.459999999999994</v>
      </c>
      <c r="FU22" s="213">
        <f t="shared" si="34"/>
        <v>71.459999999999994</v>
      </c>
      <c r="FV22" s="213">
        <f t="shared" si="34"/>
        <v>71.459999999999994</v>
      </c>
      <c r="FW22" s="213">
        <f t="shared" si="34"/>
        <v>71.459999999999994</v>
      </c>
      <c r="FX22" s="213">
        <f t="shared" si="34"/>
        <v>71.459999999999994</v>
      </c>
      <c r="FY22" s="213">
        <f t="shared" si="34"/>
        <v>71.459999999999994</v>
      </c>
      <c r="FZ22" s="213">
        <f t="shared" si="34"/>
        <v>71.459999999999994</v>
      </c>
      <c r="GA22" s="213">
        <f t="shared" si="34"/>
        <v>71.459999999999994</v>
      </c>
      <c r="GB22" s="213">
        <f t="shared" si="34"/>
        <v>71.459999999999994</v>
      </c>
      <c r="GC22" s="213">
        <f t="shared" si="34"/>
        <v>71.459999999999994</v>
      </c>
      <c r="GD22" s="213">
        <f t="shared" si="34"/>
        <v>71.459999999999994</v>
      </c>
      <c r="GE22" s="213">
        <f t="shared" si="34"/>
        <v>71.459999999999994</v>
      </c>
      <c r="GF22" s="213">
        <f t="shared" si="34"/>
        <v>71.459999999999994</v>
      </c>
      <c r="GG22" s="213">
        <f t="shared" si="34"/>
        <v>71.459999999999994</v>
      </c>
      <c r="GH22" s="213">
        <f t="shared" si="34"/>
        <v>71.459999999999994</v>
      </c>
      <c r="GI22" s="213">
        <f t="shared" si="34"/>
        <v>71.459999999999994</v>
      </c>
      <c r="GJ22" s="213">
        <f t="shared" si="34"/>
        <v>71.459999999999994</v>
      </c>
      <c r="GK22" s="213">
        <f t="shared" si="34"/>
        <v>71.459999999999994</v>
      </c>
      <c r="GL22" s="213">
        <f t="shared" si="34"/>
        <v>71.459999999999994</v>
      </c>
      <c r="GM22" s="213">
        <f t="shared" ref="GM22:HZ22" si="35">GM18/2</f>
        <v>71.459999999999994</v>
      </c>
      <c r="GN22" s="213">
        <f t="shared" si="35"/>
        <v>71.459999999999994</v>
      </c>
      <c r="GO22" s="213">
        <f t="shared" si="35"/>
        <v>71.459999999999994</v>
      </c>
      <c r="GP22" s="213">
        <f t="shared" si="35"/>
        <v>71.459999999999994</v>
      </c>
      <c r="GQ22" s="213">
        <f t="shared" si="35"/>
        <v>71.459999999999994</v>
      </c>
      <c r="GR22" s="213">
        <f t="shared" si="35"/>
        <v>71.459999999999994</v>
      </c>
      <c r="GS22" s="213">
        <f t="shared" si="35"/>
        <v>71.459999999999994</v>
      </c>
      <c r="GT22" s="213">
        <f t="shared" si="35"/>
        <v>71.459999999999994</v>
      </c>
      <c r="GU22" s="213">
        <f t="shared" si="35"/>
        <v>71.459999999999994</v>
      </c>
      <c r="GV22" s="213">
        <f t="shared" si="35"/>
        <v>71.459999999999994</v>
      </c>
      <c r="GW22" s="213">
        <f t="shared" si="35"/>
        <v>71.459999999999994</v>
      </c>
      <c r="GX22" s="213">
        <f t="shared" si="35"/>
        <v>71.459999999999994</v>
      </c>
      <c r="GY22" s="213">
        <f t="shared" si="35"/>
        <v>71.459999999999994</v>
      </c>
      <c r="GZ22" s="213">
        <f t="shared" si="35"/>
        <v>71.459999999999994</v>
      </c>
      <c r="HA22" s="213">
        <f t="shared" si="35"/>
        <v>71.459999999999994</v>
      </c>
      <c r="HB22" s="213">
        <f t="shared" si="35"/>
        <v>71.459999999999994</v>
      </c>
      <c r="HC22" s="213">
        <f t="shared" si="35"/>
        <v>71.459999999999994</v>
      </c>
      <c r="HD22" s="213">
        <f t="shared" si="35"/>
        <v>71.459999999999994</v>
      </c>
      <c r="HE22" s="213">
        <f t="shared" si="35"/>
        <v>71.459999999999994</v>
      </c>
      <c r="HF22" s="213">
        <f t="shared" si="35"/>
        <v>71.459999999999994</v>
      </c>
      <c r="HG22" s="213">
        <f t="shared" si="35"/>
        <v>71.459999999999994</v>
      </c>
      <c r="HH22" s="213">
        <f t="shared" si="35"/>
        <v>71.459999999999994</v>
      </c>
      <c r="HI22" s="213">
        <f t="shared" si="35"/>
        <v>71.459999999999994</v>
      </c>
      <c r="HJ22" s="213">
        <f t="shared" si="35"/>
        <v>71.459999999999994</v>
      </c>
      <c r="HK22" s="213">
        <f t="shared" si="35"/>
        <v>71.459999999999994</v>
      </c>
      <c r="HL22" s="213">
        <f t="shared" si="35"/>
        <v>71.459999999999994</v>
      </c>
      <c r="HM22" s="213">
        <f t="shared" si="35"/>
        <v>71.459999999999994</v>
      </c>
      <c r="HN22" s="213">
        <f t="shared" si="35"/>
        <v>71.459999999999994</v>
      </c>
      <c r="HO22" s="213">
        <f t="shared" si="35"/>
        <v>71.459999999999994</v>
      </c>
      <c r="HP22" s="213">
        <f t="shared" si="35"/>
        <v>71.459999999999994</v>
      </c>
      <c r="HQ22" s="213">
        <f t="shared" si="35"/>
        <v>71.459999999999994</v>
      </c>
      <c r="HR22" s="213">
        <f t="shared" si="35"/>
        <v>71.459999999999994</v>
      </c>
      <c r="HS22" s="213">
        <f t="shared" si="35"/>
        <v>71.459999999999994</v>
      </c>
      <c r="HT22" s="213">
        <f t="shared" si="35"/>
        <v>71.459999999999994</v>
      </c>
      <c r="HU22" s="213">
        <f t="shared" si="35"/>
        <v>71.459999999999994</v>
      </c>
      <c r="HV22" s="213">
        <f t="shared" si="35"/>
        <v>71.459999999999994</v>
      </c>
      <c r="HW22" s="213">
        <f t="shared" si="35"/>
        <v>71.459999999999994</v>
      </c>
      <c r="HX22" s="213">
        <f t="shared" si="35"/>
        <v>71.459999999999994</v>
      </c>
      <c r="HY22" s="213">
        <f t="shared" si="35"/>
        <v>71.459999999999994</v>
      </c>
      <c r="HZ22" s="213">
        <f t="shared" si="35"/>
        <v>71.459999999999994</v>
      </c>
    </row>
    <row r="23" spans="1:234" x14ac:dyDescent="0.2">
      <c r="A23" s="214" t="s">
        <v>101</v>
      </c>
      <c r="B23" s="217">
        <f>B22*B8</f>
        <v>2.6459783945792646E-2</v>
      </c>
      <c r="C23" s="217">
        <f t="shared" ref="C23:BN23" si="36">C22*C8</f>
        <v>3.7409551997080542E-2</v>
      </c>
      <c r="D23" s="217">
        <f t="shared" si="36"/>
        <v>4.9777036705619601E-2</v>
      </c>
      <c r="E23" s="217">
        <f t="shared" si="36"/>
        <v>7.1115713537555789E-2</v>
      </c>
      <c r="F23" s="217">
        <f t="shared" si="36"/>
        <v>9.6313774097808766E-2</v>
      </c>
      <c r="G23" s="217">
        <f t="shared" si="36"/>
        <v>0.10845646331383131</v>
      </c>
      <c r="H23" s="217">
        <f t="shared" si="36"/>
        <v>0.11957171161397601</v>
      </c>
      <c r="I23" s="217">
        <f t="shared" si="36"/>
        <v>0.12863207808236507</v>
      </c>
      <c r="J23" s="217">
        <f t="shared" si="36"/>
        <v>0.14385709004602112</v>
      </c>
      <c r="K23" s="217">
        <f t="shared" si="36"/>
        <v>0.16421930658906636</v>
      </c>
      <c r="L23" s="217">
        <f t="shared" si="36"/>
        <v>0.18911487109941866</v>
      </c>
      <c r="M23" s="217">
        <f t="shared" si="36"/>
        <v>0.20433988306307471</v>
      </c>
      <c r="N23" s="217">
        <f t="shared" si="36"/>
        <v>0.21340024953146375</v>
      </c>
      <c r="O23" s="217">
        <f t="shared" si="36"/>
        <v>0.22246061599985276</v>
      </c>
      <c r="P23" s="217">
        <f t="shared" si="36"/>
        <v>0.23343321591952088</v>
      </c>
      <c r="Q23" s="217">
        <f t="shared" si="36"/>
        <v>0.24337837492331116</v>
      </c>
      <c r="R23" s="217">
        <f t="shared" si="36"/>
        <v>0.28102204156908112</v>
      </c>
      <c r="S23" s="217">
        <f t="shared" si="36"/>
        <v>0.31349957910902104</v>
      </c>
      <c r="T23" s="217">
        <f t="shared" si="36"/>
        <v>0.35395825580715445</v>
      </c>
      <c r="U23" s="217">
        <f t="shared" si="36"/>
        <v>0.40010469988518627</v>
      </c>
      <c r="V23" s="217">
        <f t="shared" si="36"/>
        <v>0.44620260797026773</v>
      </c>
      <c r="W23" s="217">
        <f t="shared" si="36"/>
        <v>0.48664494922376489</v>
      </c>
      <c r="X23" s="217">
        <f t="shared" si="36"/>
        <v>0.75745793892870961</v>
      </c>
      <c r="Y23" s="217">
        <f t="shared" si="36"/>
        <v>0.78078355483415962</v>
      </c>
      <c r="Z23" s="217">
        <f t="shared" si="36"/>
        <v>0.79370494392467184</v>
      </c>
      <c r="AA23" s="217">
        <f t="shared" si="36"/>
        <v>0.8048615603555147</v>
      </c>
      <c r="AB23" s="217">
        <f t="shared" si="36"/>
        <v>0.81600588386877659</v>
      </c>
      <c r="AC23" s="217">
        <f t="shared" si="36"/>
        <v>0.82852920547144815</v>
      </c>
      <c r="AD23" s="217">
        <f t="shared" si="36"/>
        <v>0.95772224832439123</v>
      </c>
      <c r="AE23" s="217">
        <f t="shared" si="36"/>
        <v>0.95587420943206847</v>
      </c>
      <c r="AF23" s="217">
        <f t="shared" si="36"/>
        <v>0.95402618055606581</v>
      </c>
      <c r="AG23" s="217">
        <f t="shared" si="36"/>
        <v>0.95217815168006315</v>
      </c>
      <c r="AH23" s="217">
        <f t="shared" si="36"/>
        <v>0.96175224845452367</v>
      </c>
      <c r="AI23" s="217">
        <f t="shared" si="36"/>
        <v>1.1495283319482819</v>
      </c>
      <c r="AJ23" s="217">
        <f t="shared" si="36"/>
        <v>1.1463035977184262</v>
      </c>
      <c r="AK23" s="217">
        <f t="shared" si="36"/>
        <v>1.1430788735048905</v>
      </c>
      <c r="AL23" s="217">
        <f t="shared" si="36"/>
        <v>1.1398541492913552</v>
      </c>
      <c r="AM23" s="217">
        <f t="shared" si="36"/>
        <v>1.1366294250778199</v>
      </c>
      <c r="AN23" s="217">
        <f t="shared" si="36"/>
        <v>1.1334047008642838</v>
      </c>
      <c r="AO23" s="217">
        <f t="shared" si="36"/>
        <v>1.1301799666344288</v>
      </c>
      <c r="AP23" s="217">
        <f t="shared" si="36"/>
        <v>1.1269552424208926</v>
      </c>
      <c r="AQ23" s="217">
        <f t="shared" si="36"/>
        <v>1.1236214004159748</v>
      </c>
      <c r="AR23" s="217">
        <f t="shared" si="36"/>
        <v>1.1202875584110565</v>
      </c>
      <c r="AS23" s="217">
        <f t="shared" si="36"/>
        <v>1.1169537264224585</v>
      </c>
      <c r="AT23" s="217">
        <f t="shared" si="36"/>
        <v>1.1136198844175407</v>
      </c>
      <c r="AU23" s="217">
        <f t="shared" si="36"/>
        <v>1.1102860424126226</v>
      </c>
      <c r="AV23" s="217">
        <f t="shared" si="36"/>
        <v>1.1069522004077041</v>
      </c>
      <c r="AW23" s="217">
        <f t="shared" si="36"/>
        <v>1.1036183584027863</v>
      </c>
      <c r="AX23" s="217">
        <f t="shared" si="36"/>
        <v>1.1002845163978683</v>
      </c>
      <c r="AY23" s="217">
        <f t="shared" si="36"/>
        <v>1.0969506743929505</v>
      </c>
      <c r="AZ23" s="217">
        <f t="shared" si="36"/>
        <v>1.093616832388032</v>
      </c>
      <c r="BA23" s="217">
        <f t="shared" si="36"/>
        <v>1.0902829903831137</v>
      </c>
      <c r="BB23" s="217">
        <f t="shared" si="36"/>
        <v>1.0869491583945157</v>
      </c>
      <c r="BC23" s="217">
        <f t="shared" si="36"/>
        <v>1.0836747432168674</v>
      </c>
      <c r="BD23" s="217">
        <f t="shared" si="36"/>
        <v>1.0804003280392185</v>
      </c>
      <c r="BE23" s="217">
        <f t="shared" si="36"/>
        <v>1.0771259228778902</v>
      </c>
      <c r="BF23" s="217">
        <f t="shared" si="36"/>
        <v>1.0738515077002415</v>
      </c>
      <c r="BG23" s="217">
        <f t="shared" si="36"/>
        <v>1.0705771025389126</v>
      </c>
      <c r="BH23" s="217">
        <f t="shared" si="36"/>
        <v>1.0673026873612641</v>
      </c>
      <c r="BI23" s="217">
        <f t="shared" si="36"/>
        <v>1.0640282821999352</v>
      </c>
      <c r="BJ23" s="217">
        <f t="shared" si="36"/>
        <v>1.0607538670222867</v>
      </c>
      <c r="BK23" s="217">
        <f t="shared" si="36"/>
        <v>1.057479451844638</v>
      </c>
      <c r="BL23" s="217">
        <f t="shared" si="36"/>
        <v>1.0542050466833095</v>
      </c>
      <c r="BM23" s="217">
        <f t="shared" si="36"/>
        <v>1.0509306315056606</v>
      </c>
      <c r="BN23" s="217">
        <f t="shared" si="36"/>
        <v>1.0476562263443321</v>
      </c>
      <c r="BO23" s="217">
        <f t="shared" ref="BO23:DZ23" si="37">BO22*BO8</f>
        <v>1.0444368308131005</v>
      </c>
      <c r="BP23" s="217">
        <f t="shared" si="37"/>
        <v>1.0412174452981882</v>
      </c>
      <c r="BQ23" s="217">
        <f t="shared" si="37"/>
        <v>1.0379980597832765</v>
      </c>
      <c r="BR23" s="217">
        <f t="shared" si="37"/>
        <v>1.0347786742683649</v>
      </c>
      <c r="BS23" s="217">
        <f t="shared" si="37"/>
        <v>1.0315592887534528</v>
      </c>
      <c r="BT23" s="217">
        <f t="shared" si="37"/>
        <v>1.0283399032385414</v>
      </c>
      <c r="BU23" s="217">
        <f t="shared" si="37"/>
        <v>1.0251205077073093</v>
      </c>
      <c r="BV23" s="217">
        <f t="shared" si="37"/>
        <v>1.0219011221923975</v>
      </c>
      <c r="BW23" s="217">
        <f t="shared" si="37"/>
        <v>1.0186817366774858</v>
      </c>
      <c r="BX23" s="217">
        <f t="shared" si="37"/>
        <v>1.0154623511625742</v>
      </c>
      <c r="BY23" s="217">
        <f t="shared" si="37"/>
        <v>1.0122429656476624</v>
      </c>
      <c r="BZ23" s="217">
        <f t="shared" si="37"/>
        <v>1.0090235801327507</v>
      </c>
      <c r="CA23" s="217">
        <f t="shared" si="37"/>
        <v>1.0058550675077262</v>
      </c>
      <c r="CB23" s="217">
        <f t="shared" si="37"/>
        <v>1.0026865548827018</v>
      </c>
      <c r="CC23" s="217">
        <f t="shared" si="37"/>
        <v>0.99951804225767715</v>
      </c>
      <c r="CD23" s="217">
        <f t="shared" si="37"/>
        <v>0.99634951961633256</v>
      </c>
      <c r="CE23" s="217">
        <f t="shared" si="37"/>
        <v>0.99318100699130785</v>
      </c>
      <c r="CF23" s="217">
        <f t="shared" si="37"/>
        <v>0.99001249436628347</v>
      </c>
      <c r="CG23" s="217">
        <f t="shared" si="37"/>
        <v>0.98684398174125898</v>
      </c>
      <c r="CH23" s="217">
        <f t="shared" si="37"/>
        <v>0.9836754691162346</v>
      </c>
      <c r="CI23" s="217">
        <f t="shared" si="37"/>
        <v>0.98050695649121</v>
      </c>
      <c r="CJ23" s="217">
        <f t="shared" si="37"/>
        <v>0.97733844386618574</v>
      </c>
      <c r="CK23" s="217">
        <f t="shared" si="37"/>
        <v>0.97416993124116102</v>
      </c>
      <c r="CL23" s="217">
        <f t="shared" si="37"/>
        <v>0.97100141861613676</v>
      </c>
      <c r="CM23" s="217">
        <f t="shared" si="37"/>
        <v>0.96787999271199454</v>
      </c>
      <c r="CN23" s="217">
        <f t="shared" si="37"/>
        <v>0.96475856680785199</v>
      </c>
      <c r="CO23" s="217">
        <f t="shared" si="37"/>
        <v>0.96163714090370944</v>
      </c>
      <c r="CP23" s="217">
        <f t="shared" si="37"/>
        <v>0.95851571499956723</v>
      </c>
      <c r="CQ23" s="217">
        <f t="shared" si="37"/>
        <v>0.95539428909542479</v>
      </c>
      <c r="CR23" s="217">
        <f t="shared" si="37"/>
        <v>0.95227286319128268</v>
      </c>
      <c r="CS23" s="217">
        <f t="shared" si="37"/>
        <v>0.94915143728714002</v>
      </c>
      <c r="CT23" s="217">
        <f t="shared" si="37"/>
        <v>0.94603001138299792</v>
      </c>
      <c r="CU23" s="217">
        <f t="shared" si="37"/>
        <v>0.94290858547885537</v>
      </c>
      <c r="CV23" s="217">
        <f t="shared" si="37"/>
        <v>0.93978715957471304</v>
      </c>
      <c r="CW23" s="217">
        <f t="shared" si="37"/>
        <v>0.93666573367057071</v>
      </c>
      <c r="CX23" s="217">
        <f t="shared" si="37"/>
        <v>0.93354430776642838</v>
      </c>
      <c r="CY23" s="217">
        <f t="shared" si="37"/>
        <v>0.93046639275688547</v>
      </c>
      <c r="CZ23" s="217">
        <f t="shared" si="37"/>
        <v>0.92738847774734257</v>
      </c>
      <c r="DA23" s="217">
        <f t="shared" si="37"/>
        <v>0.92431057275411965</v>
      </c>
      <c r="DB23" s="217">
        <f t="shared" si="37"/>
        <v>0.92123265774457663</v>
      </c>
      <c r="DC23" s="217">
        <f t="shared" si="37"/>
        <v>0.91815474273503372</v>
      </c>
      <c r="DD23" s="217">
        <f t="shared" si="37"/>
        <v>0.91507683774181092</v>
      </c>
      <c r="DE23" s="217">
        <f t="shared" si="37"/>
        <v>0.9119989227322679</v>
      </c>
      <c r="DF23" s="217">
        <f t="shared" si="37"/>
        <v>0.90892100772272488</v>
      </c>
      <c r="DG23" s="217">
        <f t="shared" si="37"/>
        <v>0.90584309271318197</v>
      </c>
      <c r="DH23" s="217">
        <f t="shared" si="37"/>
        <v>0.90276518771995917</v>
      </c>
      <c r="DI23" s="217">
        <f t="shared" si="37"/>
        <v>0.89968727271041626</v>
      </c>
      <c r="DJ23" s="217">
        <f t="shared" si="37"/>
        <v>0.89660935770087324</v>
      </c>
      <c r="DK23" s="217">
        <f t="shared" si="37"/>
        <v>0.8935514552989291</v>
      </c>
      <c r="DL23" s="217">
        <f t="shared" si="37"/>
        <v>0.89049354288066485</v>
      </c>
      <c r="DM23" s="217">
        <f t="shared" si="37"/>
        <v>0.88743564047872103</v>
      </c>
      <c r="DN23" s="217">
        <f t="shared" si="37"/>
        <v>0.88437773807677711</v>
      </c>
      <c r="DO23" s="217">
        <f t="shared" si="37"/>
        <v>0.88131982565851275</v>
      </c>
      <c r="DP23" s="217">
        <f t="shared" si="37"/>
        <v>0.87826192325656893</v>
      </c>
      <c r="DQ23" s="217">
        <f t="shared" si="37"/>
        <v>0.87520402085462468</v>
      </c>
      <c r="DR23" s="217">
        <f t="shared" si="37"/>
        <v>0.87214610843636053</v>
      </c>
      <c r="DS23" s="217">
        <f t="shared" si="37"/>
        <v>0.8690882060344165</v>
      </c>
      <c r="DT23" s="217">
        <f t="shared" si="37"/>
        <v>0.86603030363247246</v>
      </c>
      <c r="DU23" s="217">
        <f t="shared" si="37"/>
        <v>0.8629723912142081</v>
      </c>
      <c r="DV23" s="217">
        <f t="shared" si="37"/>
        <v>0.85991448881226429</v>
      </c>
      <c r="DW23" s="217">
        <f t="shared" si="37"/>
        <v>0.85685922070251153</v>
      </c>
      <c r="DX23" s="217">
        <f t="shared" si="37"/>
        <v>0.85380395259275899</v>
      </c>
      <c r="DY23" s="217">
        <f t="shared" si="37"/>
        <v>0.85074869449932655</v>
      </c>
      <c r="DZ23" s="217">
        <f t="shared" si="37"/>
        <v>0.8476934263895739</v>
      </c>
      <c r="EA23" s="217">
        <f t="shared" ref="EA23:GL23" si="38">EA22*EA8</f>
        <v>0.84463815827982125</v>
      </c>
      <c r="EB23" s="217">
        <f t="shared" si="38"/>
        <v>0.8415828901700686</v>
      </c>
      <c r="EC23" s="217">
        <f t="shared" si="38"/>
        <v>0.83852762206031595</v>
      </c>
      <c r="ED23" s="217">
        <f t="shared" si="38"/>
        <v>0.83547235395056352</v>
      </c>
      <c r="EE23" s="217">
        <f t="shared" si="38"/>
        <v>0.83241708584081098</v>
      </c>
      <c r="EF23" s="217">
        <f t="shared" si="38"/>
        <v>0.82936182774737832</v>
      </c>
      <c r="EG23" s="217">
        <f t="shared" si="38"/>
        <v>0.82630655963762556</v>
      </c>
      <c r="EH23" s="217">
        <f t="shared" si="38"/>
        <v>0.82325129152787324</v>
      </c>
      <c r="EI23" s="217">
        <f t="shared" si="38"/>
        <v>0.82019599336916016</v>
      </c>
      <c r="EJ23" s="217">
        <f t="shared" si="38"/>
        <v>0.8171406952104473</v>
      </c>
      <c r="EK23" s="217">
        <f t="shared" si="38"/>
        <v>0.81408540706805443</v>
      </c>
      <c r="EL23" s="217">
        <f t="shared" si="38"/>
        <v>0.81103010890934135</v>
      </c>
      <c r="EM23" s="217">
        <f t="shared" si="38"/>
        <v>0.80797481075062849</v>
      </c>
      <c r="EN23" s="217">
        <f t="shared" si="38"/>
        <v>0.80491951259191552</v>
      </c>
      <c r="EO23" s="217">
        <f t="shared" si="38"/>
        <v>0.80186421443320266</v>
      </c>
      <c r="EP23" s="217">
        <f t="shared" si="38"/>
        <v>0.79880891627448969</v>
      </c>
      <c r="EQ23" s="217">
        <f t="shared" si="38"/>
        <v>0.7957536281320966</v>
      </c>
      <c r="ER23" s="217">
        <f t="shared" si="38"/>
        <v>0.79269832997338374</v>
      </c>
      <c r="ES23" s="217">
        <f t="shared" si="38"/>
        <v>0.78964303181467088</v>
      </c>
      <c r="ET23" s="217">
        <f t="shared" si="38"/>
        <v>0.78658773365595791</v>
      </c>
      <c r="EU23" s="217">
        <f t="shared" si="38"/>
        <v>0.78353246554620515</v>
      </c>
      <c r="EV23" s="217">
        <f t="shared" si="38"/>
        <v>0.78047720745277283</v>
      </c>
      <c r="EW23" s="217">
        <f t="shared" si="38"/>
        <v>0.77742193934302017</v>
      </c>
      <c r="EX23" s="217">
        <f t="shared" si="38"/>
        <v>0.77436667123326741</v>
      </c>
      <c r="EY23" s="217">
        <f t="shared" si="38"/>
        <v>0.77131140312351498</v>
      </c>
      <c r="EZ23" s="217">
        <f t="shared" si="38"/>
        <v>0.76825613501376233</v>
      </c>
      <c r="FA23" s="217">
        <f t="shared" si="38"/>
        <v>0.76520086690400979</v>
      </c>
      <c r="FB23" s="217">
        <f t="shared" si="38"/>
        <v>0.76214560881057725</v>
      </c>
      <c r="FC23" s="217">
        <f t="shared" si="38"/>
        <v>0.75909034070082448</v>
      </c>
      <c r="FD23" s="217">
        <f t="shared" si="38"/>
        <v>0.75603507259107205</v>
      </c>
      <c r="FE23" s="217">
        <f t="shared" si="38"/>
        <v>0.7529798044813194</v>
      </c>
      <c r="FF23" s="217">
        <f t="shared" si="38"/>
        <v>0.74992453637156686</v>
      </c>
      <c r="FG23" s="217">
        <f t="shared" si="38"/>
        <v>0.74686923821285389</v>
      </c>
      <c r="FH23" s="217">
        <f t="shared" si="38"/>
        <v>0.74381395007046092</v>
      </c>
      <c r="FI23" s="217">
        <f t="shared" si="38"/>
        <v>0.74075865191174806</v>
      </c>
      <c r="FJ23" s="217">
        <f t="shared" si="38"/>
        <v>0.73770335375303508</v>
      </c>
      <c r="FK23" s="217">
        <f t="shared" si="38"/>
        <v>0.73464805559432211</v>
      </c>
      <c r="FL23" s="217">
        <f t="shared" si="38"/>
        <v>0.73159275743560925</v>
      </c>
      <c r="FM23" s="217">
        <f t="shared" si="38"/>
        <v>0.72853745927689617</v>
      </c>
      <c r="FN23" s="217">
        <f t="shared" si="38"/>
        <v>0.72548217113450331</v>
      </c>
      <c r="FO23" s="217">
        <f t="shared" si="38"/>
        <v>0.72242687297579045</v>
      </c>
      <c r="FP23" s="217">
        <f t="shared" si="38"/>
        <v>0.71937157481707747</v>
      </c>
      <c r="FQ23" s="217">
        <f t="shared" si="38"/>
        <v>0.7163162766583645</v>
      </c>
      <c r="FR23" s="217">
        <f t="shared" si="38"/>
        <v>0.71326097849965153</v>
      </c>
      <c r="FS23" s="217">
        <f t="shared" si="38"/>
        <v>0.7102057204062191</v>
      </c>
      <c r="FT23" s="217">
        <f t="shared" si="38"/>
        <v>0.70715045229646645</v>
      </c>
      <c r="FU23" s="217">
        <f t="shared" si="38"/>
        <v>0.70409518418671391</v>
      </c>
      <c r="FV23" s="217">
        <f t="shared" si="38"/>
        <v>0.70103991607696114</v>
      </c>
      <c r="FW23" s="217">
        <f t="shared" si="38"/>
        <v>0.69798464796720872</v>
      </c>
      <c r="FX23" s="217">
        <f t="shared" si="38"/>
        <v>0.69492937985745606</v>
      </c>
      <c r="FY23" s="217">
        <f t="shared" si="38"/>
        <v>0.69187412176402352</v>
      </c>
      <c r="FZ23" s="217">
        <f t="shared" si="38"/>
        <v>0.68881885365427098</v>
      </c>
      <c r="GA23" s="217">
        <f t="shared" si="38"/>
        <v>0.68576358554451833</v>
      </c>
      <c r="GB23" s="217">
        <f t="shared" si="38"/>
        <v>0.68270831743476568</v>
      </c>
      <c r="GC23" s="217">
        <f t="shared" si="38"/>
        <v>0.67965304932501303</v>
      </c>
      <c r="GD23" s="217">
        <f t="shared" si="38"/>
        <v>0.6765977812152606</v>
      </c>
      <c r="GE23" s="217">
        <f t="shared" si="38"/>
        <v>0.67354249307286762</v>
      </c>
      <c r="GF23" s="217">
        <f t="shared" si="38"/>
        <v>0.67048719491415476</v>
      </c>
      <c r="GG23" s="217">
        <f t="shared" si="38"/>
        <v>0.66743189675544179</v>
      </c>
      <c r="GH23" s="217">
        <f t="shared" si="38"/>
        <v>0.66437659859672882</v>
      </c>
      <c r="GI23" s="217">
        <f t="shared" si="38"/>
        <v>0.66132130043801585</v>
      </c>
      <c r="GJ23" s="217">
        <f t="shared" si="38"/>
        <v>0.65826601229562298</v>
      </c>
      <c r="GK23" s="217">
        <f t="shared" si="38"/>
        <v>0.65521071413691001</v>
      </c>
      <c r="GL23" s="217">
        <f t="shared" si="38"/>
        <v>0.65215541597819704</v>
      </c>
      <c r="GM23" s="217">
        <f t="shared" ref="GM23:HZ23" si="39">GM22*GM8</f>
        <v>0.64910011781948407</v>
      </c>
      <c r="GN23" s="217">
        <f t="shared" si="39"/>
        <v>0.64604481966077121</v>
      </c>
      <c r="GO23" s="217">
        <f t="shared" si="39"/>
        <v>0.64298952150205824</v>
      </c>
      <c r="GP23" s="217">
        <f t="shared" si="39"/>
        <v>0.63993423335966526</v>
      </c>
      <c r="GQ23" s="217">
        <f t="shared" si="39"/>
        <v>0.63687896524991283</v>
      </c>
      <c r="GR23" s="217">
        <f t="shared" si="39"/>
        <v>0.63382369714016007</v>
      </c>
      <c r="GS23" s="217">
        <f t="shared" si="39"/>
        <v>0.63076842903040764</v>
      </c>
      <c r="GT23" s="217">
        <f t="shared" si="39"/>
        <v>0.62771316092065488</v>
      </c>
      <c r="GU23" s="217">
        <f t="shared" si="39"/>
        <v>0.62465789281090234</v>
      </c>
      <c r="GV23" s="217">
        <f t="shared" si="39"/>
        <v>0.62160263471746979</v>
      </c>
      <c r="GW23" s="217">
        <f t="shared" si="39"/>
        <v>0.61854736660771714</v>
      </c>
      <c r="GX23" s="217">
        <f t="shared" si="39"/>
        <v>0.61549209849796471</v>
      </c>
      <c r="GY23" s="217">
        <f t="shared" si="39"/>
        <v>0.61243683038821195</v>
      </c>
      <c r="GZ23" s="217">
        <f t="shared" si="39"/>
        <v>0.60938156227845941</v>
      </c>
      <c r="HA23" s="217">
        <f t="shared" si="39"/>
        <v>0.60632629416870676</v>
      </c>
      <c r="HB23" s="217">
        <f t="shared" si="39"/>
        <v>0.60327103607527433</v>
      </c>
      <c r="HC23" s="217">
        <f t="shared" si="39"/>
        <v>0.60021573791656124</v>
      </c>
      <c r="HD23" s="217">
        <f t="shared" si="39"/>
        <v>0.59716043975784838</v>
      </c>
      <c r="HE23" s="217">
        <f t="shared" si="39"/>
        <v>0.59410514159913552</v>
      </c>
      <c r="HF23" s="217">
        <f t="shared" si="39"/>
        <v>0.59104984344042255</v>
      </c>
      <c r="HG23" s="217">
        <f t="shared" si="39"/>
        <v>0.58799455529802958</v>
      </c>
      <c r="HH23" s="217">
        <f t="shared" si="39"/>
        <v>0.5849392571393166</v>
      </c>
      <c r="HI23" s="217">
        <f t="shared" si="39"/>
        <v>0.58188395898060374</v>
      </c>
      <c r="HJ23" s="217">
        <f t="shared" si="39"/>
        <v>0.57882866082189077</v>
      </c>
      <c r="HK23" s="217">
        <f t="shared" si="39"/>
        <v>0.5757733626631778</v>
      </c>
      <c r="HL23" s="217">
        <f t="shared" si="39"/>
        <v>0.57271806450446483</v>
      </c>
      <c r="HM23" s="217">
        <f t="shared" si="39"/>
        <v>0.56966277636207197</v>
      </c>
      <c r="HN23" s="217">
        <f t="shared" si="39"/>
        <v>0.56660747820335899</v>
      </c>
      <c r="HO23" s="217">
        <f t="shared" si="39"/>
        <v>0.56355221009360656</v>
      </c>
      <c r="HP23" s="217">
        <f t="shared" si="39"/>
        <v>0.5604969419838538</v>
      </c>
      <c r="HQ23" s="217">
        <f t="shared" si="39"/>
        <v>0.55744167387410115</v>
      </c>
      <c r="HR23" s="217">
        <f t="shared" si="39"/>
        <v>0.55438641578066872</v>
      </c>
      <c r="HS23" s="217">
        <f t="shared" si="39"/>
        <v>0.55133114767091618</v>
      </c>
      <c r="HT23" s="217">
        <f t="shared" si="39"/>
        <v>0.54827587956116353</v>
      </c>
      <c r="HU23" s="217">
        <f t="shared" si="39"/>
        <v>0.54522061145141087</v>
      </c>
      <c r="HV23" s="217">
        <f t="shared" si="39"/>
        <v>0.54216534334165833</v>
      </c>
      <c r="HW23" s="217">
        <f t="shared" si="39"/>
        <v>0.53911007523190568</v>
      </c>
      <c r="HX23" s="217">
        <f t="shared" si="39"/>
        <v>0.53605480712215314</v>
      </c>
      <c r="HY23" s="217">
        <f t="shared" si="39"/>
        <v>0.5329995490287206</v>
      </c>
      <c r="HZ23" s="217">
        <f t="shared" si="39"/>
        <v>0.52994428091896806</v>
      </c>
    </row>
    <row r="24" spans="1:234" x14ac:dyDescent="0.2">
      <c r="A24" s="214"/>
    </row>
    <row r="25" spans="1:234" ht="12.75" customHeight="1" x14ac:dyDescent="0.2">
      <c r="A25" s="214" t="s">
        <v>114</v>
      </c>
      <c r="B25" s="10">
        <f>ROUND(B17*2,0)</f>
        <v>2438</v>
      </c>
      <c r="C25" s="10">
        <f t="shared" ref="C25:BN25" si="40">ROUND(C17*2,0)</f>
        <v>2438</v>
      </c>
      <c r="D25" s="10">
        <f t="shared" si="40"/>
        <v>2438</v>
      </c>
      <c r="E25" s="10">
        <f t="shared" si="40"/>
        <v>2438</v>
      </c>
      <c r="F25" s="10">
        <f t="shared" si="40"/>
        <v>2438</v>
      </c>
      <c r="G25" s="10">
        <f t="shared" si="40"/>
        <v>2438</v>
      </c>
      <c r="H25" s="10">
        <f t="shared" si="40"/>
        <v>2438</v>
      </c>
      <c r="I25" s="10">
        <f t="shared" si="40"/>
        <v>2438</v>
      </c>
      <c r="J25" s="10">
        <f t="shared" si="40"/>
        <v>2438</v>
      </c>
      <c r="K25" s="10">
        <f t="shared" si="40"/>
        <v>2438</v>
      </c>
      <c r="L25" s="10">
        <f t="shared" si="40"/>
        <v>2438</v>
      </c>
      <c r="M25" s="10">
        <f t="shared" si="40"/>
        <v>2438</v>
      </c>
      <c r="N25" s="10">
        <f t="shared" si="40"/>
        <v>2438</v>
      </c>
      <c r="O25" s="10">
        <f t="shared" si="40"/>
        <v>2438</v>
      </c>
      <c r="P25" s="10">
        <f t="shared" si="40"/>
        <v>2438</v>
      </c>
      <c r="Q25" s="10">
        <f t="shared" si="40"/>
        <v>2438</v>
      </c>
      <c r="R25" s="10">
        <f t="shared" si="40"/>
        <v>2438</v>
      </c>
      <c r="S25" s="10">
        <f t="shared" si="40"/>
        <v>2438</v>
      </c>
      <c r="T25" s="10">
        <f t="shared" si="40"/>
        <v>2438</v>
      </c>
      <c r="U25" s="10">
        <f t="shared" si="40"/>
        <v>2438</v>
      </c>
      <c r="V25" s="10">
        <f t="shared" si="40"/>
        <v>2438</v>
      </c>
      <c r="W25" s="10">
        <f t="shared" si="40"/>
        <v>2438</v>
      </c>
      <c r="X25" s="10">
        <f t="shared" si="40"/>
        <v>2438</v>
      </c>
      <c r="Y25" s="10">
        <f t="shared" si="40"/>
        <v>2438</v>
      </c>
      <c r="Z25" s="10">
        <f t="shared" si="40"/>
        <v>2438</v>
      </c>
      <c r="AA25" s="10">
        <f t="shared" si="40"/>
        <v>2438</v>
      </c>
      <c r="AB25" s="10">
        <f t="shared" si="40"/>
        <v>2438</v>
      </c>
      <c r="AC25" s="10">
        <f t="shared" si="40"/>
        <v>2438</v>
      </c>
      <c r="AD25" s="10">
        <f t="shared" si="40"/>
        <v>2438</v>
      </c>
      <c r="AE25" s="10">
        <f t="shared" si="40"/>
        <v>2438</v>
      </c>
      <c r="AF25" s="10">
        <f t="shared" si="40"/>
        <v>2438</v>
      </c>
      <c r="AG25" s="10">
        <f t="shared" si="40"/>
        <v>2438</v>
      </c>
      <c r="AH25" s="10">
        <f t="shared" si="40"/>
        <v>2438</v>
      </c>
      <c r="AI25" s="10">
        <f t="shared" si="40"/>
        <v>2438</v>
      </c>
      <c r="AJ25" s="10">
        <f t="shared" si="40"/>
        <v>2438</v>
      </c>
      <c r="AK25" s="10">
        <f t="shared" si="40"/>
        <v>2438</v>
      </c>
      <c r="AL25" s="10">
        <f t="shared" si="40"/>
        <v>2438</v>
      </c>
      <c r="AM25" s="10">
        <f t="shared" si="40"/>
        <v>2438</v>
      </c>
      <c r="AN25" s="10">
        <f t="shared" si="40"/>
        <v>2438</v>
      </c>
      <c r="AO25" s="10">
        <f t="shared" si="40"/>
        <v>2438</v>
      </c>
      <c r="AP25" s="10">
        <f t="shared" si="40"/>
        <v>2438</v>
      </c>
      <c r="AQ25" s="10">
        <f t="shared" si="40"/>
        <v>2438</v>
      </c>
      <c r="AR25" s="10">
        <f t="shared" si="40"/>
        <v>2438</v>
      </c>
      <c r="AS25" s="10">
        <f t="shared" si="40"/>
        <v>2438</v>
      </c>
      <c r="AT25" s="10">
        <f t="shared" si="40"/>
        <v>2438</v>
      </c>
      <c r="AU25" s="10">
        <f t="shared" si="40"/>
        <v>2438</v>
      </c>
      <c r="AV25" s="10">
        <f t="shared" si="40"/>
        <v>2438</v>
      </c>
      <c r="AW25" s="10">
        <f t="shared" si="40"/>
        <v>2438</v>
      </c>
      <c r="AX25" s="10">
        <f t="shared" si="40"/>
        <v>2438</v>
      </c>
      <c r="AY25" s="10">
        <f t="shared" si="40"/>
        <v>2438</v>
      </c>
      <c r="AZ25" s="10">
        <f t="shared" si="40"/>
        <v>2438</v>
      </c>
      <c r="BA25" s="10">
        <f t="shared" si="40"/>
        <v>2438</v>
      </c>
      <c r="BB25" s="10">
        <f t="shared" si="40"/>
        <v>2438</v>
      </c>
      <c r="BC25" s="10">
        <f t="shared" si="40"/>
        <v>2438</v>
      </c>
      <c r="BD25" s="10">
        <f t="shared" si="40"/>
        <v>2438</v>
      </c>
      <c r="BE25" s="10">
        <f t="shared" si="40"/>
        <v>2438</v>
      </c>
      <c r="BF25" s="10">
        <f t="shared" si="40"/>
        <v>2438</v>
      </c>
      <c r="BG25" s="10">
        <f t="shared" si="40"/>
        <v>2438</v>
      </c>
      <c r="BH25" s="10">
        <f t="shared" si="40"/>
        <v>2438</v>
      </c>
      <c r="BI25" s="10">
        <f t="shared" si="40"/>
        <v>2438</v>
      </c>
      <c r="BJ25" s="10">
        <f t="shared" si="40"/>
        <v>2438</v>
      </c>
      <c r="BK25" s="10">
        <f t="shared" si="40"/>
        <v>2438</v>
      </c>
      <c r="BL25" s="10">
        <f t="shared" si="40"/>
        <v>2438</v>
      </c>
      <c r="BM25" s="10">
        <f t="shared" si="40"/>
        <v>2438</v>
      </c>
      <c r="BN25" s="10">
        <f t="shared" si="40"/>
        <v>2438</v>
      </c>
      <c r="BO25" s="10">
        <f t="shared" ref="BO25:DZ25" si="41">ROUND(BO17*2,0)</f>
        <v>2438</v>
      </c>
      <c r="BP25" s="10">
        <f t="shared" si="41"/>
        <v>2438</v>
      </c>
      <c r="BQ25" s="10">
        <f t="shared" si="41"/>
        <v>2438</v>
      </c>
      <c r="BR25" s="10">
        <f t="shared" si="41"/>
        <v>2438</v>
      </c>
      <c r="BS25" s="10">
        <f t="shared" si="41"/>
        <v>2438</v>
      </c>
      <c r="BT25" s="10">
        <f t="shared" si="41"/>
        <v>2438</v>
      </c>
      <c r="BU25" s="10">
        <f t="shared" si="41"/>
        <v>2438</v>
      </c>
      <c r="BV25" s="10">
        <f t="shared" si="41"/>
        <v>2438</v>
      </c>
      <c r="BW25" s="10">
        <f t="shared" si="41"/>
        <v>2438</v>
      </c>
      <c r="BX25" s="10">
        <f t="shared" si="41"/>
        <v>2438</v>
      </c>
      <c r="BY25" s="10">
        <f t="shared" si="41"/>
        <v>2438</v>
      </c>
      <c r="BZ25" s="10">
        <f t="shared" si="41"/>
        <v>2438</v>
      </c>
      <c r="CA25" s="10">
        <f t="shared" si="41"/>
        <v>2438</v>
      </c>
      <c r="CB25" s="10">
        <f t="shared" si="41"/>
        <v>2438</v>
      </c>
      <c r="CC25" s="10">
        <f t="shared" si="41"/>
        <v>2438</v>
      </c>
      <c r="CD25" s="10">
        <f t="shared" si="41"/>
        <v>2438</v>
      </c>
      <c r="CE25" s="10">
        <f t="shared" si="41"/>
        <v>2438</v>
      </c>
      <c r="CF25" s="10">
        <f t="shared" si="41"/>
        <v>2438</v>
      </c>
      <c r="CG25" s="10">
        <f t="shared" si="41"/>
        <v>2438</v>
      </c>
      <c r="CH25" s="10">
        <f t="shared" si="41"/>
        <v>2438</v>
      </c>
      <c r="CI25" s="10">
        <f t="shared" si="41"/>
        <v>2438</v>
      </c>
      <c r="CJ25" s="10">
        <f t="shared" si="41"/>
        <v>2438</v>
      </c>
      <c r="CK25" s="10">
        <f t="shared" si="41"/>
        <v>2438</v>
      </c>
      <c r="CL25" s="10">
        <f t="shared" si="41"/>
        <v>2438</v>
      </c>
      <c r="CM25" s="10">
        <f t="shared" si="41"/>
        <v>2438</v>
      </c>
      <c r="CN25" s="10">
        <f t="shared" si="41"/>
        <v>2438</v>
      </c>
      <c r="CO25" s="10">
        <f t="shared" si="41"/>
        <v>2438</v>
      </c>
      <c r="CP25" s="10">
        <f t="shared" si="41"/>
        <v>2438</v>
      </c>
      <c r="CQ25" s="10">
        <f t="shared" si="41"/>
        <v>2438</v>
      </c>
      <c r="CR25" s="10">
        <f t="shared" si="41"/>
        <v>2438</v>
      </c>
      <c r="CS25" s="10">
        <f t="shared" si="41"/>
        <v>2438</v>
      </c>
      <c r="CT25" s="10">
        <f t="shared" si="41"/>
        <v>2438</v>
      </c>
      <c r="CU25" s="10">
        <f t="shared" si="41"/>
        <v>2438</v>
      </c>
      <c r="CV25" s="10">
        <f t="shared" si="41"/>
        <v>2438</v>
      </c>
      <c r="CW25" s="10">
        <f t="shared" si="41"/>
        <v>2438</v>
      </c>
      <c r="CX25" s="10">
        <f t="shared" si="41"/>
        <v>2438</v>
      </c>
      <c r="CY25" s="10">
        <f t="shared" si="41"/>
        <v>2438</v>
      </c>
      <c r="CZ25" s="10">
        <f t="shared" si="41"/>
        <v>2438</v>
      </c>
      <c r="DA25" s="10">
        <f t="shared" si="41"/>
        <v>2438</v>
      </c>
      <c r="DB25" s="10">
        <f t="shared" si="41"/>
        <v>2438</v>
      </c>
      <c r="DC25" s="10">
        <f t="shared" si="41"/>
        <v>2438</v>
      </c>
      <c r="DD25" s="10">
        <f t="shared" si="41"/>
        <v>2438</v>
      </c>
      <c r="DE25" s="10">
        <f t="shared" si="41"/>
        <v>2438</v>
      </c>
      <c r="DF25" s="10">
        <f t="shared" si="41"/>
        <v>2438</v>
      </c>
      <c r="DG25" s="10">
        <f t="shared" si="41"/>
        <v>2438</v>
      </c>
      <c r="DH25" s="10">
        <f t="shared" si="41"/>
        <v>2438</v>
      </c>
      <c r="DI25" s="10">
        <f t="shared" si="41"/>
        <v>2438</v>
      </c>
      <c r="DJ25" s="10">
        <f t="shared" si="41"/>
        <v>2438</v>
      </c>
      <c r="DK25" s="10">
        <f t="shared" si="41"/>
        <v>2438</v>
      </c>
      <c r="DL25" s="10">
        <f t="shared" si="41"/>
        <v>2438</v>
      </c>
      <c r="DM25" s="10">
        <f t="shared" si="41"/>
        <v>2438</v>
      </c>
      <c r="DN25" s="10">
        <f t="shared" si="41"/>
        <v>2438</v>
      </c>
      <c r="DO25" s="10">
        <f t="shared" si="41"/>
        <v>2438</v>
      </c>
      <c r="DP25" s="10">
        <f t="shared" si="41"/>
        <v>2438</v>
      </c>
      <c r="DQ25" s="10">
        <f t="shared" si="41"/>
        <v>2438</v>
      </c>
      <c r="DR25" s="10">
        <f t="shared" si="41"/>
        <v>2438</v>
      </c>
      <c r="DS25" s="10">
        <f t="shared" si="41"/>
        <v>2438</v>
      </c>
      <c r="DT25" s="10">
        <f t="shared" si="41"/>
        <v>2438</v>
      </c>
      <c r="DU25" s="10">
        <f t="shared" si="41"/>
        <v>2438</v>
      </c>
      <c r="DV25" s="10">
        <f t="shared" si="41"/>
        <v>2438</v>
      </c>
      <c r="DW25" s="10">
        <f t="shared" si="41"/>
        <v>2438</v>
      </c>
      <c r="DX25" s="10">
        <f t="shared" si="41"/>
        <v>2438</v>
      </c>
      <c r="DY25" s="10">
        <f t="shared" si="41"/>
        <v>2438</v>
      </c>
      <c r="DZ25" s="10">
        <f t="shared" si="41"/>
        <v>2438</v>
      </c>
      <c r="EA25" s="10">
        <f t="shared" ref="EA25:GL25" si="42">ROUND(EA17*2,0)</f>
        <v>2438</v>
      </c>
      <c r="EB25" s="10">
        <f t="shared" si="42"/>
        <v>2438</v>
      </c>
      <c r="EC25" s="10">
        <f t="shared" si="42"/>
        <v>2438</v>
      </c>
      <c r="ED25" s="10">
        <f t="shared" si="42"/>
        <v>2438</v>
      </c>
      <c r="EE25" s="10">
        <f t="shared" si="42"/>
        <v>2438</v>
      </c>
      <c r="EF25" s="10">
        <f t="shared" si="42"/>
        <v>2438</v>
      </c>
      <c r="EG25" s="10">
        <f t="shared" si="42"/>
        <v>2438</v>
      </c>
      <c r="EH25" s="10">
        <f t="shared" si="42"/>
        <v>2438</v>
      </c>
      <c r="EI25" s="10">
        <f t="shared" si="42"/>
        <v>2438</v>
      </c>
      <c r="EJ25" s="10">
        <f t="shared" si="42"/>
        <v>2438</v>
      </c>
      <c r="EK25" s="10">
        <f t="shared" si="42"/>
        <v>2438</v>
      </c>
      <c r="EL25" s="10">
        <f t="shared" si="42"/>
        <v>2438</v>
      </c>
      <c r="EM25" s="10">
        <f t="shared" si="42"/>
        <v>2438</v>
      </c>
      <c r="EN25" s="10">
        <f t="shared" si="42"/>
        <v>2438</v>
      </c>
      <c r="EO25" s="10">
        <f t="shared" si="42"/>
        <v>2438</v>
      </c>
      <c r="EP25" s="10">
        <f t="shared" si="42"/>
        <v>2438</v>
      </c>
      <c r="EQ25" s="10">
        <f t="shared" si="42"/>
        <v>2438</v>
      </c>
      <c r="ER25" s="10">
        <f t="shared" si="42"/>
        <v>2438</v>
      </c>
      <c r="ES25" s="10">
        <f t="shared" si="42"/>
        <v>2438</v>
      </c>
      <c r="ET25" s="10">
        <f t="shared" si="42"/>
        <v>2438</v>
      </c>
      <c r="EU25" s="10">
        <f t="shared" si="42"/>
        <v>2438</v>
      </c>
      <c r="EV25" s="10">
        <f t="shared" si="42"/>
        <v>2438</v>
      </c>
      <c r="EW25" s="10">
        <f t="shared" si="42"/>
        <v>2438</v>
      </c>
      <c r="EX25" s="10">
        <f t="shared" si="42"/>
        <v>2438</v>
      </c>
      <c r="EY25" s="10">
        <f t="shared" si="42"/>
        <v>2438</v>
      </c>
      <c r="EZ25" s="10">
        <f t="shared" si="42"/>
        <v>2438</v>
      </c>
      <c r="FA25" s="10">
        <f t="shared" si="42"/>
        <v>2438</v>
      </c>
      <c r="FB25" s="10">
        <f t="shared" si="42"/>
        <v>2438</v>
      </c>
      <c r="FC25" s="10">
        <f t="shared" si="42"/>
        <v>2438</v>
      </c>
      <c r="FD25" s="10">
        <f t="shared" si="42"/>
        <v>2438</v>
      </c>
      <c r="FE25" s="10">
        <f t="shared" si="42"/>
        <v>2438</v>
      </c>
      <c r="FF25" s="10">
        <f t="shared" si="42"/>
        <v>2438</v>
      </c>
      <c r="FG25" s="10">
        <f t="shared" si="42"/>
        <v>2438</v>
      </c>
      <c r="FH25" s="10">
        <f t="shared" si="42"/>
        <v>2438</v>
      </c>
      <c r="FI25" s="10">
        <f t="shared" si="42"/>
        <v>2438</v>
      </c>
      <c r="FJ25" s="10">
        <f t="shared" si="42"/>
        <v>2438</v>
      </c>
      <c r="FK25" s="10">
        <f t="shared" si="42"/>
        <v>2438</v>
      </c>
      <c r="FL25" s="10">
        <f t="shared" si="42"/>
        <v>2438</v>
      </c>
      <c r="FM25" s="10">
        <f t="shared" si="42"/>
        <v>2438</v>
      </c>
      <c r="FN25" s="10">
        <f t="shared" si="42"/>
        <v>2438</v>
      </c>
      <c r="FO25" s="10">
        <f t="shared" si="42"/>
        <v>2438</v>
      </c>
      <c r="FP25" s="10">
        <f t="shared" si="42"/>
        <v>2438</v>
      </c>
      <c r="FQ25" s="10">
        <f t="shared" si="42"/>
        <v>2438</v>
      </c>
      <c r="FR25" s="10">
        <f t="shared" si="42"/>
        <v>2438</v>
      </c>
      <c r="FS25" s="10">
        <f t="shared" si="42"/>
        <v>2438</v>
      </c>
      <c r="FT25" s="10">
        <f t="shared" si="42"/>
        <v>2438</v>
      </c>
      <c r="FU25" s="10">
        <f t="shared" si="42"/>
        <v>2438</v>
      </c>
      <c r="FV25" s="10">
        <f t="shared" si="42"/>
        <v>2438</v>
      </c>
      <c r="FW25" s="10">
        <f t="shared" si="42"/>
        <v>2438</v>
      </c>
      <c r="FX25" s="10">
        <f t="shared" si="42"/>
        <v>2438</v>
      </c>
      <c r="FY25" s="10">
        <f t="shared" si="42"/>
        <v>2438</v>
      </c>
      <c r="FZ25" s="10">
        <f t="shared" si="42"/>
        <v>2438</v>
      </c>
      <c r="GA25" s="10">
        <f t="shared" si="42"/>
        <v>2438</v>
      </c>
      <c r="GB25" s="10">
        <f t="shared" si="42"/>
        <v>2438</v>
      </c>
      <c r="GC25" s="10">
        <f t="shared" si="42"/>
        <v>2438</v>
      </c>
      <c r="GD25" s="10">
        <f t="shared" si="42"/>
        <v>2438</v>
      </c>
      <c r="GE25" s="10">
        <f t="shared" si="42"/>
        <v>2438</v>
      </c>
      <c r="GF25" s="10">
        <f t="shared" si="42"/>
        <v>2438</v>
      </c>
      <c r="GG25" s="10">
        <f t="shared" si="42"/>
        <v>2438</v>
      </c>
      <c r="GH25" s="10">
        <f t="shared" si="42"/>
        <v>2438</v>
      </c>
      <c r="GI25" s="10">
        <f t="shared" si="42"/>
        <v>2438</v>
      </c>
      <c r="GJ25" s="10">
        <f t="shared" si="42"/>
        <v>2438</v>
      </c>
      <c r="GK25" s="10">
        <f t="shared" si="42"/>
        <v>2438</v>
      </c>
      <c r="GL25" s="10">
        <f t="shared" si="42"/>
        <v>2438</v>
      </c>
      <c r="GM25" s="10">
        <f t="shared" ref="GM25:HZ25" si="43">ROUND(GM17*2,0)</f>
        <v>2438</v>
      </c>
      <c r="GN25" s="10">
        <f t="shared" si="43"/>
        <v>2438</v>
      </c>
      <c r="GO25" s="10">
        <f t="shared" si="43"/>
        <v>2438</v>
      </c>
      <c r="GP25" s="10">
        <f t="shared" si="43"/>
        <v>2438</v>
      </c>
      <c r="GQ25" s="10">
        <f t="shared" si="43"/>
        <v>2438</v>
      </c>
      <c r="GR25" s="10">
        <f t="shared" si="43"/>
        <v>2438</v>
      </c>
      <c r="GS25" s="10">
        <f t="shared" si="43"/>
        <v>2438</v>
      </c>
      <c r="GT25" s="10">
        <f t="shared" si="43"/>
        <v>2438</v>
      </c>
      <c r="GU25" s="10">
        <f t="shared" si="43"/>
        <v>2438</v>
      </c>
      <c r="GV25" s="10">
        <f t="shared" si="43"/>
        <v>2438</v>
      </c>
      <c r="GW25" s="10">
        <f t="shared" si="43"/>
        <v>2438</v>
      </c>
      <c r="GX25" s="10">
        <f t="shared" si="43"/>
        <v>2438</v>
      </c>
      <c r="GY25" s="10">
        <f t="shared" si="43"/>
        <v>2438</v>
      </c>
      <c r="GZ25" s="10">
        <f t="shared" si="43"/>
        <v>2438</v>
      </c>
      <c r="HA25" s="10">
        <f t="shared" si="43"/>
        <v>2438</v>
      </c>
      <c r="HB25" s="10">
        <f t="shared" si="43"/>
        <v>2438</v>
      </c>
      <c r="HC25" s="10">
        <f t="shared" si="43"/>
        <v>2438</v>
      </c>
      <c r="HD25" s="10">
        <f t="shared" si="43"/>
        <v>2438</v>
      </c>
      <c r="HE25" s="10">
        <f t="shared" si="43"/>
        <v>2438</v>
      </c>
      <c r="HF25" s="10">
        <f t="shared" si="43"/>
        <v>2438</v>
      </c>
      <c r="HG25" s="10">
        <f t="shared" si="43"/>
        <v>2438</v>
      </c>
      <c r="HH25" s="10">
        <f t="shared" si="43"/>
        <v>2438</v>
      </c>
      <c r="HI25" s="10">
        <f t="shared" si="43"/>
        <v>2438</v>
      </c>
      <c r="HJ25" s="10">
        <f t="shared" si="43"/>
        <v>2438</v>
      </c>
      <c r="HK25" s="10">
        <f t="shared" si="43"/>
        <v>2438</v>
      </c>
      <c r="HL25" s="10">
        <f t="shared" si="43"/>
        <v>2438</v>
      </c>
      <c r="HM25" s="10">
        <f t="shared" si="43"/>
        <v>2438</v>
      </c>
      <c r="HN25" s="10">
        <f t="shared" si="43"/>
        <v>2438</v>
      </c>
      <c r="HO25" s="10">
        <f t="shared" si="43"/>
        <v>2438</v>
      </c>
      <c r="HP25" s="10">
        <f t="shared" si="43"/>
        <v>2438</v>
      </c>
      <c r="HQ25" s="10">
        <f t="shared" si="43"/>
        <v>2438</v>
      </c>
      <c r="HR25" s="10">
        <f t="shared" si="43"/>
        <v>2438</v>
      </c>
      <c r="HS25" s="10">
        <f t="shared" si="43"/>
        <v>2438</v>
      </c>
      <c r="HT25" s="10">
        <f t="shared" si="43"/>
        <v>2438</v>
      </c>
      <c r="HU25" s="10">
        <f t="shared" si="43"/>
        <v>2438</v>
      </c>
      <c r="HV25" s="10">
        <f t="shared" si="43"/>
        <v>2438</v>
      </c>
      <c r="HW25" s="10">
        <f t="shared" si="43"/>
        <v>2438</v>
      </c>
      <c r="HX25" s="10">
        <f t="shared" si="43"/>
        <v>2438</v>
      </c>
      <c r="HY25" s="10">
        <f t="shared" si="43"/>
        <v>2438</v>
      </c>
      <c r="HZ25" s="10">
        <f t="shared" si="43"/>
        <v>2438</v>
      </c>
    </row>
    <row r="26" spans="1:234" x14ac:dyDescent="0.2">
      <c r="A26" s="214" t="s">
        <v>115</v>
      </c>
      <c r="B26" s="213">
        <f>B18*2</f>
        <v>285.83999999999997</v>
      </c>
      <c r="C26" s="213">
        <f t="shared" ref="C26:BN26" si="44">C18*2</f>
        <v>285.83999999999997</v>
      </c>
      <c r="D26" s="213">
        <f t="shared" si="44"/>
        <v>285.83999999999997</v>
      </c>
      <c r="E26" s="213">
        <f t="shared" si="44"/>
        <v>285.83999999999997</v>
      </c>
      <c r="F26" s="213">
        <f t="shared" si="44"/>
        <v>285.83999999999997</v>
      </c>
      <c r="G26" s="213">
        <f t="shared" si="44"/>
        <v>285.83999999999997</v>
      </c>
      <c r="H26" s="213">
        <f t="shared" si="44"/>
        <v>285.83999999999997</v>
      </c>
      <c r="I26" s="213">
        <f t="shared" si="44"/>
        <v>285.83999999999997</v>
      </c>
      <c r="J26" s="213">
        <f t="shared" si="44"/>
        <v>285.83999999999997</v>
      </c>
      <c r="K26" s="213">
        <f t="shared" si="44"/>
        <v>285.83999999999997</v>
      </c>
      <c r="L26" s="213">
        <f t="shared" si="44"/>
        <v>285.83999999999997</v>
      </c>
      <c r="M26" s="213">
        <f t="shared" si="44"/>
        <v>285.83999999999997</v>
      </c>
      <c r="N26" s="213">
        <f t="shared" si="44"/>
        <v>285.83999999999997</v>
      </c>
      <c r="O26" s="213">
        <f t="shared" si="44"/>
        <v>285.83999999999997</v>
      </c>
      <c r="P26" s="213">
        <f t="shared" si="44"/>
        <v>285.83999999999997</v>
      </c>
      <c r="Q26" s="213">
        <f t="shared" si="44"/>
        <v>285.83999999999997</v>
      </c>
      <c r="R26" s="213">
        <f t="shared" si="44"/>
        <v>285.83999999999997</v>
      </c>
      <c r="S26" s="213">
        <f t="shared" si="44"/>
        <v>285.83999999999997</v>
      </c>
      <c r="T26" s="213">
        <f t="shared" si="44"/>
        <v>285.83999999999997</v>
      </c>
      <c r="U26" s="213">
        <f t="shared" si="44"/>
        <v>285.83999999999997</v>
      </c>
      <c r="V26" s="213">
        <f t="shared" si="44"/>
        <v>285.83999999999997</v>
      </c>
      <c r="W26" s="213">
        <f t="shared" si="44"/>
        <v>285.83999999999997</v>
      </c>
      <c r="X26" s="213">
        <f t="shared" si="44"/>
        <v>285.83999999999997</v>
      </c>
      <c r="Y26" s="213">
        <f t="shared" si="44"/>
        <v>285.83999999999997</v>
      </c>
      <c r="Z26" s="213">
        <f t="shared" si="44"/>
        <v>285.83999999999997</v>
      </c>
      <c r="AA26" s="213">
        <f t="shared" si="44"/>
        <v>285.83999999999997</v>
      </c>
      <c r="AB26" s="213">
        <f t="shared" si="44"/>
        <v>285.83999999999997</v>
      </c>
      <c r="AC26" s="213">
        <f t="shared" si="44"/>
        <v>285.83999999999997</v>
      </c>
      <c r="AD26" s="213">
        <f t="shared" si="44"/>
        <v>285.83999999999997</v>
      </c>
      <c r="AE26" s="213">
        <f t="shared" si="44"/>
        <v>285.83999999999997</v>
      </c>
      <c r="AF26" s="213">
        <f t="shared" si="44"/>
        <v>285.83999999999997</v>
      </c>
      <c r="AG26" s="213">
        <f t="shared" si="44"/>
        <v>285.83999999999997</v>
      </c>
      <c r="AH26" s="213">
        <f t="shared" si="44"/>
        <v>285.83999999999997</v>
      </c>
      <c r="AI26" s="213">
        <f t="shared" si="44"/>
        <v>285.83999999999997</v>
      </c>
      <c r="AJ26" s="213">
        <f t="shared" si="44"/>
        <v>285.83999999999997</v>
      </c>
      <c r="AK26" s="213">
        <f t="shared" si="44"/>
        <v>285.83999999999997</v>
      </c>
      <c r="AL26" s="213">
        <f t="shared" si="44"/>
        <v>285.83999999999997</v>
      </c>
      <c r="AM26" s="213">
        <f t="shared" si="44"/>
        <v>285.83999999999997</v>
      </c>
      <c r="AN26" s="213">
        <f t="shared" si="44"/>
        <v>285.83999999999997</v>
      </c>
      <c r="AO26" s="213">
        <f t="shared" si="44"/>
        <v>285.83999999999997</v>
      </c>
      <c r="AP26" s="213">
        <f t="shared" si="44"/>
        <v>285.83999999999997</v>
      </c>
      <c r="AQ26" s="213">
        <f t="shared" si="44"/>
        <v>285.83999999999997</v>
      </c>
      <c r="AR26" s="213">
        <f t="shared" si="44"/>
        <v>285.83999999999997</v>
      </c>
      <c r="AS26" s="213">
        <f t="shared" si="44"/>
        <v>285.83999999999997</v>
      </c>
      <c r="AT26" s="213">
        <f t="shared" si="44"/>
        <v>285.83999999999997</v>
      </c>
      <c r="AU26" s="213">
        <f t="shared" si="44"/>
        <v>285.83999999999997</v>
      </c>
      <c r="AV26" s="213">
        <f t="shared" si="44"/>
        <v>285.83999999999997</v>
      </c>
      <c r="AW26" s="213">
        <f t="shared" si="44"/>
        <v>285.83999999999997</v>
      </c>
      <c r="AX26" s="213">
        <f t="shared" si="44"/>
        <v>285.83999999999997</v>
      </c>
      <c r="AY26" s="213">
        <f t="shared" si="44"/>
        <v>285.83999999999997</v>
      </c>
      <c r="AZ26" s="213">
        <f t="shared" si="44"/>
        <v>285.83999999999997</v>
      </c>
      <c r="BA26" s="213">
        <f t="shared" si="44"/>
        <v>285.83999999999997</v>
      </c>
      <c r="BB26" s="213">
        <f t="shared" si="44"/>
        <v>285.83999999999997</v>
      </c>
      <c r="BC26" s="213">
        <f t="shared" si="44"/>
        <v>285.83999999999997</v>
      </c>
      <c r="BD26" s="213">
        <f t="shared" si="44"/>
        <v>285.83999999999997</v>
      </c>
      <c r="BE26" s="213">
        <f t="shared" si="44"/>
        <v>285.83999999999997</v>
      </c>
      <c r="BF26" s="213">
        <f t="shared" si="44"/>
        <v>285.83999999999997</v>
      </c>
      <c r="BG26" s="213">
        <f t="shared" si="44"/>
        <v>285.83999999999997</v>
      </c>
      <c r="BH26" s="213">
        <f t="shared" si="44"/>
        <v>285.83999999999997</v>
      </c>
      <c r="BI26" s="213">
        <f t="shared" si="44"/>
        <v>285.83999999999997</v>
      </c>
      <c r="BJ26" s="213">
        <f t="shared" si="44"/>
        <v>285.83999999999997</v>
      </c>
      <c r="BK26" s="213">
        <f t="shared" si="44"/>
        <v>285.83999999999997</v>
      </c>
      <c r="BL26" s="213">
        <f t="shared" si="44"/>
        <v>285.83999999999997</v>
      </c>
      <c r="BM26" s="213">
        <f t="shared" si="44"/>
        <v>285.83999999999997</v>
      </c>
      <c r="BN26" s="213">
        <f t="shared" si="44"/>
        <v>285.83999999999997</v>
      </c>
      <c r="BO26" s="213">
        <f t="shared" ref="BO26:DZ26" si="45">BO18*2</f>
        <v>285.83999999999997</v>
      </c>
      <c r="BP26" s="213">
        <f t="shared" si="45"/>
        <v>285.83999999999997</v>
      </c>
      <c r="BQ26" s="213">
        <f t="shared" si="45"/>
        <v>285.83999999999997</v>
      </c>
      <c r="BR26" s="213">
        <f t="shared" si="45"/>
        <v>285.83999999999997</v>
      </c>
      <c r="BS26" s="213">
        <f t="shared" si="45"/>
        <v>285.83999999999997</v>
      </c>
      <c r="BT26" s="213">
        <f t="shared" si="45"/>
        <v>285.83999999999997</v>
      </c>
      <c r="BU26" s="213">
        <f t="shared" si="45"/>
        <v>285.83999999999997</v>
      </c>
      <c r="BV26" s="213">
        <f t="shared" si="45"/>
        <v>285.83999999999997</v>
      </c>
      <c r="BW26" s="213">
        <f t="shared" si="45"/>
        <v>285.83999999999997</v>
      </c>
      <c r="BX26" s="213">
        <f t="shared" si="45"/>
        <v>285.83999999999997</v>
      </c>
      <c r="BY26" s="213">
        <f t="shared" si="45"/>
        <v>285.83999999999997</v>
      </c>
      <c r="BZ26" s="213">
        <f t="shared" si="45"/>
        <v>285.83999999999997</v>
      </c>
      <c r="CA26" s="213">
        <f t="shared" si="45"/>
        <v>285.83999999999997</v>
      </c>
      <c r="CB26" s="213">
        <f t="shared" si="45"/>
        <v>285.83999999999997</v>
      </c>
      <c r="CC26" s="213">
        <f t="shared" si="45"/>
        <v>285.83999999999997</v>
      </c>
      <c r="CD26" s="213">
        <f t="shared" si="45"/>
        <v>285.83999999999997</v>
      </c>
      <c r="CE26" s="213">
        <f t="shared" si="45"/>
        <v>285.83999999999997</v>
      </c>
      <c r="CF26" s="213">
        <f t="shared" si="45"/>
        <v>285.83999999999997</v>
      </c>
      <c r="CG26" s="213">
        <f t="shared" si="45"/>
        <v>285.83999999999997</v>
      </c>
      <c r="CH26" s="213">
        <f t="shared" si="45"/>
        <v>285.83999999999997</v>
      </c>
      <c r="CI26" s="213">
        <f t="shared" si="45"/>
        <v>285.83999999999997</v>
      </c>
      <c r="CJ26" s="213">
        <f t="shared" si="45"/>
        <v>285.83999999999997</v>
      </c>
      <c r="CK26" s="213">
        <f t="shared" si="45"/>
        <v>285.83999999999997</v>
      </c>
      <c r="CL26" s="213">
        <f t="shared" si="45"/>
        <v>285.83999999999997</v>
      </c>
      <c r="CM26" s="213">
        <f t="shared" si="45"/>
        <v>285.83999999999997</v>
      </c>
      <c r="CN26" s="213">
        <f t="shared" si="45"/>
        <v>285.83999999999997</v>
      </c>
      <c r="CO26" s="213">
        <f t="shared" si="45"/>
        <v>285.83999999999997</v>
      </c>
      <c r="CP26" s="213">
        <f t="shared" si="45"/>
        <v>285.83999999999997</v>
      </c>
      <c r="CQ26" s="213">
        <f t="shared" si="45"/>
        <v>285.83999999999997</v>
      </c>
      <c r="CR26" s="213">
        <f t="shared" si="45"/>
        <v>285.83999999999997</v>
      </c>
      <c r="CS26" s="213">
        <f t="shared" si="45"/>
        <v>285.83999999999997</v>
      </c>
      <c r="CT26" s="213">
        <f t="shared" si="45"/>
        <v>285.83999999999997</v>
      </c>
      <c r="CU26" s="213">
        <f t="shared" si="45"/>
        <v>285.83999999999997</v>
      </c>
      <c r="CV26" s="213">
        <f t="shared" si="45"/>
        <v>285.83999999999997</v>
      </c>
      <c r="CW26" s="213">
        <f t="shared" si="45"/>
        <v>285.83999999999997</v>
      </c>
      <c r="CX26" s="213">
        <f t="shared" si="45"/>
        <v>285.83999999999997</v>
      </c>
      <c r="CY26" s="213">
        <f t="shared" si="45"/>
        <v>285.83999999999997</v>
      </c>
      <c r="CZ26" s="213">
        <f t="shared" si="45"/>
        <v>285.83999999999997</v>
      </c>
      <c r="DA26" s="213">
        <f t="shared" si="45"/>
        <v>285.83999999999997</v>
      </c>
      <c r="DB26" s="213">
        <f t="shared" si="45"/>
        <v>285.83999999999997</v>
      </c>
      <c r="DC26" s="213">
        <f t="shared" si="45"/>
        <v>285.83999999999997</v>
      </c>
      <c r="DD26" s="213">
        <f t="shared" si="45"/>
        <v>285.83999999999997</v>
      </c>
      <c r="DE26" s="213">
        <f t="shared" si="45"/>
        <v>285.83999999999997</v>
      </c>
      <c r="DF26" s="213">
        <f t="shared" si="45"/>
        <v>285.83999999999997</v>
      </c>
      <c r="DG26" s="213">
        <f t="shared" si="45"/>
        <v>285.83999999999997</v>
      </c>
      <c r="DH26" s="213">
        <f t="shared" si="45"/>
        <v>285.83999999999997</v>
      </c>
      <c r="DI26" s="213">
        <f t="shared" si="45"/>
        <v>285.83999999999997</v>
      </c>
      <c r="DJ26" s="213">
        <f t="shared" si="45"/>
        <v>285.83999999999997</v>
      </c>
      <c r="DK26" s="213">
        <f t="shared" si="45"/>
        <v>285.83999999999997</v>
      </c>
      <c r="DL26" s="213">
        <f t="shared" si="45"/>
        <v>285.83999999999997</v>
      </c>
      <c r="DM26" s="213">
        <f t="shared" si="45"/>
        <v>285.83999999999997</v>
      </c>
      <c r="DN26" s="213">
        <f t="shared" si="45"/>
        <v>285.83999999999997</v>
      </c>
      <c r="DO26" s="213">
        <f t="shared" si="45"/>
        <v>285.83999999999997</v>
      </c>
      <c r="DP26" s="213">
        <f t="shared" si="45"/>
        <v>285.83999999999997</v>
      </c>
      <c r="DQ26" s="213">
        <f t="shared" si="45"/>
        <v>285.83999999999997</v>
      </c>
      <c r="DR26" s="213">
        <f t="shared" si="45"/>
        <v>285.83999999999997</v>
      </c>
      <c r="DS26" s="213">
        <f t="shared" si="45"/>
        <v>285.83999999999997</v>
      </c>
      <c r="DT26" s="213">
        <f t="shared" si="45"/>
        <v>285.83999999999997</v>
      </c>
      <c r="DU26" s="213">
        <f t="shared" si="45"/>
        <v>285.83999999999997</v>
      </c>
      <c r="DV26" s="213">
        <f t="shared" si="45"/>
        <v>285.83999999999997</v>
      </c>
      <c r="DW26" s="213">
        <f t="shared" si="45"/>
        <v>285.83999999999997</v>
      </c>
      <c r="DX26" s="213">
        <f t="shared" si="45"/>
        <v>285.83999999999997</v>
      </c>
      <c r="DY26" s="213">
        <f t="shared" si="45"/>
        <v>285.83999999999997</v>
      </c>
      <c r="DZ26" s="213">
        <f t="shared" si="45"/>
        <v>285.83999999999997</v>
      </c>
      <c r="EA26" s="213">
        <f t="shared" ref="EA26:GL26" si="46">EA18*2</f>
        <v>285.83999999999997</v>
      </c>
      <c r="EB26" s="213">
        <f t="shared" si="46"/>
        <v>285.83999999999997</v>
      </c>
      <c r="EC26" s="213">
        <f t="shared" si="46"/>
        <v>285.83999999999997</v>
      </c>
      <c r="ED26" s="213">
        <f t="shared" si="46"/>
        <v>285.83999999999997</v>
      </c>
      <c r="EE26" s="213">
        <f t="shared" si="46"/>
        <v>285.83999999999997</v>
      </c>
      <c r="EF26" s="213">
        <f t="shared" si="46"/>
        <v>285.83999999999997</v>
      </c>
      <c r="EG26" s="213">
        <f t="shared" si="46"/>
        <v>285.83999999999997</v>
      </c>
      <c r="EH26" s="213">
        <f t="shared" si="46"/>
        <v>285.83999999999997</v>
      </c>
      <c r="EI26" s="213">
        <f t="shared" si="46"/>
        <v>285.83999999999997</v>
      </c>
      <c r="EJ26" s="213">
        <f t="shared" si="46"/>
        <v>285.83999999999997</v>
      </c>
      <c r="EK26" s="213">
        <f t="shared" si="46"/>
        <v>285.83999999999997</v>
      </c>
      <c r="EL26" s="213">
        <f t="shared" si="46"/>
        <v>285.83999999999997</v>
      </c>
      <c r="EM26" s="213">
        <f t="shared" si="46"/>
        <v>285.83999999999997</v>
      </c>
      <c r="EN26" s="213">
        <f t="shared" si="46"/>
        <v>285.83999999999997</v>
      </c>
      <c r="EO26" s="213">
        <f t="shared" si="46"/>
        <v>285.83999999999997</v>
      </c>
      <c r="EP26" s="213">
        <f t="shared" si="46"/>
        <v>285.83999999999997</v>
      </c>
      <c r="EQ26" s="213">
        <f t="shared" si="46"/>
        <v>285.83999999999997</v>
      </c>
      <c r="ER26" s="213">
        <f t="shared" si="46"/>
        <v>285.83999999999997</v>
      </c>
      <c r="ES26" s="213">
        <f t="shared" si="46"/>
        <v>285.83999999999997</v>
      </c>
      <c r="ET26" s="213">
        <f t="shared" si="46"/>
        <v>285.83999999999997</v>
      </c>
      <c r="EU26" s="213">
        <f t="shared" si="46"/>
        <v>285.83999999999997</v>
      </c>
      <c r="EV26" s="213">
        <f t="shared" si="46"/>
        <v>285.83999999999997</v>
      </c>
      <c r="EW26" s="213">
        <f t="shared" si="46"/>
        <v>285.83999999999997</v>
      </c>
      <c r="EX26" s="213">
        <f t="shared" si="46"/>
        <v>285.83999999999997</v>
      </c>
      <c r="EY26" s="213">
        <f t="shared" si="46"/>
        <v>285.83999999999997</v>
      </c>
      <c r="EZ26" s="213">
        <f t="shared" si="46"/>
        <v>285.83999999999997</v>
      </c>
      <c r="FA26" s="213">
        <f t="shared" si="46"/>
        <v>285.83999999999997</v>
      </c>
      <c r="FB26" s="213">
        <f t="shared" si="46"/>
        <v>285.83999999999997</v>
      </c>
      <c r="FC26" s="213">
        <f t="shared" si="46"/>
        <v>285.83999999999997</v>
      </c>
      <c r="FD26" s="213">
        <f t="shared" si="46"/>
        <v>285.83999999999997</v>
      </c>
      <c r="FE26" s="213">
        <f t="shared" si="46"/>
        <v>285.83999999999997</v>
      </c>
      <c r="FF26" s="213">
        <f t="shared" si="46"/>
        <v>285.83999999999997</v>
      </c>
      <c r="FG26" s="213">
        <f t="shared" si="46"/>
        <v>285.83999999999997</v>
      </c>
      <c r="FH26" s="213">
        <f t="shared" si="46"/>
        <v>285.83999999999997</v>
      </c>
      <c r="FI26" s="213">
        <f t="shared" si="46"/>
        <v>285.83999999999997</v>
      </c>
      <c r="FJ26" s="213">
        <f t="shared" si="46"/>
        <v>285.83999999999997</v>
      </c>
      <c r="FK26" s="213">
        <f t="shared" si="46"/>
        <v>285.83999999999997</v>
      </c>
      <c r="FL26" s="213">
        <f t="shared" si="46"/>
        <v>285.83999999999997</v>
      </c>
      <c r="FM26" s="213">
        <f t="shared" si="46"/>
        <v>285.83999999999997</v>
      </c>
      <c r="FN26" s="213">
        <f t="shared" si="46"/>
        <v>285.83999999999997</v>
      </c>
      <c r="FO26" s="213">
        <f t="shared" si="46"/>
        <v>285.83999999999997</v>
      </c>
      <c r="FP26" s="213">
        <f t="shared" si="46"/>
        <v>285.83999999999997</v>
      </c>
      <c r="FQ26" s="213">
        <f t="shared" si="46"/>
        <v>285.83999999999997</v>
      </c>
      <c r="FR26" s="213">
        <f t="shared" si="46"/>
        <v>285.83999999999997</v>
      </c>
      <c r="FS26" s="213">
        <f t="shared" si="46"/>
        <v>285.83999999999997</v>
      </c>
      <c r="FT26" s="213">
        <f t="shared" si="46"/>
        <v>285.83999999999997</v>
      </c>
      <c r="FU26" s="213">
        <f t="shared" si="46"/>
        <v>285.83999999999997</v>
      </c>
      <c r="FV26" s="213">
        <f t="shared" si="46"/>
        <v>285.83999999999997</v>
      </c>
      <c r="FW26" s="213">
        <f t="shared" si="46"/>
        <v>285.83999999999997</v>
      </c>
      <c r="FX26" s="213">
        <f t="shared" si="46"/>
        <v>285.83999999999997</v>
      </c>
      <c r="FY26" s="213">
        <f t="shared" si="46"/>
        <v>285.83999999999997</v>
      </c>
      <c r="FZ26" s="213">
        <f t="shared" si="46"/>
        <v>285.83999999999997</v>
      </c>
      <c r="GA26" s="213">
        <f t="shared" si="46"/>
        <v>285.83999999999997</v>
      </c>
      <c r="GB26" s="213">
        <f t="shared" si="46"/>
        <v>285.83999999999997</v>
      </c>
      <c r="GC26" s="213">
        <f t="shared" si="46"/>
        <v>285.83999999999997</v>
      </c>
      <c r="GD26" s="213">
        <f t="shared" si="46"/>
        <v>285.83999999999997</v>
      </c>
      <c r="GE26" s="213">
        <f t="shared" si="46"/>
        <v>285.83999999999997</v>
      </c>
      <c r="GF26" s="213">
        <f t="shared" si="46"/>
        <v>285.83999999999997</v>
      </c>
      <c r="GG26" s="213">
        <f t="shared" si="46"/>
        <v>285.83999999999997</v>
      </c>
      <c r="GH26" s="213">
        <f t="shared" si="46"/>
        <v>285.83999999999997</v>
      </c>
      <c r="GI26" s="213">
        <f t="shared" si="46"/>
        <v>285.83999999999997</v>
      </c>
      <c r="GJ26" s="213">
        <f t="shared" si="46"/>
        <v>285.83999999999997</v>
      </c>
      <c r="GK26" s="213">
        <f t="shared" si="46"/>
        <v>285.83999999999997</v>
      </c>
      <c r="GL26" s="213">
        <f t="shared" si="46"/>
        <v>285.83999999999997</v>
      </c>
      <c r="GM26" s="213">
        <f t="shared" ref="GM26:HZ26" si="47">GM18*2</f>
        <v>285.83999999999997</v>
      </c>
      <c r="GN26" s="213">
        <f t="shared" si="47"/>
        <v>285.83999999999997</v>
      </c>
      <c r="GO26" s="213">
        <f t="shared" si="47"/>
        <v>285.83999999999997</v>
      </c>
      <c r="GP26" s="213">
        <f t="shared" si="47"/>
        <v>285.83999999999997</v>
      </c>
      <c r="GQ26" s="213">
        <f t="shared" si="47"/>
        <v>285.83999999999997</v>
      </c>
      <c r="GR26" s="213">
        <f t="shared" si="47"/>
        <v>285.83999999999997</v>
      </c>
      <c r="GS26" s="213">
        <f t="shared" si="47"/>
        <v>285.83999999999997</v>
      </c>
      <c r="GT26" s="213">
        <f t="shared" si="47"/>
        <v>285.83999999999997</v>
      </c>
      <c r="GU26" s="213">
        <f t="shared" si="47"/>
        <v>285.83999999999997</v>
      </c>
      <c r="GV26" s="213">
        <f t="shared" si="47"/>
        <v>285.83999999999997</v>
      </c>
      <c r="GW26" s="213">
        <f t="shared" si="47"/>
        <v>285.83999999999997</v>
      </c>
      <c r="GX26" s="213">
        <f t="shared" si="47"/>
        <v>285.83999999999997</v>
      </c>
      <c r="GY26" s="213">
        <f t="shared" si="47"/>
        <v>285.83999999999997</v>
      </c>
      <c r="GZ26" s="213">
        <f t="shared" si="47"/>
        <v>285.83999999999997</v>
      </c>
      <c r="HA26" s="213">
        <f t="shared" si="47"/>
        <v>285.83999999999997</v>
      </c>
      <c r="HB26" s="213">
        <f t="shared" si="47"/>
        <v>285.83999999999997</v>
      </c>
      <c r="HC26" s="213">
        <f t="shared" si="47"/>
        <v>285.83999999999997</v>
      </c>
      <c r="HD26" s="213">
        <f t="shared" si="47"/>
        <v>285.83999999999997</v>
      </c>
      <c r="HE26" s="213">
        <f t="shared" si="47"/>
        <v>285.83999999999997</v>
      </c>
      <c r="HF26" s="213">
        <f t="shared" si="47"/>
        <v>285.83999999999997</v>
      </c>
      <c r="HG26" s="213">
        <f t="shared" si="47"/>
        <v>285.83999999999997</v>
      </c>
      <c r="HH26" s="213">
        <f t="shared" si="47"/>
        <v>285.83999999999997</v>
      </c>
      <c r="HI26" s="213">
        <f t="shared" si="47"/>
        <v>285.83999999999997</v>
      </c>
      <c r="HJ26" s="213">
        <f t="shared" si="47"/>
        <v>285.83999999999997</v>
      </c>
      <c r="HK26" s="213">
        <f t="shared" si="47"/>
        <v>285.83999999999997</v>
      </c>
      <c r="HL26" s="213">
        <f t="shared" si="47"/>
        <v>285.83999999999997</v>
      </c>
      <c r="HM26" s="213">
        <f t="shared" si="47"/>
        <v>285.83999999999997</v>
      </c>
      <c r="HN26" s="213">
        <f t="shared" si="47"/>
        <v>285.83999999999997</v>
      </c>
      <c r="HO26" s="213">
        <f t="shared" si="47"/>
        <v>285.83999999999997</v>
      </c>
      <c r="HP26" s="213">
        <f t="shared" si="47"/>
        <v>285.83999999999997</v>
      </c>
      <c r="HQ26" s="213">
        <f t="shared" si="47"/>
        <v>285.83999999999997</v>
      </c>
      <c r="HR26" s="213">
        <f t="shared" si="47"/>
        <v>285.83999999999997</v>
      </c>
      <c r="HS26" s="213">
        <f t="shared" si="47"/>
        <v>285.83999999999997</v>
      </c>
      <c r="HT26" s="213">
        <f t="shared" si="47"/>
        <v>285.83999999999997</v>
      </c>
      <c r="HU26" s="213">
        <f t="shared" si="47"/>
        <v>285.83999999999997</v>
      </c>
      <c r="HV26" s="213">
        <f t="shared" si="47"/>
        <v>285.83999999999997</v>
      </c>
      <c r="HW26" s="213">
        <f t="shared" si="47"/>
        <v>285.83999999999997</v>
      </c>
      <c r="HX26" s="213">
        <f t="shared" si="47"/>
        <v>285.83999999999997</v>
      </c>
      <c r="HY26" s="213">
        <f t="shared" si="47"/>
        <v>285.83999999999997</v>
      </c>
      <c r="HZ26" s="213">
        <f t="shared" si="47"/>
        <v>285.83999999999997</v>
      </c>
    </row>
    <row r="27" spans="1:234" x14ac:dyDescent="0.2">
      <c r="A27" s="214" t="s">
        <v>102</v>
      </c>
      <c r="B27" s="217">
        <f>B26*B8</f>
        <v>0.10583913578317058</v>
      </c>
      <c r="C27" s="217">
        <f t="shared" ref="C27:BN27" si="48">C26*C8</f>
        <v>0.14963820798832217</v>
      </c>
      <c r="D27" s="217">
        <f t="shared" si="48"/>
        <v>0.1991081468224784</v>
      </c>
      <c r="E27" s="217">
        <f t="shared" si="48"/>
        <v>0.28446285415022315</v>
      </c>
      <c r="F27" s="217">
        <f t="shared" si="48"/>
        <v>0.38525509639123506</v>
      </c>
      <c r="G27" s="217">
        <f t="shared" si="48"/>
        <v>0.43382585325532524</v>
      </c>
      <c r="H27" s="217">
        <f t="shared" si="48"/>
        <v>0.47828684645590402</v>
      </c>
      <c r="I27" s="217">
        <f t="shared" si="48"/>
        <v>0.51452831232946028</v>
      </c>
      <c r="J27" s="217">
        <f t="shared" si="48"/>
        <v>0.5754283601840845</v>
      </c>
      <c r="K27" s="217">
        <f t="shared" si="48"/>
        <v>0.65687722635626544</v>
      </c>
      <c r="L27" s="217">
        <f t="shared" si="48"/>
        <v>0.75645948439767463</v>
      </c>
      <c r="M27" s="217">
        <f t="shared" si="48"/>
        <v>0.81735953225229885</v>
      </c>
      <c r="N27" s="217">
        <f t="shared" si="48"/>
        <v>0.85360099812585499</v>
      </c>
      <c r="O27" s="217">
        <f t="shared" si="48"/>
        <v>0.88984246399941103</v>
      </c>
      <c r="P27" s="217">
        <f t="shared" si="48"/>
        <v>0.9337328636780835</v>
      </c>
      <c r="Q27" s="217">
        <f t="shared" si="48"/>
        <v>0.97351349969324463</v>
      </c>
      <c r="R27" s="217">
        <f t="shared" si="48"/>
        <v>1.1240881662763245</v>
      </c>
      <c r="S27" s="217">
        <f t="shared" si="48"/>
        <v>1.2539983164360842</v>
      </c>
      <c r="T27" s="217">
        <f t="shared" si="48"/>
        <v>1.4158330232286178</v>
      </c>
      <c r="U27" s="217">
        <f t="shared" si="48"/>
        <v>1.6004187995407451</v>
      </c>
      <c r="V27" s="217">
        <f t="shared" si="48"/>
        <v>1.7848104318810709</v>
      </c>
      <c r="W27" s="217">
        <f t="shared" si="48"/>
        <v>1.9465797968950596</v>
      </c>
      <c r="X27" s="217">
        <f t="shared" si="48"/>
        <v>3.0298317557148384</v>
      </c>
      <c r="Y27" s="217">
        <f t="shared" si="48"/>
        <v>3.1231342193366385</v>
      </c>
      <c r="Z27" s="217">
        <f t="shared" si="48"/>
        <v>3.1748197756986873</v>
      </c>
      <c r="AA27" s="217">
        <f t="shared" si="48"/>
        <v>3.2194462414220588</v>
      </c>
      <c r="AB27" s="217">
        <f t="shared" si="48"/>
        <v>3.2640235354751064</v>
      </c>
      <c r="AC27" s="217">
        <f t="shared" si="48"/>
        <v>3.3141168218857926</v>
      </c>
      <c r="AD27" s="217">
        <f t="shared" si="48"/>
        <v>3.8308889932975649</v>
      </c>
      <c r="AE27" s="217">
        <f t="shared" si="48"/>
        <v>3.8234968377282739</v>
      </c>
      <c r="AF27" s="217">
        <f t="shared" si="48"/>
        <v>3.8161047222242632</v>
      </c>
      <c r="AG27" s="217">
        <f t="shared" si="48"/>
        <v>3.8087126067202526</v>
      </c>
      <c r="AH27" s="217">
        <f t="shared" si="48"/>
        <v>3.8470089938180947</v>
      </c>
      <c r="AI27" s="217">
        <f t="shared" si="48"/>
        <v>4.5981133277931274</v>
      </c>
      <c r="AJ27" s="217">
        <f t="shared" si="48"/>
        <v>4.5852143908737046</v>
      </c>
      <c r="AK27" s="217">
        <f t="shared" si="48"/>
        <v>4.5723154940195618</v>
      </c>
      <c r="AL27" s="217">
        <f t="shared" si="48"/>
        <v>4.5594165971654208</v>
      </c>
      <c r="AM27" s="217">
        <f t="shared" si="48"/>
        <v>4.5465177003112798</v>
      </c>
      <c r="AN27" s="217">
        <f t="shared" si="48"/>
        <v>4.5336188034571352</v>
      </c>
      <c r="AO27" s="217">
        <f t="shared" si="48"/>
        <v>4.5207198665377151</v>
      </c>
      <c r="AP27" s="217">
        <f t="shared" si="48"/>
        <v>4.5078209696835705</v>
      </c>
      <c r="AQ27" s="217">
        <f t="shared" si="48"/>
        <v>4.4944856016638992</v>
      </c>
      <c r="AR27" s="217">
        <f t="shared" si="48"/>
        <v>4.4811502336442262</v>
      </c>
      <c r="AS27" s="217">
        <f t="shared" si="48"/>
        <v>4.467814905689834</v>
      </c>
      <c r="AT27" s="217">
        <f t="shared" si="48"/>
        <v>4.4544795376701627</v>
      </c>
      <c r="AU27" s="217">
        <f t="shared" si="48"/>
        <v>4.4411441696504905</v>
      </c>
      <c r="AV27" s="217">
        <f t="shared" si="48"/>
        <v>4.4278088016308166</v>
      </c>
      <c r="AW27" s="217">
        <f t="shared" si="48"/>
        <v>4.4144734336111453</v>
      </c>
      <c r="AX27" s="217">
        <f t="shared" si="48"/>
        <v>4.4011380655914731</v>
      </c>
      <c r="AY27" s="217">
        <f t="shared" si="48"/>
        <v>4.3878026975718019</v>
      </c>
      <c r="AZ27" s="217">
        <f t="shared" si="48"/>
        <v>4.3744673295521279</v>
      </c>
      <c r="BA27" s="217">
        <f t="shared" si="48"/>
        <v>4.3611319615324549</v>
      </c>
      <c r="BB27" s="217">
        <f t="shared" si="48"/>
        <v>4.3477966335780627</v>
      </c>
      <c r="BC27" s="217">
        <f t="shared" si="48"/>
        <v>4.3346989728674696</v>
      </c>
      <c r="BD27" s="217">
        <f t="shared" si="48"/>
        <v>4.3216013121568739</v>
      </c>
      <c r="BE27" s="217">
        <f t="shared" si="48"/>
        <v>4.3085036915115609</v>
      </c>
      <c r="BF27" s="217">
        <f t="shared" si="48"/>
        <v>4.2954060308009661</v>
      </c>
      <c r="BG27" s="217">
        <f t="shared" si="48"/>
        <v>4.2823084101556503</v>
      </c>
      <c r="BH27" s="217">
        <f t="shared" si="48"/>
        <v>4.2692107494450564</v>
      </c>
      <c r="BI27" s="217">
        <f t="shared" si="48"/>
        <v>4.2561131287997407</v>
      </c>
      <c r="BJ27" s="217">
        <f t="shared" si="48"/>
        <v>4.2430154680891468</v>
      </c>
      <c r="BK27" s="217">
        <f t="shared" si="48"/>
        <v>4.2299178073785519</v>
      </c>
      <c r="BL27" s="217">
        <f t="shared" si="48"/>
        <v>4.216820186733238</v>
      </c>
      <c r="BM27" s="217">
        <f t="shared" si="48"/>
        <v>4.2037225260226423</v>
      </c>
      <c r="BN27" s="217">
        <f t="shared" si="48"/>
        <v>4.1906249053773283</v>
      </c>
      <c r="BO27" s="217">
        <f t="shared" ref="BO27:DZ27" si="49">BO26*BO8</f>
        <v>4.1777473232524018</v>
      </c>
      <c r="BP27" s="217">
        <f t="shared" si="49"/>
        <v>4.1648697811927526</v>
      </c>
      <c r="BQ27" s="217">
        <f t="shared" si="49"/>
        <v>4.1519922391331061</v>
      </c>
      <c r="BR27" s="217">
        <f t="shared" si="49"/>
        <v>4.1391146970734596</v>
      </c>
      <c r="BS27" s="217">
        <f t="shared" si="49"/>
        <v>4.1262371550138113</v>
      </c>
      <c r="BT27" s="217">
        <f t="shared" si="49"/>
        <v>4.1133596129541656</v>
      </c>
      <c r="BU27" s="217">
        <f t="shared" si="49"/>
        <v>4.1004820308292373</v>
      </c>
      <c r="BV27" s="217">
        <f t="shared" si="49"/>
        <v>4.0876044887695899</v>
      </c>
      <c r="BW27" s="217">
        <f t="shared" si="49"/>
        <v>4.0747269467099434</v>
      </c>
      <c r="BX27" s="217">
        <f t="shared" si="49"/>
        <v>4.0618494046502969</v>
      </c>
      <c r="BY27" s="217">
        <f t="shared" si="49"/>
        <v>4.0489718625906495</v>
      </c>
      <c r="BZ27" s="217">
        <f t="shared" si="49"/>
        <v>4.0360943205310029</v>
      </c>
      <c r="CA27" s="217">
        <f t="shared" si="49"/>
        <v>4.023420270030905</v>
      </c>
      <c r="CB27" s="217">
        <f t="shared" si="49"/>
        <v>4.010746219530807</v>
      </c>
      <c r="CC27" s="217">
        <f t="shared" si="49"/>
        <v>3.9980721690307086</v>
      </c>
      <c r="CD27" s="217">
        <f t="shared" si="49"/>
        <v>3.9853980784653302</v>
      </c>
      <c r="CE27" s="217">
        <f t="shared" si="49"/>
        <v>3.9727240279652314</v>
      </c>
      <c r="CF27" s="217">
        <f t="shared" si="49"/>
        <v>3.9600499774651339</v>
      </c>
      <c r="CG27" s="217">
        <f t="shared" si="49"/>
        <v>3.9473759269650359</v>
      </c>
      <c r="CH27" s="217">
        <f t="shared" si="49"/>
        <v>3.9347018764649384</v>
      </c>
      <c r="CI27" s="217">
        <f t="shared" si="49"/>
        <v>3.92202782596484</v>
      </c>
      <c r="CJ27" s="217">
        <f t="shared" si="49"/>
        <v>3.9093537754647429</v>
      </c>
      <c r="CK27" s="217">
        <f t="shared" si="49"/>
        <v>3.8966797249646441</v>
      </c>
      <c r="CL27" s="217">
        <f t="shared" si="49"/>
        <v>3.884005674464547</v>
      </c>
      <c r="CM27" s="217">
        <f t="shared" si="49"/>
        <v>3.8715199708479782</v>
      </c>
      <c r="CN27" s="217">
        <f t="shared" si="49"/>
        <v>3.859034267231408</v>
      </c>
      <c r="CO27" s="217">
        <f t="shared" si="49"/>
        <v>3.8465485636148378</v>
      </c>
      <c r="CP27" s="217">
        <f t="shared" si="49"/>
        <v>3.8340628599982689</v>
      </c>
      <c r="CQ27" s="217">
        <f t="shared" si="49"/>
        <v>3.8215771563816991</v>
      </c>
      <c r="CR27" s="217">
        <f t="shared" si="49"/>
        <v>3.8090914527651307</v>
      </c>
      <c r="CS27" s="217">
        <f t="shared" si="49"/>
        <v>3.7966057491485601</v>
      </c>
      <c r="CT27" s="217">
        <f t="shared" si="49"/>
        <v>3.7841200455319917</v>
      </c>
      <c r="CU27" s="217">
        <f t="shared" si="49"/>
        <v>3.7716343419154215</v>
      </c>
      <c r="CV27" s="217">
        <f t="shared" si="49"/>
        <v>3.7591486382988522</v>
      </c>
      <c r="CW27" s="217">
        <f t="shared" si="49"/>
        <v>3.7466629346822828</v>
      </c>
      <c r="CX27" s="217">
        <f t="shared" si="49"/>
        <v>3.7341772310657135</v>
      </c>
      <c r="CY27" s="217">
        <f t="shared" si="49"/>
        <v>3.7218655710275419</v>
      </c>
      <c r="CZ27" s="217">
        <f t="shared" si="49"/>
        <v>3.7095539109893703</v>
      </c>
      <c r="DA27" s="217">
        <f t="shared" si="49"/>
        <v>3.6972422910164786</v>
      </c>
      <c r="DB27" s="217">
        <f t="shared" si="49"/>
        <v>3.6849306309783065</v>
      </c>
      <c r="DC27" s="217">
        <f t="shared" si="49"/>
        <v>3.6726189709401349</v>
      </c>
      <c r="DD27" s="217">
        <f t="shared" si="49"/>
        <v>3.6603073509672437</v>
      </c>
      <c r="DE27" s="217">
        <f t="shared" si="49"/>
        <v>3.6479956909290716</v>
      </c>
      <c r="DF27" s="217">
        <f t="shared" si="49"/>
        <v>3.6356840308908995</v>
      </c>
      <c r="DG27" s="217">
        <f t="shared" si="49"/>
        <v>3.6233723708527279</v>
      </c>
      <c r="DH27" s="217">
        <f t="shared" si="49"/>
        <v>3.6110607508798367</v>
      </c>
      <c r="DI27" s="217">
        <f t="shared" si="49"/>
        <v>3.5987490908416651</v>
      </c>
      <c r="DJ27" s="217">
        <f t="shared" si="49"/>
        <v>3.586437430803493</v>
      </c>
      <c r="DK27" s="217">
        <f t="shared" si="49"/>
        <v>3.5742058211957164</v>
      </c>
      <c r="DL27" s="217">
        <f t="shared" si="49"/>
        <v>3.5619741715226594</v>
      </c>
      <c r="DM27" s="217">
        <f t="shared" si="49"/>
        <v>3.5497425619148841</v>
      </c>
      <c r="DN27" s="217">
        <f t="shared" si="49"/>
        <v>3.5375109523071084</v>
      </c>
      <c r="DO27" s="217">
        <f t="shared" si="49"/>
        <v>3.525279302634051</v>
      </c>
      <c r="DP27" s="217">
        <f t="shared" si="49"/>
        <v>3.5130476930262757</v>
      </c>
      <c r="DQ27" s="217">
        <f t="shared" si="49"/>
        <v>3.5008160834184987</v>
      </c>
      <c r="DR27" s="217">
        <f t="shared" si="49"/>
        <v>3.4885844337454421</v>
      </c>
      <c r="DS27" s="217">
        <f t="shared" si="49"/>
        <v>3.476352824137666</v>
      </c>
      <c r="DT27" s="217">
        <f t="shared" si="49"/>
        <v>3.4641212145298899</v>
      </c>
      <c r="DU27" s="217">
        <f t="shared" si="49"/>
        <v>3.4518895648568324</v>
      </c>
      <c r="DV27" s="217">
        <f t="shared" si="49"/>
        <v>3.4396579552490572</v>
      </c>
      <c r="DW27" s="217">
        <f t="shared" si="49"/>
        <v>3.4274368828100461</v>
      </c>
      <c r="DX27" s="217">
        <f t="shared" si="49"/>
        <v>3.4152158103710359</v>
      </c>
      <c r="DY27" s="217">
        <f t="shared" si="49"/>
        <v>3.4029947779973062</v>
      </c>
      <c r="DZ27" s="217">
        <f t="shared" si="49"/>
        <v>3.3907737055582956</v>
      </c>
      <c r="EA27" s="217">
        <f t="shared" ref="EA27:GL27" si="50">EA26*EA8</f>
        <v>3.378552633119285</v>
      </c>
      <c r="EB27" s="217">
        <f t="shared" si="50"/>
        <v>3.3663315606802744</v>
      </c>
      <c r="EC27" s="217">
        <f t="shared" si="50"/>
        <v>3.3541104882412638</v>
      </c>
      <c r="ED27" s="217">
        <f t="shared" si="50"/>
        <v>3.3418894158022541</v>
      </c>
      <c r="EE27" s="217">
        <f t="shared" si="50"/>
        <v>3.3296683433632439</v>
      </c>
      <c r="EF27" s="217">
        <f t="shared" si="50"/>
        <v>3.3174473109895133</v>
      </c>
      <c r="EG27" s="217">
        <f t="shared" si="50"/>
        <v>3.3052262385505022</v>
      </c>
      <c r="EH27" s="217">
        <f t="shared" si="50"/>
        <v>3.293005166111493</v>
      </c>
      <c r="EI27" s="217">
        <f t="shared" si="50"/>
        <v>3.2807839734766406</v>
      </c>
      <c r="EJ27" s="217">
        <f t="shared" si="50"/>
        <v>3.2685627808417892</v>
      </c>
      <c r="EK27" s="217">
        <f t="shared" si="50"/>
        <v>3.2563416282722177</v>
      </c>
      <c r="EL27" s="217">
        <f t="shared" si="50"/>
        <v>3.2441204356373654</v>
      </c>
      <c r="EM27" s="217">
        <f t="shared" si="50"/>
        <v>3.231899243002514</v>
      </c>
      <c r="EN27" s="217">
        <f t="shared" si="50"/>
        <v>3.2196780503676621</v>
      </c>
      <c r="EO27" s="217">
        <f t="shared" si="50"/>
        <v>3.2074568577328106</v>
      </c>
      <c r="EP27" s="217">
        <f t="shared" si="50"/>
        <v>3.1952356650979588</v>
      </c>
      <c r="EQ27" s="217">
        <f t="shared" si="50"/>
        <v>3.1830145125283864</v>
      </c>
      <c r="ER27" s="217">
        <f t="shared" si="50"/>
        <v>3.170793319893535</v>
      </c>
      <c r="ES27" s="217">
        <f t="shared" si="50"/>
        <v>3.1585721272586835</v>
      </c>
      <c r="ET27" s="217">
        <f t="shared" si="50"/>
        <v>3.1463509346238316</v>
      </c>
      <c r="EU27" s="217">
        <f t="shared" si="50"/>
        <v>3.1341298621848206</v>
      </c>
      <c r="EV27" s="217">
        <f t="shared" si="50"/>
        <v>3.1219088298110913</v>
      </c>
      <c r="EW27" s="217">
        <f t="shared" si="50"/>
        <v>3.1096877573720807</v>
      </c>
      <c r="EX27" s="217">
        <f t="shared" si="50"/>
        <v>3.0974666849330696</v>
      </c>
      <c r="EY27" s="217">
        <f t="shared" si="50"/>
        <v>3.0852456124940599</v>
      </c>
      <c r="EZ27" s="217">
        <f t="shared" si="50"/>
        <v>3.0730245400550493</v>
      </c>
      <c r="FA27" s="217">
        <f t="shared" si="50"/>
        <v>3.0608034676160392</v>
      </c>
      <c r="FB27" s="217">
        <f t="shared" si="50"/>
        <v>3.048582435242309</v>
      </c>
      <c r="FC27" s="217">
        <f t="shared" si="50"/>
        <v>3.0363613628032979</v>
      </c>
      <c r="FD27" s="217">
        <f t="shared" si="50"/>
        <v>3.0241402903642882</v>
      </c>
      <c r="FE27" s="217">
        <f t="shared" si="50"/>
        <v>3.0119192179252776</v>
      </c>
      <c r="FF27" s="217">
        <f t="shared" si="50"/>
        <v>2.9996981454862675</v>
      </c>
      <c r="FG27" s="217">
        <f t="shared" si="50"/>
        <v>2.9874769528514156</v>
      </c>
      <c r="FH27" s="217">
        <f t="shared" si="50"/>
        <v>2.9752558002818437</v>
      </c>
      <c r="FI27" s="217">
        <f t="shared" si="50"/>
        <v>2.9630346076469922</v>
      </c>
      <c r="FJ27" s="217">
        <f t="shared" si="50"/>
        <v>2.9508134150121403</v>
      </c>
      <c r="FK27" s="217">
        <f t="shared" si="50"/>
        <v>2.9385922223772885</v>
      </c>
      <c r="FL27" s="217">
        <f t="shared" si="50"/>
        <v>2.926371029742437</v>
      </c>
      <c r="FM27" s="217">
        <f t="shared" si="50"/>
        <v>2.9141498371075847</v>
      </c>
      <c r="FN27" s="217">
        <f t="shared" si="50"/>
        <v>2.9019286845380132</v>
      </c>
      <c r="FO27" s="217">
        <f t="shared" si="50"/>
        <v>2.8897074919031618</v>
      </c>
      <c r="FP27" s="217">
        <f t="shared" si="50"/>
        <v>2.8774862992683099</v>
      </c>
      <c r="FQ27" s="217">
        <f t="shared" si="50"/>
        <v>2.865265106633458</v>
      </c>
      <c r="FR27" s="217">
        <f t="shared" si="50"/>
        <v>2.8530439139986061</v>
      </c>
      <c r="FS27" s="217">
        <f t="shared" si="50"/>
        <v>2.8408228816248764</v>
      </c>
      <c r="FT27" s="217">
        <f t="shared" si="50"/>
        <v>2.8286018091858658</v>
      </c>
      <c r="FU27" s="217">
        <f t="shared" si="50"/>
        <v>2.8163807367468556</v>
      </c>
      <c r="FV27" s="217">
        <f t="shared" si="50"/>
        <v>2.8041596643078446</v>
      </c>
      <c r="FW27" s="217">
        <f t="shared" si="50"/>
        <v>2.7919385918688349</v>
      </c>
      <c r="FX27" s="217">
        <f t="shared" si="50"/>
        <v>2.7797175194298243</v>
      </c>
      <c r="FY27" s="217">
        <f t="shared" si="50"/>
        <v>2.7674964870560941</v>
      </c>
      <c r="FZ27" s="217">
        <f t="shared" si="50"/>
        <v>2.7552754146170839</v>
      </c>
      <c r="GA27" s="217">
        <f t="shared" si="50"/>
        <v>2.7430543421780733</v>
      </c>
      <c r="GB27" s="217">
        <f t="shared" si="50"/>
        <v>2.7308332697390627</v>
      </c>
      <c r="GC27" s="217">
        <f t="shared" si="50"/>
        <v>2.7186121973000521</v>
      </c>
      <c r="GD27" s="217">
        <f t="shared" si="50"/>
        <v>2.7063911248610424</v>
      </c>
      <c r="GE27" s="217">
        <f t="shared" si="50"/>
        <v>2.6941699722914705</v>
      </c>
      <c r="GF27" s="217">
        <f t="shared" si="50"/>
        <v>2.681948779656619</v>
      </c>
      <c r="GG27" s="217">
        <f t="shared" si="50"/>
        <v>2.6697275870217672</v>
      </c>
      <c r="GH27" s="217">
        <f t="shared" si="50"/>
        <v>2.6575063943869153</v>
      </c>
      <c r="GI27" s="217">
        <f t="shared" si="50"/>
        <v>2.6452852017520634</v>
      </c>
      <c r="GJ27" s="217">
        <f t="shared" si="50"/>
        <v>2.6330640491824919</v>
      </c>
      <c r="GK27" s="217">
        <f t="shared" si="50"/>
        <v>2.62084285654764</v>
      </c>
      <c r="GL27" s="217">
        <f t="shared" si="50"/>
        <v>2.6086216639127882</v>
      </c>
      <c r="GM27" s="217">
        <f t="shared" ref="GM27:HZ27" si="51">GM26*GM8</f>
        <v>2.5964004712779363</v>
      </c>
      <c r="GN27" s="217">
        <f t="shared" si="51"/>
        <v>2.5841792786430848</v>
      </c>
      <c r="GO27" s="217">
        <f t="shared" si="51"/>
        <v>2.5719580860082329</v>
      </c>
      <c r="GP27" s="217">
        <f t="shared" si="51"/>
        <v>2.559736933438661</v>
      </c>
      <c r="GQ27" s="217">
        <f t="shared" si="51"/>
        <v>2.5475158609996513</v>
      </c>
      <c r="GR27" s="217">
        <f t="shared" si="51"/>
        <v>2.5352947885606403</v>
      </c>
      <c r="GS27" s="217">
        <f t="shared" si="51"/>
        <v>2.5230737161216306</v>
      </c>
      <c r="GT27" s="217">
        <f t="shared" si="51"/>
        <v>2.5108526436826195</v>
      </c>
      <c r="GU27" s="217">
        <f t="shared" si="51"/>
        <v>2.4986315712436094</v>
      </c>
      <c r="GV27" s="217">
        <f t="shared" si="51"/>
        <v>2.4864105388698792</v>
      </c>
      <c r="GW27" s="217">
        <f t="shared" si="51"/>
        <v>2.4741894664308686</v>
      </c>
      <c r="GX27" s="217">
        <f t="shared" si="51"/>
        <v>2.4619683939918589</v>
      </c>
      <c r="GY27" s="217">
        <f t="shared" si="51"/>
        <v>2.4497473215528478</v>
      </c>
      <c r="GZ27" s="217">
        <f t="shared" si="51"/>
        <v>2.4375262491138376</v>
      </c>
      <c r="HA27" s="217">
        <f t="shared" si="51"/>
        <v>2.425305176674827</v>
      </c>
      <c r="HB27" s="217">
        <f t="shared" si="51"/>
        <v>2.4130841443010973</v>
      </c>
      <c r="HC27" s="217">
        <f t="shared" si="51"/>
        <v>2.400862951666245</v>
      </c>
      <c r="HD27" s="217">
        <f t="shared" si="51"/>
        <v>2.3886417590313935</v>
      </c>
      <c r="HE27" s="217">
        <f t="shared" si="51"/>
        <v>2.3764205663965421</v>
      </c>
      <c r="HF27" s="217">
        <f t="shared" si="51"/>
        <v>2.3641993737616902</v>
      </c>
      <c r="HG27" s="217">
        <f t="shared" si="51"/>
        <v>2.3519782211921183</v>
      </c>
      <c r="HH27" s="217">
        <f t="shared" si="51"/>
        <v>2.3397570285572664</v>
      </c>
      <c r="HI27" s="217">
        <f t="shared" si="51"/>
        <v>2.327535835922415</v>
      </c>
      <c r="HJ27" s="217">
        <f t="shared" si="51"/>
        <v>2.3153146432875631</v>
      </c>
      <c r="HK27" s="217">
        <f t="shared" si="51"/>
        <v>2.3030934506527112</v>
      </c>
      <c r="HL27" s="217">
        <f t="shared" si="51"/>
        <v>2.2908722580178593</v>
      </c>
      <c r="HM27" s="217">
        <f t="shared" si="51"/>
        <v>2.2786511054482879</v>
      </c>
      <c r="HN27" s="217">
        <f t="shared" si="51"/>
        <v>2.266429912813436</v>
      </c>
      <c r="HO27" s="217">
        <f t="shared" si="51"/>
        <v>2.2542088403744263</v>
      </c>
      <c r="HP27" s="217">
        <f t="shared" si="51"/>
        <v>2.2419877679354152</v>
      </c>
      <c r="HQ27" s="217">
        <f t="shared" si="51"/>
        <v>2.2297666954964046</v>
      </c>
      <c r="HR27" s="217">
        <f t="shared" si="51"/>
        <v>2.2175456631226749</v>
      </c>
      <c r="HS27" s="217">
        <f t="shared" si="51"/>
        <v>2.2053245906836647</v>
      </c>
      <c r="HT27" s="217">
        <f t="shared" si="51"/>
        <v>2.1931035182446541</v>
      </c>
      <c r="HU27" s="217">
        <f t="shared" si="51"/>
        <v>2.1808824458056435</v>
      </c>
      <c r="HV27" s="217">
        <f t="shared" si="51"/>
        <v>2.1686613733666333</v>
      </c>
      <c r="HW27" s="217">
        <f t="shared" si="51"/>
        <v>2.1564403009276227</v>
      </c>
      <c r="HX27" s="217">
        <f t="shared" si="51"/>
        <v>2.1442192284886126</v>
      </c>
      <c r="HY27" s="217">
        <f t="shared" si="51"/>
        <v>2.1319981961148824</v>
      </c>
      <c r="HZ27" s="217">
        <f t="shared" si="51"/>
        <v>2.1197771236758722</v>
      </c>
    </row>
    <row r="28" spans="1:234" x14ac:dyDescent="0.2">
      <c r="A28" s="214"/>
    </row>
    <row r="29" spans="1:234" x14ac:dyDescent="0.2">
      <c r="A29" s="219" t="s">
        <v>109</v>
      </c>
    </row>
    <row r="30" spans="1:234" x14ac:dyDescent="0.2">
      <c r="A30" s="214" t="s">
        <v>110</v>
      </c>
      <c r="B30" s="211">
        <v>1444.9118579581484</v>
      </c>
      <c r="C30" s="211">
        <v>1444.9118579581484</v>
      </c>
      <c r="D30" s="211">
        <v>1444.9118579581484</v>
      </c>
      <c r="E30" s="211">
        <v>1444.9118579581484</v>
      </c>
      <c r="F30" s="211">
        <v>1444.9118579581484</v>
      </c>
      <c r="G30" s="211">
        <v>1444.9118579581484</v>
      </c>
      <c r="H30" s="211">
        <v>1444.9118579581484</v>
      </c>
      <c r="I30" s="211">
        <v>1444.9118579581484</v>
      </c>
      <c r="J30" s="211">
        <v>1444.9118579581484</v>
      </c>
      <c r="K30" s="211">
        <v>1444.9118579581484</v>
      </c>
      <c r="L30" s="211">
        <v>1444.9118579581484</v>
      </c>
      <c r="M30" s="211">
        <v>1444.9118579581484</v>
      </c>
      <c r="N30" s="211">
        <v>1444.9118579581484</v>
      </c>
      <c r="O30" s="211">
        <v>1444.9118579581484</v>
      </c>
      <c r="P30" s="211">
        <v>1444.9118579581484</v>
      </c>
      <c r="Q30" s="211">
        <v>1444.9118579581484</v>
      </c>
      <c r="R30" s="211">
        <v>1444.9118579581484</v>
      </c>
      <c r="S30" s="211">
        <v>1444.9118579581484</v>
      </c>
      <c r="T30" s="211">
        <v>1444.9118579581484</v>
      </c>
      <c r="U30" s="211">
        <v>1444.9118579581484</v>
      </c>
      <c r="V30" s="211">
        <v>1444.9118579581484</v>
      </c>
      <c r="W30" s="211">
        <v>1444.9118579581484</v>
      </c>
      <c r="X30" s="211">
        <v>1444.9118579581484</v>
      </c>
      <c r="Y30" s="211">
        <v>1444.9118579581484</v>
      </c>
      <c r="Z30" s="211">
        <v>1444.9118579581484</v>
      </c>
      <c r="AA30" s="211">
        <v>1444.9118579581484</v>
      </c>
      <c r="AB30" s="211">
        <v>1444.9118579581484</v>
      </c>
      <c r="AC30" s="211">
        <v>1444.9118579581484</v>
      </c>
      <c r="AD30" s="211">
        <v>1444.9118579581484</v>
      </c>
      <c r="AE30" s="211">
        <v>1444.9118579581484</v>
      </c>
      <c r="AF30" s="211">
        <v>1444.9118579581484</v>
      </c>
      <c r="AG30" s="211">
        <v>1444.9118579581484</v>
      </c>
      <c r="AH30" s="211">
        <v>1444.9118579581484</v>
      </c>
      <c r="AI30" s="211">
        <v>1444.9118579581484</v>
      </c>
      <c r="AJ30" s="211">
        <v>1444.9118579581484</v>
      </c>
      <c r="AK30" s="211">
        <v>1444.9118579581484</v>
      </c>
      <c r="AL30" s="211">
        <v>1444.9118579581484</v>
      </c>
      <c r="AM30" s="211">
        <v>1444.9118579581484</v>
      </c>
      <c r="AN30" s="211">
        <v>1444.9118579581484</v>
      </c>
      <c r="AO30" s="211">
        <v>1444.9118579581484</v>
      </c>
      <c r="AP30" s="211">
        <v>1444.9118579581484</v>
      </c>
      <c r="AQ30" s="211">
        <v>1444.9118579581484</v>
      </c>
      <c r="AR30" s="211">
        <v>1444.9118579581484</v>
      </c>
      <c r="AS30" s="211">
        <v>1444.9118579581484</v>
      </c>
      <c r="AT30" s="211">
        <v>1444.9118579581484</v>
      </c>
      <c r="AU30" s="211">
        <v>1444.9118579581484</v>
      </c>
      <c r="AV30" s="211">
        <v>1444.9118579581484</v>
      </c>
      <c r="AW30" s="211">
        <v>1444.9118579581484</v>
      </c>
      <c r="AX30" s="211">
        <v>1444.9118579581484</v>
      </c>
      <c r="AY30" s="211">
        <v>1444.9118579581484</v>
      </c>
      <c r="AZ30" s="211">
        <v>1444.9118579581484</v>
      </c>
      <c r="BA30" s="211">
        <v>1444.9118579581484</v>
      </c>
      <c r="BB30" s="211">
        <v>1444.9118579581484</v>
      </c>
      <c r="BC30" s="211">
        <v>1444.9118579581484</v>
      </c>
      <c r="BD30" s="211">
        <v>1444.9118579581484</v>
      </c>
      <c r="BE30" s="211">
        <v>1444.9118579581484</v>
      </c>
      <c r="BF30" s="211">
        <v>1444.9118579581484</v>
      </c>
      <c r="BG30" s="211">
        <v>1444.9118579581484</v>
      </c>
      <c r="BH30" s="211">
        <v>1444.9118579581484</v>
      </c>
      <c r="BI30" s="211">
        <v>1444.9118579581484</v>
      </c>
      <c r="BJ30" s="211">
        <v>1444.9118579581484</v>
      </c>
      <c r="BK30" s="211">
        <v>1444.9118579581484</v>
      </c>
      <c r="BL30" s="211">
        <v>1444.9118579581484</v>
      </c>
      <c r="BM30" s="211">
        <v>1444.9118579581484</v>
      </c>
      <c r="BN30" s="211">
        <v>1444.9118579581484</v>
      </c>
      <c r="BO30" s="211">
        <v>1444.9118579581484</v>
      </c>
      <c r="BP30" s="211">
        <v>1444.9118579581484</v>
      </c>
      <c r="BQ30" s="211">
        <v>1444.9118579581484</v>
      </c>
      <c r="BR30" s="211">
        <v>1444.9118579581484</v>
      </c>
      <c r="BS30" s="211">
        <v>1444.9118579581484</v>
      </c>
      <c r="BT30" s="211">
        <v>1444.9118579581484</v>
      </c>
      <c r="BU30" s="211">
        <v>1444.9118579581484</v>
      </c>
      <c r="BV30" s="211">
        <v>1444.9118579581484</v>
      </c>
      <c r="BW30" s="211">
        <v>1444.9118579581484</v>
      </c>
      <c r="BX30" s="211">
        <v>1444.9118579581484</v>
      </c>
      <c r="BY30" s="211">
        <v>1444.9118579581484</v>
      </c>
      <c r="BZ30" s="211">
        <v>1444.9118579581484</v>
      </c>
      <c r="CA30" s="211">
        <v>1444.9118579581484</v>
      </c>
      <c r="CB30" s="211">
        <v>1444.9118579581484</v>
      </c>
      <c r="CC30" s="211">
        <v>1444.9118579581484</v>
      </c>
      <c r="CD30" s="211">
        <v>1444.9118579581484</v>
      </c>
      <c r="CE30" s="211">
        <v>1444.9118579581484</v>
      </c>
      <c r="CF30" s="211">
        <v>1444.9118579581484</v>
      </c>
      <c r="CG30" s="211">
        <v>1444.9118579581484</v>
      </c>
      <c r="CH30" s="211">
        <v>1444.9118579581484</v>
      </c>
      <c r="CI30" s="211">
        <v>1444.9118579581484</v>
      </c>
      <c r="CJ30" s="211">
        <v>1444.9118579581484</v>
      </c>
      <c r="CK30" s="211">
        <v>1444.9118579581484</v>
      </c>
      <c r="CL30" s="211">
        <v>1444.9118579581484</v>
      </c>
      <c r="CM30" s="211">
        <v>1444.9118579581484</v>
      </c>
      <c r="CN30" s="211">
        <v>1444.9118579581484</v>
      </c>
      <c r="CO30" s="211">
        <v>1444.9118579581484</v>
      </c>
      <c r="CP30" s="211">
        <v>1444.9118579581484</v>
      </c>
      <c r="CQ30" s="211">
        <v>1444.9118579581484</v>
      </c>
      <c r="CR30" s="211">
        <v>1444.9118579581484</v>
      </c>
      <c r="CS30" s="211">
        <v>1444.9118579581484</v>
      </c>
      <c r="CT30" s="211">
        <v>1444.9118579581484</v>
      </c>
      <c r="CU30" s="211">
        <v>1444.9118579581484</v>
      </c>
      <c r="CV30" s="211">
        <v>1444.9118579581484</v>
      </c>
      <c r="CW30" s="211">
        <v>1444.9118579581484</v>
      </c>
      <c r="CX30" s="211">
        <v>1444.9118579581484</v>
      </c>
      <c r="CY30" s="211">
        <v>1444.9118579581484</v>
      </c>
      <c r="CZ30" s="211">
        <v>1444.9118579581484</v>
      </c>
      <c r="DA30" s="211">
        <v>1444.9118579581484</v>
      </c>
      <c r="DB30" s="211">
        <v>1444.9118579581484</v>
      </c>
      <c r="DC30" s="211">
        <v>1444.9118579581484</v>
      </c>
      <c r="DD30" s="211">
        <v>1444.9118579581484</v>
      </c>
      <c r="DE30" s="211">
        <v>1444.9118579581484</v>
      </c>
      <c r="DF30" s="211">
        <v>1444.9118579581484</v>
      </c>
      <c r="DG30" s="211">
        <v>1444.9118579581484</v>
      </c>
      <c r="DH30" s="211">
        <v>1444.9118579581484</v>
      </c>
      <c r="DI30" s="211">
        <v>1444.9118579581484</v>
      </c>
      <c r="DJ30" s="211">
        <v>1444.9118579581484</v>
      </c>
      <c r="DK30" s="211">
        <v>1444.9118579581484</v>
      </c>
      <c r="DL30" s="211">
        <v>1444.9118579581484</v>
      </c>
      <c r="DM30" s="211">
        <v>1444.9118579581484</v>
      </c>
      <c r="DN30" s="211">
        <v>1444.9118579581484</v>
      </c>
      <c r="DO30" s="211">
        <v>1444.9118579581484</v>
      </c>
      <c r="DP30" s="211">
        <v>1444.9118579581484</v>
      </c>
      <c r="DQ30" s="211">
        <v>1444.9118579581484</v>
      </c>
      <c r="DR30" s="211">
        <v>1444.9118579581484</v>
      </c>
      <c r="DS30" s="211">
        <v>1444.9118579581484</v>
      </c>
      <c r="DT30" s="211">
        <v>1444.9118579581484</v>
      </c>
      <c r="DU30" s="211">
        <v>1444.9118579581484</v>
      </c>
      <c r="DV30" s="211">
        <v>1444.9118579581484</v>
      </c>
      <c r="DW30" s="211">
        <v>1444.9118579581484</v>
      </c>
      <c r="DX30" s="211">
        <v>1444.9118579581484</v>
      </c>
      <c r="DY30" s="211">
        <v>1444.9118579581484</v>
      </c>
      <c r="DZ30" s="211">
        <v>1444.9118579581484</v>
      </c>
      <c r="EA30" s="211">
        <v>1444.9118579581484</v>
      </c>
      <c r="EB30" s="211">
        <v>1444.9118579581484</v>
      </c>
      <c r="EC30" s="211">
        <v>1444.9118579581484</v>
      </c>
      <c r="ED30" s="211">
        <v>1444.9118579581484</v>
      </c>
      <c r="EE30" s="211">
        <v>1444.9118579581484</v>
      </c>
      <c r="EF30" s="211">
        <v>1444.9118579581484</v>
      </c>
      <c r="EG30" s="211">
        <v>1444.9118579581484</v>
      </c>
      <c r="EH30" s="211">
        <v>1444.9118579581484</v>
      </c>
      <c r="EI30" s="211">
        <v>1444.9118579581484</v>
      </c>
      <c r="EJ30" s="211">
        <v>1444.9118579581484</v>
      </c>
      <c r="EK30" s="211">
        <v>1444.9118579581484</v>
      </c>
      <c r="EL30" s="211">
        <v>1444.9118579581484</v>
      </c>
      <c r="EM30" s="211">
        <v>1444.9118579581484</v>
      </c>
      <c r="EN30" s="211">
        <v>1444.9118579581484</v>
      </c>
      <c r="EO30" s="211">
        <v>1444.9118579581484</v>
      </c>
      <c r="EP30" s="211">
        <v>1444.9118579581484</v>
      </c>
      <c r="EQ30" s="211">
        <v>1444.9118579581484</v>
      </c>
      <c r="ER30" s="211">
        <v>1444.9118579581484</v>
      </c>
      <c r="ES30" s="211">
        <v>1444.9118579581484</v>
      </c>
      <c r="ET30" s="211">
        <v>1444.9118579581484</v>
      </c>
      <c r="EU30" s="211">
        <v>1444.9118579581484</v>
      </c>
      <c r="EV30" s="211">
        <v>1444.9118579581484</v>
      </c>
      <c r="EW30" s="211">
        <v>1444.9118579581484</v>
      </c>
      <c r="EX30" s="211">
        <v>1444.9118579581484</v>
      </c>
      <c r="EY30" s="211">
        <v>1444.9118579581484</v>
      </c>
      <c r="EZ30" s="211">
        <v>1444.9118579581484</v>
      </c>
      <c r="FA30" s="211">
        <v>1444.9118579581484</v>
      </c>
      <c r="FB30" s="211">
        <v>1444.9118579581484</v>
      </c>
      <c r="FC30" s="211">
        <v>1444.9118579581484</v>
      </c>
      <c r="FD30" s="211">
        <v>1444.9118579581484</v>
      </c>
      <c r="FE30" s="211">
        <v>1444.9118579581484</v>
      </c>
      <c r="FF30" s="211">
        <v>1444.9118579581484</v>
      </c>
      <c r="FG30" s="211">
        <v>1444.9118579581484</v>
      </c>
      <c r="FH30" s="211">
        <v>1444.9118579581484</v>
      </c>
      <c r="FI30" s="211">
        <v>1444.9118579581484</v>
      </c>
      <c r="FJ30" s="211">
        <v>1444.9118579581484</v>
      </c>
      <c r="FK30" s="211">
        <v>1444.9118579581484</v>
      </c>
      <c r="FL30" s="211">
        <v>1444.9118579581484</v>
      </c>
      <c r="FM30" s="211">
        <v>1444.9118579581484</v>
      </c>
      <c r="FN30" s="211">
        <v>1444.9118579581484</v>
      </c>
      <c r="FO30" s="211">
        <v>1444.9118579581484</v>
      </c>
      <c r="FP30" s="211">
        <v>1444.9118579581484</v>
      </c>
      <c r="FQ30" s="211">
        <v>1444.9118579581484</v>
      </c>
      <c r="FR30" s="211">
        <v>1444.9118579581484</v>
      </c>
      <c r="FS30" s="211">
        <v>1444.9118579581484</v>
      </c>
      <c r="FT30" s="211">
        <v>1444.9118579581484</v>
      </c>
      <c r="FU30" s="211">
        <v>1444.9118579581484</v>
      </c>
      <c r="FV30" s="211">
        <v>1444.9118579581484</v>
      </c>
      <c r="FW30" s="211">
        <v>1444.9118579581484</v>
      </c>
      <c r="FX30" s="211">
        <v>1444.9118579581484</v>
      </c>
      <c r="FY30" s="211">
        <v>1444.9118579581484</v>
      </c>
      <c r="FZ30" s="211">
        <v>1444.9118579581484</v>
      </c>
      <c r="GA30" s="211">
        <v>1444.9118579581484</v>
      </c>
      <c r="GB30" s="211">
        <v>1444.9118579581484</v>
      </c>
      <c r="GC30" s="211">
        <v>1444.9118579581484</v>
      </c>
      <c r="GD30" s="211">
        <v>1444.9118579581484</v>
      </c>
      <c r="GE30" s="211">
        <v>1444.9118579581484</v>
      </c>
      <c r="GF30" s="211">
        <v>1444.9118579581484</v>
      </c>
      <c r="GG30" s="211">
        <v>1444.9118579581484</v>
      </c>
      <c r="GH30" s="211">
        <v>1444.9118579581484</v>
      </c>
      <c r="GI30" s="211">
        <v>1444.9118579581484</v>
      </c>
      <c r="GJ30" s="211">
        <v>1444.9118579581484</v>
      </c>
      <c r="GK30" s="211">
        <v>1444.9118579581484</v>
      </c>
      <c r="GL30" s="211">
        <v>1444.9118579581484</v>
      </c>
      <c r="GM30" s="211">
        <v>1444.9118579581484</v>
      </c>
      <c r="GN30" s="211">
        <v>1444.9118579581484</v>
      </c>
      <c r="GO30" s="211">
        <v>1444.9118579581484</v>
      </c>
      <c r="GP30" s="211">
        <v>1444.9118579581484</v>
      </c>
      <c r="GQ30" s="211">
        <v>1444.9118579581484</v>
      </c>
      <c r="GR30" s="211">
        <v>1444.9118579581484</v>
      </c>
      <c r="GS30" s="211">
        <v>1444.9118579581484</v>
      </c>
      <c r="GT30" s="211">
        <v>1444.9118579581484</v>
      </c>
      <c r="GU30" s="211">
        <v>1444.9118579581484</v>
      </c>
      <c r="GV30" s="211">
        <v>1444.9118579581484</v>
      </c>
      <c r="GW30" s="211">
        <v>1444.9118579581484</v>
      </c>
      <c r="GX30" s="211">
        <v>1444.9118579581484</v>
      </c>
      <c r="GY30" s="211">
        <v>1444.9118579581484</v>
      </c>
      <c r="GZ30" s="211">
        <v>1444.9118579581484</v>
      </c>
      <c r="HA30" s="211">
        <v>1444.9118579581484</v>
      </c>
      <c r="HB30" s="211">
        <v>1444.9118579581484</v>
      </c>
      <c r="HC30" s="211">
        <v>1444.9118579581484</v>
      </c>
      <c r="HD30" s="211">
        <v>1444.9118579581484</v>
      </c>
      <c r="HE30" s="211">
        <v>1444.9118579581484</v>
      </c>
      <c r="HF30" s="211">
        <v>1444.9118579581484</v>
      </c>
      <c r="HG30" s="211">
        <v>1444.9118579581484</v>
      </c>
      <c r="HH30" s="211">
        <v>1444.9118579581484</v>
      </c>
      <c r="HI30" s="211">
        <v>1444.9118579581484</v>
      </c>
      <c r="HJ30" s="211">
        <v>1444.9118579581484</v>
      </c>
      <c r="HK30" s="211">
        <v>1444.9118579581484</v>
      </c>
      <c r="HL30" s="211">
        <v>1444.9118579581484</v>
      </c>
      <c r="HM30" s="211">
        <v>1444.9118579581484</v>
      </c>
      <c r="HN30" s="211">
        <v>1444.9118579581484</v>
      </c>
      <c r="HO30" s="211">
        <v>1444.9118579581484</v>
      </c>
      <c r="HP30" s="211">
        <v>1444.9118579581484</v>
      </c>
      <c r="HQ30" s="211">
        <v>1444.9118579581484</v>
      </c>
      <c r="HR30" s="211">
        <v>1444.9118579581484</v>
      </c>
      <c r="HS30" s="211">
        <v>1444.9118579581484</v>
      </c>
      <c r="HT30" s="211">
        <v>1444.9118579581484</v>
      </c>
      <c r="HU30" s="211">
        <v>1444.9118579581484</v>
      </c>
      <c r="HV30" s="211">
        <v>1444.9118579581484</v>
      </c>
      <c r="HW30" s="211">
        <v>1444.9118579581484</v>
      </c>
      <c r="HX30" s="211">
        <v>1444.9118579581484</v>
      </c>
      <c r="HY30" s="211">
        <v>1444.9118579581484</v>
      </c>
      <c r="HZ30" s="211">
        <v>1444.9118579581484</v>
      </c>
    </row>
    <row r="31" spans="1:234" x14ac:dyDescent="0.2">
      <c r="A31" s="214" t="s">
        <v>111</v>
      </c>
      <c r="B31" s="212">
        <v>169.49902504755866</v>
      </c>
      <c r="C31" s="212">
        <v>169.49902504755866</v>
      </c>
      <c r="D31" s="212">
        <v>169.49902504755866</v>
      </c>
      <c r="E31" s="212">
        <v>169.49902504755866</v>
      </c>
      <c r="F31" s="212">
        <v>169.49902504755866</v>
      </c>
      <c r="G31" s="212">
        <v>169.49902504755866</v>
      </c>
      <c r="H31" s="212">
        <v>169.49902504755866</v>
      </c>
      <c r="I31" s="212">
        <v>169.49902504755866</v>
      </c>
      <c r="J31" s="212">
        <v>169.49902504755866</v>
      </c>
      <c r="K31" s="212">
        <v>169.49902504755866</v>
      </c>
      <c r="L31" s="212">
        <v>169.49902504755866</v>
      </c>
      <c r="M31" s="212">
        <v>169.49902504755866</v>
      </c>
      <c r="N31" s="212">
        <v>169.49902504755866</v>
      </c>
      <c r="O31" s="212">
        <v>169.49902504755866</v>
      </c>
      <c r="P31" s="212">
        <v>169.49902504755866</v>
      </c>
      <c r="Q31" s="212">
        <v>169.49902504755866</v>
      </c>
      <c r="R31" s="212">
        <v>169.49902504755866</v>
      </c>
      <c r="S31" s="212">
        <v>169.49902504755866</v>
      </c>
      <c r="T31" s="212">
        <v>169.49902504755866</v>
      </c>
      <c r="U31" s="212">
        <v>169.49902504755866</v>
      </c>
      <c r="V31" s="212">
        <v>169.49902504755866</v>
      </c>
      <c r="W31" s="212">
        <v>169.49902504755866</v>
      </c>
      <c r="X31" s="212">
        <v>169.49902504755866</v>
      </c>
      <c r="Y31" s="212">
        <v>169.49902504755866</v>
      </c>
      <c r="Z31" s="212">
        <v>169.49902504755866</v>
      </c>
      <c r="AA31" s="212">
        <v>169.49902504755866</v>
      </c>
      <c r="AB31" s="212">
        <v>169.49902504755866</v>
      </c>
      <c r="AC31" s="212">
        <v>169.49902504755866</v>
      </c>
      <c r="AD31" s="212">
        <v>169.49902504755866</v>
      </c>
      <c r="AE31" s="212">
        <v>169.49902504755866</v>
      </c>
      <c r="AF31" s="212">
        <v>169.49902504755866</v>
      </c>
      <c r="AG31" s="212">
        <v>169.49902504755866</v>
      </c>
      <c r="AH31" s="212">
        <v>169.49902504755866</v>
      </c>
      <c r="AI31" s="212">
        <v>169.49902504755866</v>
      </c>
      <c r="AJ31" s="212">
        <v>169.49902504755866</v>
      </c>
      <c r="AK31" s="212">
        <v>169.49902504755866</v>
      </c>
      <c r="AL31" s="212">
        <v>169.49902504755866</v>
      </c>
      <c r="AM31" s="212">
        <v>169.49902504755866</v>
      </c>
      <c r="AN31" s="212">
        <v>169.49902504755866</v>
      </c>
      <c r="AO31" s="212">
        <v>169.49902504755866</v>
      </c>
      <c r="AP31" s="212">
        <v>169.49902504755866</v>
      </c>
      <c r="AQ31" s="212">
        <v>169.49902504755866</v>
      </c>
      <c r="AR31" s="212">
        <v>169.49902504755866</v>
      </c>
      <c r="AS31" s="212">
        <v>169.49902504755866</v>
      </c>
      <c r="AT31" s="212">
        <v>169.49902504755866</v>
      </c>
      <c r="AU31" s="212">
        <v>169.49902504755866</v>
      </c>
      <c r="AV31" s="212">
        <v>169.49902504755866</v>
      </c>
      <c r="AW31" s="212">
        <v>169.49902504755866</v>
      </c>
      <c r="AX31" s="212">
        <v>169.49902504755866</v>
      </c>
      <c r="AY31" s="212">
        <v>169.49902504755866</v>
      </c>
      <c r="AZ31" s="212">
        <v>169.49902504755866</v>
      </c>
      <c r="BA31" s="212">
        <v>169.49902504755866</v>
      </c>
      <c r="BB31" s="212">
        <v>169.49902504755866</v>
      </c>
      <c r="BC31" s="212">
        <v>169.49902504755866</v>
      </c>
      <c r="BD31" s="212">
        <v>169.49902504755866</v>
      </c>
      <c r="BE31" s="212">
        <v>169.49902504755866</v>
      </c>
      <c r="BF31" s="212">
        <v>169.49902504755866</v>
      </c>
      <c r="BG31" s="212">
        <v>169.49902504755866</v>
      </c>
      <c r="BH31" s="212">
        <v>169.49902504755866</v>
      </c>
      <c r="BI31" s="212">
        <v>169.49902504755866</v>
      </c>
      <c r="BJ31" s="212">
        <v>169.49902504755866</v>
      </c>
      <c r="BK31" s="212">
        <v>169.49902504755866</v>
      </c>
      <c r="BL31" s="212">
        <v>169.49902504755866</v>
      </c>
      <c r="BM31" s="212">
        <v>169.49902504755866</v>
      </c>
      <c r="BN31" s="212">
        <v>169.49902504755866</v>
      </c>
      <c r="BO31" s="212">
        <v>169.49902504755866</v>
      </c>
      <c r="BP31" s="212">
        <v>169.49902504755866</v>
      </c>
      <c r="BQ31" s="212">
        <v>169.49902504755866</v>
      </c>
      <c r="BR31" s="212">
        <v>169.49902504755866</v>
      </c>
      <c r="BS31" s="212">
        <v>169.49902504755866</v>
      </c>
      <c r="BT31" s="212">
        <v>169.49902504755866</v>
      </c>
      <c r="BU31" s="212">
        <v>169.49902504755866</v>
      </c>
      <c r="BV31" s="212">
        <v>169.49902504755866</v>
      </c>
      <c r="BW31" s="212">
        <v>169.49902504755866</v>
      </c>
      <c r="BX31" s="212">
        <v>169.49902504755866</v>
      </c>
      <c r="BY31" s="212">
        <v>169.49902504755866</v>
      </c>
      <c r="BZ31" s="212">
        <v>169.49902504755866</v>
      </c>
      <c r="CA31" s="212">
        <v>169.49902504755866</v>
      </c>
      <c r="CB31" s="212">
        <v>169.49902504755866</v>
      </c>
      <c r="CC31" s="212">
        <v>169.49902504755866</v>
      </c>
      <c r="CD31" s="212">
        <v>169.49902504755866</v>
      </c>
      <c r="CE31" s="212">
        <v>169.49902504755866</v>
      </c>
      <c r="CF31" s="212">
        <v>169.49902504755866</v>
      </c>
      <c r="CG31" s="212">
        <v>169.49902504755866</v>
      </c>
      <c r="CH31" s="212">
        <v>169.49902504755866</v>
      </c>
      <c r="CI31" s="212">
        <v>169.49902504755866</v>
      </c>
      <c r="CJ31" s="212">
        <v>169.49902504755866</v>
      </c>
      <c r="CK31" s="212">
        <v>169.49902504755866</v>
      </c>
      <c r="CL31" s="212">
        <v>169.49902504755866</v>
      </c>
      <c r="CM31" s="212">
        <v>169.49902504755866</v>
      </c>
      <c r="CN31" s="212">
        <v>169.49902504755866</v>
      </c>
      <c r="CO31" s="212">
        <v>169.49902504755866</v>
      </c>
      <c r="CP31" s="212">
        <v>169.49902504755866</v>
      </c>
      <c r="CQ31" s="212">
        <v>169.49902504755866</v>
      </c>
      <c r="CR31" s="212">
        <v>169.49902504755866</v>
      </c>
      <c r="CS31" s="212">
        <v>169.49902504755866</v>
      </c>
      <c r="CT31" s="212">
        <v>169.49902504755866</v>
      </c>
      <c r="CU31" s="212">
        <v>169.49902504755866</v>
      </c>
      <c r="CV31" s="212">
        <v>169.49902504755866</v>
      </c>
      <c r="CW31" s="212">
        <v>169.49902504755866</v>
      </c>
      <c r="CX31" s="212">
        <v>169.49902504755866</v>
      </c>
      <c r="CY31" s="212">
        <v>169.49902504755866</v>
      </c>
      <c r="CZ31" s="212">
        <v>169.49902504755866</v>
      </c>
      <c r="DA31" s="212">
        <v>169.49902504755866</v>
      </c>
      <c r="DB31" s="212">
        <v>169.49902504755866</v>
      </c>
      <c r="DC31" s="212">
        <v>169.49902504755866</v>
      </c>
      <c r="DD31" s="212">
        <v>169.49902504755866</v>
      </c>
      <c r="DE31" s="212">
        <v>169.49902504755866</v>
      </c>
      <c r="DF31" s="212">
        <v>169.49902504755866</v>
      </c>
      <c r="DG31" s="212">
        <v>169.49902504755866</v>
      </c>
      <c r="DH31" s="212">
        <v>169.49902504755866</v>
      </c>
      <c r="DI31" s="212">
        <v>169.49902504755866</v>
      </c>
      <c r="DJ31" s="212">
        <v>169.49902504755866</v>
      </c>
      <c r="DK31" s="212">
        <v>169.49902504755866</v>
      </c>
      <c r="DL31" s="212">
        <v>169.49902504755866</v>
      </c>
      <c r="DM31" s="212">
        <v>169.49902504755866</v>
      </c>
      <c r="DN31" s="212">
        <v>169.49902504755866</v>
      </c>
      <c r="DO31" s="212">
        <v>169.49902504755866</v>
      </c>
      <c r="DP31" s="212">
        <v>169.49902504755866</v>
      </c>
      <c r="DQ31" s="212">
        <v>169.49902504755866</v>
      </c>
      <c r="DR31" s="212">
        <v>169.49902504755866</v>
      </c>
      <c r="DS31" s="212">
        <v>169.49902504755866</v>
      </c>
      <c r="DT31" s="212">
        <v>169.49902504755866</v>
      </c>
      <c r="DU31" s="212">
        <v>169.49902504755866</v>
      </c>
      <c r="DV31" s="212">
        <v>169.49902504755866</v>
      </c>
      <c r="DW31" s="212">
        <v>169.49902504755866</v>
      </c>
      <c r="DX31" s="212">
        <v>169.49902504755866</v>
      </c>
      <c r="DY31" s="212">
        <v>169.49902504755866</v>
      </c>
      <c r="DZ31" s="212">
        <v>169.49902504755866</v>
      </c>
      <c r="EA31" s="212">
        <v>169.49902504755866</v>
      </c>
      <c r="EB31" s="212">
        <v>169.49902504755866</v>
      </c>
      <c r="EC31" s="212">
        <v>169.49902504755866</v>
      </c>
      <c r="ED31" s="212">
        <v>169.49902504755866</v>
      </c>
      <c r="EE31" s="212">
        <v>169.49902504755866</v>
      </c>
      <c r="EF31" s="212">
        <v>169.49902504755866</v>
      </c>
      <c r="EG31" s="212">
        <v>169.49902504755866</v>
      </c>
      <c r="EH31" s="212">
        <v>169.49902504755866</v>
      </c>
      <c r="EI31" s="212">
        <v>169.49902504755866</v>
      </c>
      <c r="EJ31" s="212">
        <v>169.49902504755866</v>
      </c>
      <c r="EK31" s="212">
        <v>169.49902504755866</v>
      </c>
      <c r="EL31" s="212">
        <v>169.49902504755866</v>
      </c>
      <c r="EM31" s="212">
        <v>169.49902504755866</v>
      </c>
      <c r="EN31" s="212">
        <v>169.49902504755866</v>
      </c>
      <c r="EO31" s="212">
        <v>169.49902504755866</v>
      </c>
      <c r="EP31" s="212">
        <v>169.49902504755866</v>
      </c>
      <c r="EQ31" s="212">
        <v>169.49902504755866</v>
      </c>
      <c r="ER31" s="212">
        <v>169.49902504755866</v>
      </c>
      <c r="ES31" s="212">
        <v>169.49902504755866</v>
      </c>
      <c r="ET31" s="212">
        <v>169.49902504755866</v>
      </c>
      <c r="EU31" s="212">
        <v>169.49902504755866</v>
      </c>
      <c r="EV31" s="212">
        <v>169.49902504755866</v>
      </c>
      <c r="EW31" s="212">
        <v>169.49902504755866</v>
      </c>
      <c r="EX31" s="212">
        <v>169.49902504755866</v>
      </c>
      <c r="EY31" s="212">
        <v>169.49902504755866</v>
      </c>
      <c r="EZ31" s="212">
        <v>169.49902504755866</v>
      </c>
      <c r="FA31" s="212">
        <v>169.49902504755866</v>
      </c>
      <c r="FB31" s="212">
        <v>169.49902504755866</v>
      </c>
      <c r="FC31" s="212">
        <v>169.49902504755866</v>
      </c>
      <c r="FD31" s="212">
        <v>169.49902504755866</v>
      </c>
      <c r="FE31" s="212">
        <v>169.49902504755866</v>
      </c>
      <c r="FF31" s="212">
        <v>169.49902504755866</v>
      </c>
      <c r="FG31" s="212">
        <v>169.49902504755866</v>
      </c>
      <c r="FH31" s="212">
        <v>169.49902504755866</v>
      </c>
      <c r="FI31" s="212">
        <v>169.49902504755866</v>
      </c>
      <c r="FJ31" s="212">
        <v>169.49902504755866</v>
      </c>
      <c r="FK31" s="212">
        <v>169.49902504755866</v>
      </c>
      <c r="FL31" s="212">
        <v>169.49902504755866</v>
      </c>
      <c r="FM31" s="212">
        <v>169.49902504755866</v>
      </c>
      <c r="FN31" s="212">
        <v>169.49902504755866</v>
      </c>
      <c r="FO31" s="212">
        <v>169.49902504755866</v>
      </c>
      <c r="FP31" s="212">
        <v>169.49902504755866</v>
      </c>
      <c r="FQ31" s="212">
        <v>169.49902504755866</v>
      </c>
      <c r="FR31" s="212">
        <v>169.49902504755866</v>
      </c>
      <c r="FS31" s="212">
        <v>169.49902504755866</v>
      </c>
      <c r="FT31" s="212">
        <v>169.49902504755866</v>
      </c>
      <c r="FU31" s="212">
        <v>169.49902504755866</v>
      </c>
      <c r="FV31" s="212">
        <v>169.49902504755866</v>
      </c>
      <c r="FW31" s="212">
        <v>169.49902504755866</v>
      </c>
      <c r="FX31" s="212">
        <v>169.49902504755866</v>
      </c>
      <c r="FY31" s="212">
        <v>169.49902504755866</v>
      </c>
      <c r="FZ31" s="212">
        <v>169.49902504755866</v>
      </c>
      <c r="GA31" s="212">
        <v>169.49902504755866</v>
      </c>
      <c r="GB31" s="212">
        <v>169.49902504755866</v>
      </c>
      <c r="GC31" s="212">
        <v>169.49902504755866</v>
      </c>
      <c r="GD31" s="212">
        <v>169.49902504755866</v>
      </c>
      <c r="GE31" s="212">
        <v>169.49902504755866</v>
      </c>
      <c r="GF31" s="212">
        <v>169.49902504755866</v>
      </c>
      <c r="GG31" s="212">
        <v>169.49902504755866</v>
      </c>
      <c r="GH31" s="212">
        <v>169.49902504755866</v>
      </c>
      <c r="GI31" s="212">
        <v>169.49902504755866</v>
      </c>
      <c r="GJ31" s="212">
        <v>169.49902504755866</v>
      </c>
      <c r="GK31" s="212">
        <v>169.49902504755866</v>
      </c>
      <c r="GL31" s="212">
        <v>169.49902504755866</v>
      </c>
      <c r="GM31" s="212">
        <v>169.49902504755866</v>
      </c>
      <c r="GN31" s="212">
        <v>169.49902504755866</v>
      </c>
      <c r="GO31" s="212">
        <v>169.49902504755866</v>
      </c>
      <c r="GP31" s="212">
        <v>169.49902504755866</v>
      </c>
      <c r="GQ31" s="212">
        <v>169.49902504755866</v>
      </c>
      <c r="GR31" s="212">
        <v>169.49902504755866</v>
      </c>
      <c r="GS31" s="212">
        <v>169.49902504755866</v>
      </c>
      <c r="GT31" s="212">
        <v>169.49902504755866</v>
      </c>
      <c r="GU31" s="212">
        <v>169.49902504755866</v>
      </c>
      <c r="GV31" s="212">
        <v>169.49902504755866</v>
      </c>
      <c r="GW31" s="212">
        <v>169.49902504755866</v>
      </c>
      <c r="GX31" s="212">
        <v>169.49902504755866</v>
      </c>
      <c r="GY31" s="212">
        <v>169.49902504755866</v>
      </c>
      <c r="GZ31" s="212">
        <v>169.49902504755866</v>
      </c>
      <c r="HA31" s="212">
        <v>169.49902504755866</v>
      </c>
      <c r="HB31" s="212">
        <v>169.49902504755866</v>
      </c>
      <c r="HC31" s="212">
        <v>169.49902504755866</v>
      </c>
      <c r="HD31" s="212">
        <v>169.49902504755866</v>
      </c>
      <c r="HE31" s="212">
        <v>169.49902504755866</v>
      </c>
      <c r="HF31" s="212">
        <v>169.49902504755866</v>
      </c>
      <c r="HG31" s="212">
        <v>169.49902504755866</v>
      </c>
      <c r="HH31" s="212">
        <v>169.49902504755866</v>
      </c>
      <c r="HI31" s="212">
        <v>169.49902504755866</v>
      </c>
      <c r="HJ31" s="212">
        <v>169.49902504755866</v>
      </c>
      <c r="HK31" s="212">
        <v>169.49902504755866</v>
      </c>
      <c r="HL31" s="212">
        <v>169.49902504755866</v>
      </c>
      <c r="HM31" s="212">
        <v>169.49902504755866</v>
      </c>
      <c r="HN31" s="212">
        <v>169.49902504755866</v>
      </c>
      <c r="HO31" s="212">
        <v>169.49902504755866</v>
      </c>
      <c r="HP31" s="212">
        <v>169.49902504755866</v>
      </c>
      <c r="HQ31" s="212">
        <v>169.49902504755866</v>
      </c>
      <c r="HR31" s="212">
        <v>169.49902504755866</v>
      </c>
      <c r="HS31" s="212">
        <v>169.49902504755866</v>
      </c>
      <c r="HT31" s="212">
        <v>169.49902504755866</v>
      </c>
      <c r="HU31" s="212">
        <v>169.49902504755866</v>
      </c>
      <c r="HV31" s="212">
        <v>169.49902504755866</v>
      </c>
      <c r="HW31" s="212">
        <v>169.49902504755866</v>
      </c>
      <c r="HX31" s="212">
        <v>169.49902504755866</v>
      </c>
      <c r="HY31" s="212">
        <v>169.49902504755866</v>
      </c>
      <c r="HZ31" s="212">
        <v>169.49902504755866</v>
      </c>
    </row>
    <row r="32" spans="1:234" x14ac:dyDescent="0.2">
      <c r="A32" s="214" t="s">
        <v>100</v>
      </c>
      <c r="B32" s="217">
        <f>B31*B14</f>
        <v>6.6588042040630804E-2</v>
      </c>
      <c r="C32" s="217">
        <f t="shared" ref="C32:BN32" si="52">C31*C14</f>
        <v>9.4143959232851543E-2</v>
      </c>
      <c r="D32" s="217">
        <f t="shared" si="52"/>
        <v>0.12526766732495809</v>
      </c>
      <c r="E32" s="217">
        <f t="shared" si="52"/>
        <v>0.17896805705177363</v>
      </c>
      <c r="F32" s="217">
        <f t="shared" si="52"/>
        <v>0.2423808770266429</v>
      </c>
      <c r="G32" s="217">
        <f t="shared" si="52"/>
        <v>0.27293887030653102</v>
      </c>
      <c r="H32" s="217">
        <f t="shared" si="52"/>
        <v>0.30091123102642181</v>
      </c>
      <c r="I32" s="217">
        <f t="shared" si="52"/>
        <v>0.32371232662631777</v>
      </c>
      <c r="J32" s="217">
        <f t="shared" si="52"/>
        <v>0.3620272175861981</v>
      </c>
      <c r="K32" s="217">
        <f t="shared" si="52"/>
        <v>0.41327027134606537</v>
      </c>
      <c r="L32" s="217">
        <f t="shared" si="52"/>
        <v>0.47592183719545972</v>
      </c>
      <c r="M32" s="217">
        <f t="shared" si="52"/>
        <v>0.51423672815533994</v>
      </c>
      <c r="N32" s="217">
        <f t="shared" si="52"/>
        <v>0.53703782375523579</v>
      </c>
      <c r="O32" s="217">
        <f t="shared" si="52"/>
        <v>0.55983891935513186</v>
      </c>
      <c r="P32" s="217">
        <f t="shared" si="52"/>
        <v>0.58745229466623528</v>
      </c>
      <c r="Q32" s="217">
        <f t="shared" si="52"/>
        <v>0.61248003741734136</v>
      </c>
      <c r="R32" s="217">
        <f t="shared" si="52"/>
        <v>0.70721316382182198</v>
      </c>
      <c r="S32" s="217">
        <f t="shared" si="52"/>
        <v>0.78894533667388189</v>
      </c>
      <c r="T32" s="217">
        <f t="shared" si="52"/>
        <v>0.89076264819852791</v>
      </c>
      <c r="U32" s="217">
        <f t="shared" si="52"/>
        <v>1.0068936553370877</v>
      </c>
      <c r="V32" s="217">
        <f t="shared" si="52"/>
        <v>1.1229025179885392</v>
      </c>
      <c r="W32" s="217">
        <f t="shared" si="52"/>
        <v>1.2246787201346498</v>
      </c>
      <c r="X32" s="217">
        <f t="shared" si="52"/>
        <v>1.9062000349180674</v>
      </c>
      <c r="Y32" s="217">
        <f t="shared" si="52"/>
        <v>1.9649007066891495</v>
      </c>
      <c r="Z32" s="217">
        <f t="shared" si="52"/>
        <v>1.9974183569369774</v>
      </c>
      <c r="AA32" s="217">
        <f t="shared" si="52"/>
        <v>2.0254948236779802</v>
      </c>
      <c r="AB32" s="217">
        <f t="shared" si="52"/>
        <v>2.0535403543646908</v>
      </c>
      <c r="AC32" s="217">
        <f t="shared" si="52"/>
        <v>2.0850562377549493</v>
      </c>
      <c r="AD32" s="217">
        <f t="shared" si="52"/>
        <v>2.4101802745374457</v>
      </c>
      <c r="AE32" s="217">
        <f t="shared" si="52"/>
        <v>2.4055295452757548</v>
      </c>
      <c r="AF32" s="217">
        <f t="shared" si="52"/>
        <v>2.4008788412208895</v>
      </c>
      <c r="AG32" s="217">
        <f t="shared" si="52"/>
        <v>2.3962281371660237</v>
      </c>
      <c r="AH32" s="217">
        <f t="shared" si="52"/>
        <v>2.4203220738294871</v>
      </c>
      <c r="AI32" s="217">
        <f t="shared" si="52"/>
        <v>2.8928747510366479</v>
      </c>
      <c r="AJ32" s="217">
        <f t="shared" si="52"/>
        <v>2.8847594641201932</v>
      </c>
      <c r="AK32" s="217">
        <f t="shared" si="52"/>
        <v>2.8766442024105645</v>
      </c>
      <c r="AL32" s="217">
        <f t="shared" si="52"/>
        <v>2.8685289407009362</v>
      </c>
      <c r="AM32" s="217">
        <f t="shared" si="52"/>
        <v>2.8604136789913075</v>
      </c>
      <c r="AN32" s="217">
        <f t="shared" si="52"/>
        <v>2.8522984172816774</v>
      </c>
      <c r="AO32" s="217">
        <f t="shared" si="52"/>
        <v>2.844183130365225</v>
      </c>
      <c r="AP32" s="217">
        <f t="shared" si="52"/>
        <v>2.8360678686555953</v>
      </c>
      <c r="AQ32" s="217">
        <f t="shared" si="52"/>
        <v>2.8276780037936948</v>
      </c>
      <c r="AR32" s="217">
        <f t="shared" si="52"/>
        <v>2.8192881389317921</v>
      </c>
      <c r="AS32" s="217">
        <f t="shared" si="52"/>
        <v>2.8108982992767162</v>
      </c>
      <c r="AT32" s="217">
        <f t="shared" si="52"/>
        <v>2.8025084344148157</v>
      </c>
      <c r="AU32" s="217">
        <f t="shared" si="52"/>
        <v>2.7941185695529143</v>
      </c>
      <c r="AV32" s="217">
        <f t="shared" si="52"/>
        <v>2.785728704691012</v>
      </c>
      <c r="AW32" s="217">
        <f t="shared" si="52"/>
        <v>2.7773388398291106</v>
      </c>
      <c r="AX32" s="217">
        <f t="shared" si="52"/>
        <v>2.7689489749672092</v>
      </c>
      <c r="AY32" s="217">
        <f t="shared" si="52"/>
        <v>2.7605591101053091</v>
      </c>
      <c r="AZ32" s="217">
        <f t="shared" si="52"/>
        <v>2.7521692452434072</v>
      </c>
      <c r="BA32" s="217">
        <f t="shared" si="52"/>
        <v>2.7437793803815049</v>
      </c>
      <c r="BB32" s="217">
        <f t="shared" si="52"/>
        <v>2.7353895407264286</v>
      </c>
      <c r="BC32" s="217">
        <f t="shared" si="52"/>
        <v>2.7271492279576468</v>
      </c>
      <c r="BD32" s="217">
        <f t="shared" si="52"/>
        <v>2.7189089151888641</v>
      </c>
      <c r="BE32" s="217">
        <f t="shared" si="52"/>
        <v>2.7106686276269061</v>
      </c>
      <c r="BF32" s="217">
        <f t="shared" si="52"/>
        <v>2.7024283148581234</v>
      </c>
      <c r="BG32" s="217">
        <f t="shared" si="52"/>
        <v>2.6941880272961649</v>
      </c>
      <c r="BH32" s="217">
        <f t="shared" si="52"/>
        <v>2.6859477145273827</v>
      </c>
      <c r="BI32" s="217">
        <f t="shared" si="52"/>
        <v>2.6777074269654242</v>
      </c>
      <c r="BJ32" s="217">
        <f t="shared" si="52"/>
        <v>2.6694671141966415</v>
      </c>
      <c r="BK32" s="217">
        <f t="shared" si="52"/>
        <v>2.6612268014278584</v>
      </c>
      <c r="BL32" s="217">
        <f t="shared" si="52"/>
        <v>2.6529865138659008</v>
      </c>
      <c r="BM32" s="217">
        <f t="shared" si="52"/>
        <v>2.6447462010971177</v>
      </c>
      <c r="BN32" s="217">
        <f t="shared" si="52"/>
        <v>2.6365059135351601</v>
      </c>
      <c r="BO32" s="217">
        <f t="shared" ref="BO32:DZ32" si="53">BO31*BO14</f>
        <v>2.6284040618564668</v>
      </c>
      <c r="BP32" s="217">
        <f t="shared" si="53"/>
        <v>2.6203022353845982</v>
      </c>
      <c r="BQ32" s="217">
        <f t="shared" si="53"/>
        <v>2.6122004089127295</v>
      </c>
      <c r="BR32" s="217">
        <f t="shared" si="53"/>
        <v>2.6040985824408609</v>
      </c>
      <c r="BS32" s="217">
        <f t="shared" si="53"/>
        <v>2.5959967559689927</v>
      </c>
      <c r="BT32" s="217">
        <f t="shared" si="53"/>
        <v>2.5878949294971241</v>
      </c>
      <c r="BU32" s="217">
        <f t="shared" si="53"/>
        <v>2.5797930778184308</v>
      </c>
      <c r="BV32" s="217">
        <f t="shared" si="53"/>
        <v>2.5716912513465626</v>
      </c>
      <c r="BW32" s="217">
        <f t="shared" si="53"/>
        <v>2.563589424874694</v>
      </c>
      <c r="BX32" s="217">
        <f t="shared" si="53"/>
        <v>2.5554875984028254</v>
      </c>
      <c r="BY32" s="217">
        <f t="shared" si="53"/>
        <v>2.5473857719309572</v>
      </c>
      <c r="BZ32" s="217">
        <f t="shared" si="53"/>
        <v>2.5392839454590885</v>
      </c>
      <c r="CA32" s="217">
        <f t="shared" si="53"/>
        <v>2.5313101444517319</v>
      </c>
      <c r="CB32" s="217">
        <f t="shared" si="53"/>
        <v>2.5233363434443761</v>
      </c>
      <c r="CC32" s="217">
        <f t="shared" si="53"/>
        <v>2.515362542437019</v>
      </c>
      <c r="CD32" s="217">
        <f t="shared" si="53"/>
        <v>2.5073887162228372</v>
      </c>
      <c r="CE32" s="217">
        <f t="shared" si="53"/>
        <v>2.4994149152154801</v>
      </c>
      <c r="CF32" s="217">
        <f t="shared" si="53"/>
        <v>2.4914411142081239</v>
      </c>
      <c r="CG32" s="217">
        <f t="shared" si="53"/>
        <v>2.4834673132007672</v>
      </c>
      <c r="CH32" s="217">
        <f t="shared" si="53"/>
        <v>2.4754935121934105</v>
      </c>
      <c r="CI32" s="217">
        <f t="shared" si="53"/>
        <v>2.4675197111860538</v>
      </c>
      <c r="CJ32" s="217">
        <f t="shared" si="53"/>
        <v>2.4595459101786976</v>
      </c>
      <c r="CK32" s="217">
        <f t="shared" si="53"/>
        <v>2.4515721091713405</v>
      </c>
      <c r="CL32" s="217">
        <f t="shared" si="53"/>
        <v>2.4435983081639838</v>
      </c>
      <c r="CM32" s="217">
        <f t="shared" si="53"/>
        <v>2.4357430044412647</v>
      </c>
      <c r="CN32" s="217">
        <f t="shared" si="53"/>
        <v>2.4278877007185442</v>
      </c>
      <c r="CO32" s="217">
        <f t="shared" si="53"/>
        <v>2.4200323969958246</v>
      </c>
      <c r="CP32" s="217">
        <f t="shared" si="53"/>
        <v>2.4121770932731046</v>
      </c>
      <c r="CQ32" s="217">
        <f t="shared" si="53"/>
        <v>2.404321789550385</v>
      </c>
      <c r="CR32" s="217">
        <f t="shared" si="53"/>
        <v>2.3964664858276659</v>
      </c>
      <c r="CS32" s="217">
        <f t="shared" si="53"/>
        <v>2.3886111821049458</v>
      </c>
      <c r="CT32" s="217">
        <f t="shared" si="53"/>
        <v>2.3807558783822267</v>
      </c>
      <c r="CU32" s="217">
        <f t="shared" si="53"/>
        <v>2.3729005746595062</v>
      </c>
      <c r="CV32" s="217">
        <f t="shared" si="53"/>
        <v>2.3650452709367862</v>
      </c>
      <c r="CW32" s="217">
        <f t="shared" si="53"/>
        <v>2.357189967214067</v>
      </c>
      <c r="CX32" s="217">
        <f t="shared" si="53"/>
        <v>2.349334663491347</v>
      </c>
      <c r="CY32" s="217">
        <f t="shared" si="53"/>
        <v>2.3415888582167157</v>
      </c>
      <c r="CZ32" s="217">
        <f t="shared" si="53"/>
        <v>2.3338430529420835</v>
      </c>
      <c r="DA32" s="217">
        <f t="shared" si="53"/>
        <v>2.3260972728742773</v>
      </c>
      <c r="DB32" s="217">
        <f t="shared" si="53"/>
        <v>2.3183514675996455</v>
      </c>
      <c r="DC32" s="217">
        <f t="shared" si="53"/>
        <v>2.3106056623250137</v>
      </c>
      <c r="DD32" s="217">
        <f t="shared" si="53"/>
        <v>2.3028598822572071</v>
      </c>
      <c r="DE32" s="217">
        <f t="shared" si="53"/>
        <v>2.2951140769825757</v>
      </c>
      <c r="DF32" s="217">
        <f t="shared" si="53"/>
        <v>2.2873682717079435</v>
      </c>
      <c r="DG32" s="217">
        <f t="shared" si="53"/>
        <v>2.2796224664333122</v>
      </c>
      <c r="DH32" s="217">
        <f t="shared" si="53"/>
        <v>2.2718766863655055</v>
      </c>
      <c r="DI32" s="217">
        <f t="shared" si="53"/>
        <v>2.2641308810908742</v>
      </c>
      <c r="DJ32" s="217">
        <f t="shared" si="53"/>
        <v>2.256385075816242</v>
      </c>
      <c r="DK32" s="217">
        <f t="shared" si="53"/>
        <v>2.2486896337780928</v>
      </c>
      <c r="DL32" s="217">
        <f t="shared" si="53"/>
        <v>2.2409941665331186</v>
      </c>
      <c r="DM32" s="217">
        <f t="shared" si="53"/>
        <v>2.2332987244949702</v>
      </c>
      <c r="DN32" s="217">
        <f t="shared" si="53"/>
        <v>2.2256032824568206</v>
      </c>
      <c r="DO32" s="217">
        <f t="shared" si="53"/>
        <v>2.2179078152118468</v>
      </c>
      <c r="DP32" s="217">
        <f t="shared" si="53"/>
        <v>2.210212373173698</v>
      </c>
      <c r="DQ32" s="217">
        <f t="shared" si="53"/>
        <v>2.2025169311355479</v>
      </c>
      <c r="DR32" s="217">
        <f t="shared" si="53"/>
        <v>2.1948214638905741</v>
      </c>
      <c r="DS32" s="217">
        <f t="shared" si="53"/>
        <v>2.1871260218524249</v>
      </c>
      <c r="DT32" s="217">
        <f t="shared" si="53"/>
        <v>2.1794305798142757</v>
      </c>
      <c r="DU32" s="217">
        <f t="shared" si="53"/>
        <v>2.1717351125693014</v>
      </c>
      <c r="DV32" s="217">
        <f t="shared" si="53"/>
        <v>2.1640396705311522</v>
      </c>
      <c r="DW32" s="217">
        <f t="shared" si="53"/>
        <v>2.1563508578879955</v>
      </c>
      <c r="DX32" s="217">
        <f t="shared" si="53"/>
        <v>2.1486620452448388</v>
      </c>
      <c r="DY32" s="217">
        <f t="shared" si="53"/>
        <v>2.1409732578085077</v>
      </c>
      <c r="DZ32" s="217">
        <f t="shared" si="53"/>
        <v>2.1332844451653505</v>
      </c>
      <c r="EA32" s="217">
        <f t="shared" ref="EA32:GL32" si="54">EA31*EA14</f>
        <v>2.1255956325221939</v>
      </c>
      <c r="EB32" s="217">
        <f t="shared" si="54"/>
        <v>2.1179068198790372</v>
      </c>
      <c r="EC32" s="217">
        <f t="shared" si="54"/>
        <v>2.1102180072358805</v>
      </c>
      <c r="ED32" s="217">
        <f t="shared" si="54"/>
        <v>2.1025291945927242</v>
      </c>
      <c r="EE32" s="217">
        <f t="shared" si="54"/>
        <v>2.0948403819495671</v>
      </c>
      <c r="EF32" s="217">
        <f t="shared" si="54"/>
        <v>2.0871515945132355</v>
      </c>
      <c r="EG32" s="217">
        <f t="shared" si="54"/>
        <v>2.0794627818700788</v>
      </c>
      <c r="EH32" s="217">
        <f t="shared" si="54"/>
        <v>2.0717739692269221</v>
      </c>
      <c r="EI32" s="217">
        <f t="shared" si="54"/>
        <v>2.0640850809632902</v>
      </c>
      <c r="EJ32" s="217">
        <f t="shared" si="54"/>
        <v>2.0563961926996588</v>
      </c>
      <c r="EK32" s="217">
        <f t="shared" si="54"/>
        <v>2.0487073296428515</v>
      </c>
      <c r="EL32" s="217">
        <f t="shared" si="54"/>
        <v>2.0410184413792196</v>
      </c>
      <c r="EM32" s="217">
        <f t="shared" si="54"/>
        <v>2.0333295531155877</v>
      </c>
      <c r="EN32" s="217">
        <f t="shared" si="54"/>
        <v>2.0256406648519558</v>
      </c>
      <c r="EO32" s="217">
        <f t="shared" si="54"/>
        <v>2.0179517765883239</v>
      </c>
      <c r="EP32" s="217">
        <f t="shared" si="54"/>
        <v>2.010262888324692</v>
      </c>
      <c r="EQ32" s="217">
        <f t="shared" si="54"/>
        <v>2.0025740252678852</v>
      </c>
      <c r="ER32" s="217">
        <f t="shared" si="54"/>
        <v>1.9948851370042531</v>
      </c>
      <c r="ES32" s="217">
        <f t="shared" si="54"/>
        <v>1.9871962487406214</v>
      </c>
      <c r="ET32" s="217">
        <f t="shared" si="54"/>
        <v>1.9795073604769895</v>
      </c>
      <c r="EU32" s="217">
        <f t="shared" si="54"/>
        <v>1.9718185478338328</v>
      </c>
      <c r="EV32" s="217">
        <f t="shared" si="54"/>
        <v>1.9641297603975014</v>
      </c>
      <c r="EW32" s="217">
        <f t="shared" si="54"/>
        <v>1.9564409477543445</v>
      </c>
      <c r="EX32" s="217">
        <f t="shared" si="54"/>
        <v>1.9487521351111876</v>
      </c>
      <c r="EY32" s="217">
        <f t="shared" si="54"/>
        <v>1.9410633224680311</v>
      </c>
      <c r="EZ32" s="217">
        <f t="shared" si="54"/>
        <v>1.9333745098248745</v>
      </c>
      <c r="FA32" s="217">
        <f t="shared" si="54"/>
        <v>1.925685697181718</v>
      </c>
      <c r="FB32" s="217">
        <f t="shared" si="54"/>
        <v>1.9179969097453862</v>
      </c>
      <c r="FC32" s="217">
        <f t="shared" si="54"/>
        <v>1.9103080971022293</v>
      </c>
      <c r="FD32" s="217">
        <f t="shared" si="54"/>
        <v>1.9026192844590728</v>
      </c>
      <c r="FE32" s="217">
        <f t="shared" si="54"/>
        <v>1.8949304718159161</v>
      </c>
      <c r="FF32" s="217">
        <f t="shared" si="54"/>
        <v>1.8872416591727597</v>
      </c>
      <c r="FG32" s="217">
        <f t="shared" si="54"/>
        <v>1.8795527709091275</v>
      </c>
      <c r="FH32" s="217">
        <f t="shared" si="54"/>
        <v>1.8718639078523207</v>
      </c>
      <c r="FI32" s="217">
        <f t="shared" si="54"/>
        <v>1.864175019588689</v>
      </c>
      <c r="FJ32" s="217">
        <f t="shared" si="54"/>
        <v>1.8564861313250569</v>
      </c>
      <c r="FK32" s="217">
        <f t="shared" si="54"/>
        <v>1.848797243061425</v>
      </c>
      <c r="FL32" s="217">
        <f t="shared" si="54"/>
        <v>1.8411083547977933</v>
      </c>
      <c r="FM32" s="217">
        <f t="shared" si="54"/>
        <v>1.833419466534161</v>
      </c>
      <c r="FN32" s="217">
        <f t="shared" si="54"/>
        <v>1.8257306034773542</v>
      </c>
      <c r="FO32" s="217">
        <f t="shared" si="54"/>
        <v>1.8180417152137225</v>
      </c>
      <c r="FP32" s="217">
        <f t="shared" si="54"/>
        <v>1.8103528269500908</v>
      </c>
      <c r="FQ32" s="217">
        <f t="shared" si="54"/>
        <v>1.8026639386864589</v>
      </c>
      <c r="FR32" s="217">
        <f t="shared" si="54"/>
        <v>1.7949750504228268</v>
      </c>
      <c r="FS32" s="217">
        <f t="shared" si="54"/>
        <v>1.7872862629864954</v>
      </c>
      <c r="FT32" s="217">
        <f t="shared" si="54"/>
        <v>1.7795974503433385</v>
      </c>
      <c r="FU32" s="217">
        <f t="shared" si="54"/>
        <v>1.771908637700182</v>
      </c>
      <c r="FV32" s="217">
        <f t="shared" si="54"/>
        <v>1.7642198250570251</v>
      </c>
      <c r="FW32" s="217">
        <f t="shared" si="54"/>
        <v>1.7565310124138689</v>
      </c>
      <c r="FX32" s="217">
        <f t="shared" si="54"/>
        <v>1.7488421997707118</v>
      </c>
      <c r="FY32" s="217">
        <f t="shared" si="54"/>
        <v>1.7411534123343799</v>
      </c>
      <c r="FZ32" s="217">
        <f t="shared" si="54"/>
        <v>1.7334645996912237</v>
      </c>
      <c r="GA32" s="217">
        <f t="shared" si="54"/>
        <v>1.7257757870480668</v>
      </c>
      <c r="GB32" s="217">
        <f t="shared" si="54"/>
        <v>1.7180869744049101</v>
      </c>
      <c r="GC32" s="217">
        <f t="shared" si="54"/>
        <v>1.7103981617617532</v>
      </c>
      <c r="GD32" s="217">
        <f t="shared" si="54"/>
        <v>1.7027093491185967</v>
      </c>
      <c r="GE32" s="217">
        <f t="shared" si="54"/>
        <v>1.6950204860617897</v>
      </c>
      <c r="GF32" s="217">
        <f t="shared" si="54"/>
        <v>1.687331597798158</v>
      </c>
      <c r="GG32" s="217">
        <f t="shared" si="54"/>
        <v>1.6796427095345261</v>
      </c>
      <c r="GH32" s="217">
        <f t="shared" si="54"/>
        <v>1.6719538212708942</v>
      </c>
      <c r="GI32" s="217">
        <f t="shared" si="54"/>
        <v>1.6642649330072623</v>
      </c>
      <c r="GJ32" s="217">
        <f t="shared" si="54"/>
        <v>1.6565760699504553</v>
      </c>
      <c r="GK32" s="217">
        <f t="shared" si="54"/>
        <v>1.6488871816868236</v>
      </c>
      <c r="GL32" s="217">
        <f t="shared" si="54"/>
        <v>1.6411982934231917</v>
      </c>
      <c r="GM32" s="217">
        <f t="shared" ref="GM32:HZ32" si="55">GM31*GM14</f>
        <v>1.6335094051595596</v>
      </c>
      <c r="GN32" s="217">
        <f t="shared" si="55"/>
        <v>1.6258205168959279</v>
      </c>
      <c r="GO32" s="217">
        <f t="shared" si="55"/>
        <v>1.6181316286322962</v>
      </c>
      <c r="GP32" s="217">
        <f t="shared" si="55"/>
        <v>1.6104427655754889</v>
      </c>
      <c r="GQ32" s="217">
        <f t="shared" si="55"/>
        <v>1.6027539529323327</v>
      </c>
      <c r="GR32" s="217">
        <f t="shared" si="55"/>
        <v>1.5950651402891753</v>
      </c>
      <c r="GS32" s="217">
        <f t="shared" si="55"/>
        <v>1.5873763276460193</v>
      </c>
      <c r="GT32" s="217">
        <f t="shared" si="55"/>
        <v>1.5796875150028622</v>
      </c>
      <c r="GU32" s="217">
        <f t="shared" si="55"/>
        <v>1.571998702359706</v>
      </c>
      <c r="GV32" s="217">
        <f t="shared" si="55"/>
        <v>1.5643099149233741</v>
      </c>
      <c r="GW32" s="217">
        <f t="shared" si="55"/>
        <v>1.5566211022802174</v>
      </c>
      <c r="GX32" s="217">
        <f t="shared" si="55"/>
        <v>1.5489322896370608</v>
      </c>
      <c r="GY32" s="217">
        <f t="shared" si="55"/>
        <v>1.5412434769939038</v>
      </c>
      <c r="GZ32" s="217">
        <f t="shared" si="55"/>
        <v>1.5335546643507476</v>
      </c>
      <c r="HA32" s="217">
        <f t="shared" si="55"/>
        <v>1.5258658517075905</v>
      </c>
      <c r="HB32" s="217">
        <f t="shared" si="55"/>
        <v>1.5181770642712586</v>
      </c>
      <c r="HC32" s="217">
        <f t="shared" si="55"/>
        <v>1.510488176007627</v>
      </c>
      <c r="HD32" s="217">
        <f t="shared" si="55"/>
        <v>1.5027992877439951</v>
      </c>
      <c r="HE32" s="217">
        <f t="shared" si="55"/>
        <v>1.4951103994803634</v>
      </c>
      <c r="HF32" s="217">
        <f t="shared" si="55"/>
        <v>1.4874215112167313</v>
      </c>
      <c r="HG32" s="217">
        <f t="shared" si="55"/>
        <v>1.4797326481599244</v>
      </c>
      <c r="HH32" s="217">
        <f t="shared" si="55"/>
        <v>1.4720437598962925</v>
      </c>
      <c r="HI32" s="217">
        <f t="shared" si="55"/>
        <v>1.4643548716326606</v>
      </c>
      <c r="HJ32" s="217">
        <f t="shared" si="55"/>
        <v>1.456665983369029</v>
      </c>
      <c r="HK32" s="217">
        <f t="shared" si="55"/>
        <v>1.4489770951053971</v>
      </c>
      <c r="HL32" s="217">
        <f t="shared" si="55"/>
        <v>1.441288206841765</v>
      </c>
      <c r="HM32" s="217">
        <f t="shared" si="55"/>
        <v>1.4335993437849583</v>
      </c>
      <c r="HN32" s="217">
        <f t="shared" si="55"/>
        <v>1.4259104555213262</v>
      </c>
      <c r="HO32" s="217">
        <f t="shared" si="55"/>
        <v>1.4182216428781698</v>
      </c>
      <c r="HP32" s="217">
        <f t="shared" si="55"/>
        <v>1.4105328302350131</v>
      </c>
      <c r="HQ32" s="217">
        <f t="shared" si="55"/>
        <v>1.4028440175918564</v>
      </c>
      <c r="HR32" s="217">
        <f t="shared" si="55"/>
        <v>1.3951552301555246</v>
      </c>
      <c r="HS32" s="217">
        <f t="shared" si="55"/>
        <v>1.3874664175123679</v>
      </c>
      <c r="HT32" s="217">
        <f t="shared" si="55"/>
        <v>1.3797776048692114</v>
      </c>
      <c r="HU32" s="217">
        <f t="shared" si="55"/>
        <v>1.3720887922260545</v>
      </c>
      <c r="HV32" s="217">
        <f t="shared" si="55"/>
        <v>1.364399979582898</v>
      </c>
      <c r="HW32" s="217">
        <f t="shared" si="55"/>
        <v>1.3567111669397409</v>
      </c>
      <c r="HX32" s="217">
        <f t="shared" si="55"/>
        <v>1.3490223542965849</v>
      </c>
      <c r="HY32" s="217">
        <f t="shared" si="55"/>
        <v>1.3413335668602528</v>
      </c>
      <c r="HZ32" s="217">
        <f t="shared" si="55"/>
        <v>1.3336447542170962</v>
      </c>
    </row>
    <row r="34" spans="1:234" x14ac:dyDescent="0.2">
      <c r="A34" s="219" t="s">
        <v>116</v>
      </c>
    </row>
    <row r="35" spans="1:234" x14ac:dyDescent="0.2">
      <c r="A35" s="214" t="s">
        <v>110</v>
      </c>
      <c r="B35" s="211">
        <v>3390.9849570200572</v>
      </c>
      <c r="C35" s="211">
        <v>3390.9849570200572</v>
      </c>
      <c r="D35" s="211">
        <v>3390.9849570200572</v>
      </c>
      <c r="E35" s="211">
        <v>3390.9849570200572</v>
      </c>
      <c r="F35" s="211">
        <v>3390.9849570200572</v>
      </c>
      <c r="G35" s="211">
        <v>3390.9849570200572</v>
      </c>
      <c r="H35" s="211">
        <v>3390.9849570200572</v>
      </c>
      <c r="I35" s="211">
        <v>3390.9849570200572</v>
      </c>
      <c r="J35" s="211">
        <v>3390.9849570200572</v>
      </c>
      <c r="K35" s="211">
        <v>3390.9849570200572</v>
      </c>
      <c r="L35" s="211">
        <v>3390.9849570200572</v>
      </c>
      <c r="M35" s="211">
        <v>3390.9849570200572</v>
      </c>
      <c r="N35" s="211">
        <v>3390.9849570200572</v>
      </c>
      <c r="O35" s="211">
        <v>3390.9849570200572</v>
      </c>
      <c r="P35" s="211">
        <v>3390.9849570200572</v>
      </c>
      <c r="Q35" s="211">
        <v>3390.9849570200572</v>
      </c>
      <c r="R35" s="211">
        <v>3390.9849570200572</v>
      </c>
      <c r="S35" s="211">
        <v>3390.9849570200572</v>
      </c>
      <c r="T35" s="211">
        <v>3390.9849570200572</v>
      </c>
      <c r="U35" s="211">
        <v>3390.9849570200572</v>
      </c>
      <c r="V35" s="211">
        <v>3390.9849570200572</v>
      </c>
      <c r="W35" s="211">
        <v>3390.9849570200572</v>
      </c>
      <c r="X35" s="211">
        <v>3390.9849570200572</v>
      </c>
      <c r="Y35" s="211">
        <v>3390.9849570200572</v>
      </c>
      <c r="Z35" s="211">
        <v>3390.9849570200572</v>
      </c>
      <c r="AA35" s="211">
        <v>3390.9849570200572</v>
      </c>
      <c r="AB35" s="211">
        <v>3390.9849570200572</v>
      </c>
      <c r="AC35" s="211">
        <v>3390.9849570200572</v>
      </c>
      <c r="AD35" s="211">
        <v>3390.9849570200572</v>
      </c>
      <c r="AE35" s="211">
        <v>3390.9849570200572</v>
      </c>
      <c r="AF35" s="211">
        <v>3390.9849570200572</v>
      </c>
      <c r="AG35" s="211">
        <v>3390.9849570200572</v>
      </c>
      <c r="AH35" s="211">
        <v>3390.9849570200572</v>
      </c>
      <c r="AI35" s="211">
        <v>3390.9849570200572</v>
      </c>
      <c r="AJ35" s="211">
        <v>3390.9849570200572</v>
      </c>
      <c r="AK35" s="211">
        <v>3390.9849570200572</v>
      </c>
      <c r="AL35" s="211">
        <v>3390.9849570200572</v>
      </c>
      <c r="AM35" s="211">
        <v>3390.9849570200572</v>
      </c>
      <c r="AN35" s="211">
        <v>3390.9849570200572</v>
      </c>
      <c r="AO35" s="211">
        <v>3390.9849570200572</v>
      </c>
      <c r="AP35" s="211">
        <v>3390.9849570200572</v>
      </c>
      <c r="AQ35" s="211">
        <v>3390.9849570200572</v>
      </c>
      <c r="AR35" s="211">
        <v>3390.9849570200572</v>
      </c>
      <c r="AS35" s="211">
        <v>3390.9849570200572</v>
      </c>
      <c r="AT35" s="211">
        <v>3390.9849570200572</v>
      </c>
      <c r="AU35" s="211">
        <v>3390.9849570200572</v>
      </c>
      <c r="AV35" s="211">
        <v>3390.9849570200572</v>
      </c>
      <c r="AW35" s="211">
        <v>3390.9849570200572</v>
      </c>
      <c r="AX35" s="211">
        <v>3390.9849570200572</v>
      </c>
      <c r="AY35" s="211">
        <v>3390.9849570200572</v>
      </c>
      <c r="AZ35" s="211">
        <v>3390.9849570200572</v>
      </c>
      <c r="BA35" s="211">
        <v>3390.9849570200572</v>
      </c>
      <c r="BB35" s="211">
        <v>3390.9849570200572</v>
      </c>
      <c r="BC35" s="211">
        <v>3390.9849570200572</v>
      </c>
      <c r="BD35" s="211">
        <v>3390.9849570200572</v>
      </c>
      <c r="BE35" s="211">
        <v>3390.9849570200572</v>
      </c>
      <c r="BF35" s="211">
        <v>3390.9849570200572</v>
      </c>
      <c r="BG35" s="211">
        <v>3390.9849570200572</v>
      </c>
      <c r="BH35" s="211">
        <v>3390.9849570200572</v>
      </c>
      <c r="BI35" s="211">
        <v>3390.9849570200572</v>
      </c>
      <c r="BJ35" s="211">
        <v>3390.9849570200572</v>
      </c>
      <c r="BK35" s="211">
        <v>3390.9849570200572</v>
      </c>
      <c r="BL35" s="211">
        <v>3390.9849570200572</v>
      </c>
      <c r="BM35" s="211">
        <v>3390.9849570200572</v>
      </c>
      <c r="BN35" s="211">
        <v>3390.9849570200572</v>
      </c>
      <c r="BO35" s="211">
        <v>3390.9849570200572</v>
      </c>
      <c r="BP35" s="211">
        <v>3390.9849570200572</v>
      </c>
      <c r="BQ35" s="211">
        <v>3390.9849570200572</v>
      </c>
      <c r="BR35" s="211">
        <v>3390.9849570200572</v>
      </c>
      <c r="BS35" s="211">
        <v>3390.9849570200572</v>
      </c>
      <c r="BT35" s="211">
        <v>3390.9849570200572</v>
      </c>
      <c r="BU35" s="211">
        <v>3390.9849570200572</v>
      </c>
      <c r="BV35" s="211">
        <v>3390.9849570200572</v>
      </c>
      <c r="BW35" s="211">
        <v>3390.9849570200572</v>
      </c>
      <c r="BX35" s="211">
        <v>3390.9849570200572</v>
      </c>
      <c r="BY35" s="211">
        <v>3390.9849570200572</v>
      </c>
      <c r="BZ35" s="211">
        <v>3390.9849570200572</v>
      </c>
      <c r="CA35" s="211">
        <v>3390.9849570200572</v>
      </c>
      <c r="CB35" s="211">
        <v>3390.9849570200572</v>
      </c>
      <c r="CC35" s="211">
        <v>3390.9849570200572</v>
      </c>
      <c r="CD35" s="211">
        <v>3390.9849570200572</v>
      </c>
      <c r="CE35" s="211">
        <v>3390.9849570200572</v>
      </c>
      <c r="CF35" s="211">
        <v>3390.9849570200572</v>
      </c>
      <c r="CG35" s="211">
        <v>3390.9849570200572</v>
      </c>
      <c r="CH35" s="211">
        <v>3390.9849570200572</v>
      </c>
      <c r="CI35" s="211">
        <v>3390.9849570200572</v>
      </c>
      <c r="CJ35" s="211">
        <v>3390.9849570200572</v>
      </c>
      <c r="CK35" s="211">
        <v>3390.9849570200572</v>
      </c>
      <c r="CL35" s="211">
        <v>3390.9849570200572</v>
      </c>
      <c r="CM35" s="211">
        <v>3390.9849570200572</v>
      </c>
      <c r="CN35" s="211">
        <v>3390.9849570200572</v>
      </c>
      <c r="CO35" s="211">
        <v>3390.9849570200572</v>
      </c>
      <c r="CP35" s="211">
        <v>3390.9849570200572</v>
      </c>
      <c r="CQ35" s="211">
        <v>3390.9849570200572</v>
      </c>
      <c r="CR35" s="211">
        <v>3390.9849570200572</v>
      </c>
      <c r="CS35" s="211">
        <v>3390.9849570200572</v>
      </c>
      <c r="CT35" s="211">
        <v>3390.9849570200572</v>
      </c>
      <c r="CU35" s="211">
        <v>3390.9849570200572</v>
      </c>
      <c r="CV35" s="211">
        <v>3390.9849570200572</v>
      </c>
      <c r="CW35" s="211">
        <v>3390.9849570200572</v>
      </c>
      <c r="CX35" s="211">
        <v>3390.9849570200572</v>
      </c>
      <c r="CY35" s="211">
        <v>3390.9849570200572</v>
      </c>
      <c r="CZ35" s="211">
        <v>3390.9849570200572</v>
      </c>
      <c r="DA35" s="211">
        <v>3390.9849570200572</v>
      </c>
      <c r="DB35" s="211">
        <v>3390.9849570200572</v>
      </c>
      <c r="DC35" s="211">
        <v>3390.9849570200572</v>
      </c>
      <c r="DD35" s="211">
        <v>3390.9849570200572</v>
      </c>
      <c r="DE35" s="211">
        <v>3390.9849570200572</v>
      </c>
      <c r="DF35" s="211">
        <v>3390.9849570200572</v>
      </c>
      <c r="DG35" s="211">
        <v>3390.9849570200572</v>
      </c>
      <c r="DH35" s="211">
        <v>3390.9849570200572</v>
      </c>
      <c r="DI35" s="211">
        <v>3390.9849570200572</v>
      </c>
      <c r="DJ35" s="211">
        <v>3390.9849570200572</v>
      </c>
      <c r="DK35" s="211">
        <v>3390.9849570200572</v>
      </c>
      <c r="DL35" s="211">
        <v>3390.9849570200572</v>
      </c>
      <c r="DM35" s="211">
        <v>3390.9849570200572</v>
      </c>
      <c r="DN35" s="211">
        <v>3390.9849570200572</v>
      </c>
      <c r="DO35" s="211">
        <v>3390.9849570200572</v>
      </c>
      <c r="DP35" s="211">
        <v>3390.9849570200572</v>
      </c>
      <c r="DQ35" s="211">
        <v>3390.9849570200572</v>
      </c>
      <c r="DR35" s="211">
        <v>3390.9849570200572</v>
      </c>
      <c r="DS35" s="211">
        <v>3390.9849570200572</v>
      </c>
      <c r="DT35" s="211">
        <v>3390.9849570200572</v>
      </c>
      <c r="DU35" s="211">
        <v>3390.9849570200572</v>
      </c>
      <c r="DV35" s="211">
        <v>3390.9849570200572</v>
      </c>
      <c r="DW35" s="211">
        <v>3390.9849570200572</v>
      </c>
      <c r="DX35" s="211">
        <v>3390.9849570200572</v>
      </c>
      <c r="DY35" s="211">
        <v>3390.9849570200572</v>
      </c>
      <c r="DZ35" s="211">
        <v>3390.9849570200572</v>
      </c>
      <c r="EA35" s="211">
        <v>3390.9849570200572</v>
      </c>
      <c r="EB35" s="211">
        <v>3390.9849570200572</v>
      </c>
      <c r="EC35" s="211">
        <v>3390.9849570200572</v>
      </c>
      <c r="ED35" s="211">
        <v>3390.9849570200572</v>
      </c>
      <c r="EE35" s="211">
        <v>3390.9849570200572</v>
      </c>
      <c r="EF35" s="211">
        <v>3390.9849570200572</v>
      </c>
      <c r="EG35" s="211">
        <v>3390.9849570200572</v>
      </c>
      <c r="EH35" s="211">
        <v>3390.9849570200572</v>
      </c>
      <c r="EI35" s="211">
        <v>3390.9849570200572</v>
      </c>
      <c r="EJ35" s="211">
        <v>3390.9849570200572</v>
      </c>
      <c r="EK35" s="211">
        <v>3390.9849570200572</v>
      </c>
      <c r="EL35" s="211">
        <v>3390.9849570200572</v>
      </c>
      <c r="EM35" s="211">
        <v>3390.9849570200572</v>
      </c>
      <c r="EN35" s="211">
        <v>3390.9849570200572</v>
      </c>
      <c r="EO35" s="211">
        <v>3390.9849570200572</v>
      </c>
      <c r="EP35" s="211">
        <v>3390.9849570200572</v>
      </c>
      <c r="EQ35" s="211">
        <v>3390.9849570200572</v>
      </c>
      <c r="ER35" s="211">
        <v>3390.9849570200572</v>
      </c>
      <c r="ES35" s="211">
        <v>3390.9849570200572</v>
      </c>
      <c r="ET35" s="211">
        <v>3390.9849570200572</v>
      </c>
      <c r="EU35" s="211">
        <v>3390.9849570200572</v>
      </c>
      <c r="EV35" s="211">
        <v>3390.9849570200572</v>
      </c>
      <c r="EW35" s="211">
        <v>3390.9849570200572</v>
      </c>
      <c r="EX35" s="211">
        <v>3390.9849570200572</v>
      </c>
      <c r="EY35" s="211">
        <v>3390.9849570200572</v>
      </c>
      <c r="EZ35" s="211">
        <v>3390.9849570200572</v>
      </c>
      <c r="FA35" s="211">
        <v>3390.9849570200572</v>
      </c>
      <c r="FB35" s="211">
        <v>3390.9849570200572</v>
      </c>
      <c r="FC35" s="211">
        <v>3390.9849570200572</v>
      </c>
      <c r="FD35" s="211">
        <v>3390.9849570200572</v>
      </c>
      <c r="FE35" s="211">
        <v>3390.9849570200572</v>
      </c>
      <c r="FF35" s="211">
        <v>3390.9849570200572</v>
      </c>
      <c r="FG35" s="211">
        <v>3390.9849570200572</v>
      </c>
      <c r="FH35" s="211">
        <v>3390.9849570200572</v>
      </c>
      <c r="FI35" s="211">
        <v>3390.9849570200572</v>
      </c>
      <c r="FJ35" s="211">
        <v>3390.9849570200572</v>
      </c>
      <c r="FK35" s="211">
        <v>3390.9849570200572</v>
      </c>
      <c r="FL35" s="211">
        <v>3390.9849570200572</v>
      </c>
      <c r="FM35" s="211">
        <v>3390.9849570200572</v>
      </c>
      <c r="FN35" s="211">
        <v>3390.9849570200572</v>
      </c>
      <c r="FO35" s="211">
        <v>3390.9849570200572</v>
      </c>
      <c r="FP35" s="211">
        <v>3390.9849570200572</v>
      </c>
      <c r="FQ35" s="211">
        <v>3390.9849570200572</v>
      </c>
      <c r="FR35" s="211">
        <v>3390.9849570200572</v>
      </c>
      <c r="FS35" s="211">
        <v>3390.9849570200572</v>
      </c>
      <c r="FT35" s="211">
        <v>3390.9849570200572</v>
      </c>
      <c r="FU35" s="211">
        <v>3390.9849570200572</v>
      </c>
      <c r="FV35" s="211">
        <v>3390.9849570200572</v>
      </c>
      <c r="FW35" s="211">
        <v>3390.9849570200572</v>
      </c>
      <c r="FX35" s="211">
        <v>3390.9849570200572</v>
      </c>
      <c r="FY35" s="211">
        <v>3390.9849570200572</v>
      </c>
      <c r="FZ35" s="211">
        <v>3390.9849570200572</v>
      </c>
      <c r="GA35" s="211">
        <v>3390.9849570200572</v>
      </c>
      <c r="GB35" s="211">
        <v>3390.9849570200572</v>
      </c>
      <c r="GC35" s="211">
        <v>3390.9849570200572</v>
      </c>
      <c r="GD35" s="211">
        <v>3390.9849570200572</v>
      </c>
      <c r="GE35" s="211">
        <v>3390.9849570200572</v>
      </c>
      <c r="GF35" s="211">
        <v>3390.9849570200572</v>
      </c>
      <c r="GG35" s="211">
        <v>3390.9849570200572</v>
      </c>
      <c r="GH35" s="211">
        <v>3390.9849570200572</v>
      </c>
      <c r="GI35" s="211">
        <v>3390.9849570200572</v>
      </c>
      <c r="GJ35" s="211">
        <v>3390.9849570200572</v>
      </c>
      <c r="GK35" s="211">
        <v>3390.9849570200572</v>
      </c>
      <c r="GL35" s="211">
        <v>3390.9849570200572</v>
      </c>
      <c r="GM35" s="211">
        <v>3390.9849570200572</v>
      </c>
      <c r="GN35" s="211">
        <v>3390.9849570200572</v>
      </c>
      <c r="GO35" s="211">
        <v>3390.9849570200572</v>
      </c>
      <c r="GP35" s="211">
        <v>3390.9849570200572</v>
      </c>
      <c r="GQ35" s="211">
        <v>3390.9849570200572</v>
      </c>
      <c r="GR35" s="211">
        <v>3390.9849570200572</v>
      </c>
      <c r="GS35" s="211">
        <v>3390.9849570200572</v>
      </c>
      <c r="GT35" s="211">
        <v>3390.9849570200572</v>
      </c>
      <c r="GU35" s="211">
        <v>3390.9849570200572</v>
      </c>
      <c r="GV35" s="211">
        <v>3390.9849570200572</v>
      </c>
      <c r="GW35" s="211">
        <v>3390.9849570200572</v>
      </c>
      <c r="GX35" s="211">
        <v>3390.9849570200572</v>
      </c>
      <c r="GY35" s="211">
        <v>3390.9849570200572</v>
      </c>
      <c r="GZ35" s="211">
        <v>3390.9849570200572</v>
      </c>
      <c r="HA35" s="211">
        <v>3390.9849570200572</v>
      </c>
      <c r="HB35" s="211">
        <v>3390.9849570200572</v>
      </c>
      <c r="HC35" s="211">
        <v>3390.9849570200572</v>
      </c>
      <c r="HD35" s="211">
        <v>3390.9849570200572</v>
      </c>
      <c r="HE35" s="211">
        <v>3390.9849570200572</v>
      </c>
      <c r="HF35" s="211">
        <v>3390.9849570200572</v>
      </c>
      <c r="HG35" s="211">
        <v>3390.9849570200572</v>
      </c>
      <c r="HH35" s="211">
        <v>3390.9849570200572</v>
      </c>
      <c r="HI35" s="211">
        <v>3390.9849570200572</v>
      </c>
      <c r="HJ35" s="211">
        <v>3390.9849570200572</v>
      </c>
      <c r="HK35" s="211">
        <v>3390.9849570200572</v>
      </c>
      <c r="HL35" s="211">
        <v>3390.9849570200572</v>
      </c>
      <c r="HM35" s="211">
        <v>3390.9849570200572</v>
      </c>
      <c r="HN35" s="211">
        <v>3390.9849570200572</v>
      </c>
      <c r="HO35" s="211">
        <v>3390.9849570200572</v>
      </c>
      <c r="HP35" s="211">
        <v>3390.9849570200572</v>
      </c>
      <c r="HQ35" s="211">
        <v>3390.9849570200572</v>
      </c>
      <c r="HR35" s="211">
        <v>3390.9849570200572</v>
      </c>
      <c r="HS35" s="211">
        <v>3390.9849570200572</v>
      </c>
      <c r="HT35" s="211">
        <v>3390.9849570200572</v>
      </c>
      <c r="HU35" s="211">
        <v>3390.9849570200572</v>
      </c>
      <c r="HV35" s="211">
        <v>3390.9849570200572</v>
      </c>
      <c r="HW35" s="211">
        <v>3390.9849570200572</v>
      </c>
      <c r="HX35" s="211">
        <v>3390.9849570200572</v>
      </c>
      <c r="HY35" s="211">
        <v>3390.9849570200572</v>
      </c>
      <c r="HZ35" s="211">
        <v>3390.9849570200572</v>
      </c>
    </row>
    <row r="36" spans="1:234" x14ac:dyDescent="0.2">
      <c r="A36" s="214" t="s">
        <v>111</v>
      </c>
      <c r="B36" s="212">
        <v>396.90982808022926</v>
      </c>
      <c r="C36" s="212">
        <v>396.90982808022926</v>
      </c>
      <c r="D36" s="212">
        <v>396.90982808022926</v>
      </c>
      <c r="E36" s="212">
        <v>396.90982808022926</v>
      </c>
      <c r="F36" s="212">
        <v>396.90982808022926</v>
      </c>
      <c r="G36" s="212">
        <v>396.90982808022926</v>
      </c>
      <c r="H36" s="212">
        <v>396.90982808022926</v>
      </c>
      <c r="I36" s="212">
        <v>396.90982808022926</v>
      </c>
      <c r="J36" s="212">
        <v>396.90982808022926</v>
      </c>
      <c r="K36" s="212">
        <v>396.90982808022926</v>
      </c>
      <c r="L36" s="212">
        <v>396.90982808022926</v>
      </c>
      <c r="M36" s="212">
        <v>396.90982808022926</v>
      </c>
      <c r="N36" s="212">
        <v>396.90982808022926</v>
      </c>
      <c r="O36" s="212">
        <v>396.90982808022926</v>
      </c>
      <c r="P36" s="212">
        <v>396.90982808022926</v>
      </c>
      <c r="Q36" s="212">
        <v>396.90982808022926</v>
      </c>
      <c r="R36" s="212">
        <v>396.90982808022926</v>
      </c>
      <c r="S36" s="212">
        <v>396.90982808022926</v>
      </c>
      <c r="T36" s="212">
        <v>396.90982808022926</v>
      </c>
      <c r="U36" s="212">
        <v>396.90982808022926</v>
      </c>
      <c r="V36" s="212">
        <v>396.90982808022926</v>
      </c>
      <c r="W36" s="212">
        <v>396.90982808022926</v>
      </c>
      <c r="X36" s="212">
        <v>396.90982808022926</v>
      </c>
      <c r="Y36" s="212">
        <v>396.90982808022926</v>
      </c>
      <c r="Z36" s="212">
        <v>396.90982808022926</v>
      </c>
      <c r="AA36" s="212">
        <v>396.90982808022926</v>
      </c>
      <c r="AB36" s="212">
        <v>396.90982808022926</v>
      </c>
      <c r="AC36" s="212">
        <v>396.90982808022926</v>
      </c>
      <c r="AD36" s="212">
        <v>396.90982808022926</v>
      </c>
      <c r="AE36" s="212">
        <v>396.90982808022926</v>
      </c>
      <c r="AF36" s="212">
        <v>396.90982808022926</v>
      </c>
      <c r="AG36" s="212">
        <v>396.90982808022926</v>
      </c>
      <c r="AH36" s="212">
        <v>396.90982808022926</v>
      </c>
      <c r="AI36" s="212">
        <v>396.90982808022926</v>
      </c>
      <c r="AJ36" s="212">
        <v>396.90982808022926</v>
      </c>
      <c r="AK36" s="212">
        <v>396.90982808022926</v>
      </c>
      <c r="AL36" s="212">
        <v>396.90982808022926</v>
      </c>
      <c r="AM36" s="212">
        <v>396.90982808022926</v>
      </c>
      <c r="AN36" s="212">
        <v>396.90982808022926</v>
      </c>
      <c r="AO36" s="212">
        <v>396.90982808022926</v>
      </c>
      <c r="AP36" s="212">
        <v>396.90982808022926</v>
      </c>
      <c r="AQ36" s="212">
        <v>396.90982808022926</v>
      </c>
      <c r="AR36" s="212">
        <v>396.90982808022926</v>
      </c>
      <c r="AS36" s="212">
        <v>396.90982808022926</v>
      </c>
      <c r="AT36" s="212">
        <v>396.90982808022926</v>
      </c>
      <c r="AU36" s="212">
        <v>396.90982808022926</v>
      </c>
      <c r="AV36" s="212">
        <v>396.90982808022926</v>
      </c>
      <c r="AW36" s="212">
        <v>396.90982808022926</v>
      </c>
      <c r="AX36" s="212">
        <v>396.90982808022926</v>
      </c>
      <c r="AY36" s="212">
        <v>396.90982808022926</v>
      </c>
      <c r="AZ36" s="212">
        <v>396.90982808022926</v>
      </c>
      <c r="BA36" s="212">
        <v>396.90982808022926</v>
      </c>
      <c r="BB36" s="212">
        <v>396.90982808022926</v>
      </c>
      <c r="BC36" s="212">
        <v>396.90982808022926</v>
      </c>
      <c r="BD36" s="212">
        <v>396.90982808022926</v>
      </c>
      <c r="BE36" s="212">
        <v>396.90982808022926</v>
      </c>
      <c r="BF36" s="212">
        <v>396.90982808022926</v>
      </c>
      <c r="BG36" s="212">
        <v>396.90982808022926</v>
      </c>
      <c r="BH36" s="212">
        <v>396.90982808022926</v>
      </c>
      <c r="BI36" s="212">
        <v>396.90982808022926</v>
      </c>
      <c r="BJ36" s="212">
        <v>396.90982808022926</v>
      </c>
      <c r="BK36" s="212">
        <v>396.90982808022926</v>
      </c>
      <c r="BL36" s="212">
        <v>396.90982808022926</v>
      </c>
      <c r="BM36" s="212">
        <v>396.90982808022926</v>
      </c>
      <c r="BN36" s="212">
        <v>396.90982808022926</v>
      </c>
      <c r="BO36" s="212">
        <v>396.90982808022926</v>
      </c>
      <c r="BP36" s="212">
        <v>396.90982808022926</v>
      </c>
      <c r="BQ36" s="212">
        <v>396.90982808022926</v>
      </c>
      <c r="BR36" s="212">
        <v>396.90982808022926</v>
      </c>
      <c r="BS36" s="212">
        <v>396.90982808022926</v>
      </c>
      <c r="BT36" s="212">
        <v>396.90982808022926</v>
      </c>
      <c r="BU36" s="212">
        <v>396.90982808022926</v>
      </c>
      <c r="BV36" s="212">
        <v>396.90982808022926</v>
      </c>
      <c r="BW36" s="212">
        <v>396.90982808022926</v>
      </c>
      <c r="BX36" s="212">
        <v>396.90982808022926</v>
      </c>
      <c r="BY36" s="212">
        <v>396.90982808022926</v>
      </c>
      <c r="BZ36" s="212">
        <v>396.90982808022926</v>
      </c>
      <c r="CA36" s="212">
        <v>396.90982808022926</v>
      </c>
      <c r="CB36" s="212">
        <v>396.90982808022926</v>
      </c>
      <c r="CC36" s="212">
        <v>396.90982808022926</v>
      </c>
      <c r="CD36" s="212">
        <v>396.90982808022926</v>
      </c>
      <c r="CE36" s="212">
        <v>396.90982808022926</v>
      </c>
      <c r="CF36" s="212">
        <v>396.90982808022926</v>
      </c>
      <c r="CG36" s="212">
        <v>396.90982808022926</v>
      </c>
      <c r="CH36" s="212">
        <v>396.90982808022926</v>
      </c>
      <c r="CI36" s="212">
        <v>396.90982808022926</v>
      </c>
      <c r="CJ36" s="212">
        <v>396.90982808022926</v>
      </c>
      <c r="CK36" s="212">
        <v>396.90982808022926</v>
      </c>
      <c r="CL36" s="212">
        <v>396.90982808022926</v>
      </c>
      <c r="CM36" s="212">
        <v>396.90982808022926</v>
      </c>
      <c r="CN36" s="212">
        <v>396.90982808022926</v>
      </c>
      <c r="CO36" s="212">
        <v>396.90982808022926</v>
      </c>
      <c r="CP36" s="212">
        <v>396.90982808022926</v>
      </c>
      <c r="CQ36" s="212">
        <v>396.90982808022926</v>
      </c>
      <c r="CR36" s="212">
        <v>396.90982808022926</v>
      </c>
      <c r="CS36" s="212">
        <v>396.90982808022926</v>
      </c>
      <c r="CT36" s="212">
        <v>396.90982808022926</v>
      </c>
      <c r="CU36" s="212">
        <v>396.90982808022926</v>
      </c>
      <c r="CV36" s="212">
        <v>396.90982808022926</v>
      </c>
      <c r="CW36" s="212">
        <v>396.90982808022926</v>
      </c>
      <c r="CX36" s="212">
        <v>396.90982808022926</v>
      </c>
      <c r="CY36" s="212">
        <v>396.90982808022926</v>
      </c>
      <c r="CZ36" s="212">
        <v>396.90982808022926</v>
      </c>
      <c r="DA36" s="212">
        <v>396.90982808022926</v>
      </c>
      <c r="DB36" s="212">
        <v>396.90982808022926</v>
      </c>
      <c r="DC36" s="212">
        <v>396.90982808022926</v>
      </c>
      <c r="DD36" s="212">
        <v>396.90982808022926</v>
      </c>
      <c r="DE36" s="212">
        <v>396.90982808022926</v>
      </c>
      <c r="DF36" s="212">
        <v>396.90982808022926</v>
      </c>
      <c r="DG36" s="212">
        <v>396.90982808022926</v>
      </c>
      <c r="DH36" s="212">
        <v>396.90982808022926</v>
      </c>
      <c r="DI36" s="212">
        <v>396.90982808022926</v>
      </c>
      <c r="DJ36" s="212">
        <v>396.90982808022926</v>
      </c>
      <c r="DK36" s="212">
        <v>396.90982808022926</v>
      </c>
      <c r="DL36" s="212">
        <v>396.90982808022926</v>
      </c>
      <c r="DM36" s="212">
        <v>396.90982808022926</v>
      </c>
      <c r="DN36" s="212">
        <v>396.90982808022926</v>
      </c>
      <c r="DO36" s="212">
        <v>396.90982808022926</v>
      </c>
      <c r="DP36" s="212">
        <v>396.90982808022926</v>
      </c>
      <c r="DQ36" s="212">
        <v>396.90982808022926</v>
      </c>
      <c r="DR36" s="212">
        <v>396.90982808022926</v>
      </c>
      <c r="DS36" s="212">
        <v>396.90982808022926</v>
      </c>
      <c r="DT36" s="212">
        <v>396.90982808022926</v>
      </c>
      <c r="DU36" s="212">
        <v>396.90982808022926</v>
      </c>
      <c r="DV36" s="212">
        <v>396.90982808022926</v>
      </c>
      <c r="DW36" s="212">
        <v>396.90982808022926</v>
      </c>
      <c r="DX36" s="212">
        <v>396.90982808022926</v>
      </c>
      <c r="DY36" s="212">
        <v>396.90982808022926</v>
      </c>
      <c r="DZ36" s="212">
        <v>396.90982808022926</v>
      </c>
      <c r="EA36" s="212">
        <v>396.90982808022926</v>
      </c>
      <c r="EB36" s="212">
        <v>396.90982808022926</v>
      </c>
      <c r="EC36" s="212">
        <v>396.90982808022926</v>
      </c>
      <c r="ED36" s="212">
        <v>396.90982808022926</v>
      </c>
      <c r="EE36" s="212">
        <v>396.90982808022926</v>
      </c>
      <c r="EF36" s="212">
        <v>396.90982808022926</v>
      </c>
      <c r="EG36" s="212">
        <v>396.90982808022926</v>
      </c>
      <c r="EH36" s="212">
        <v>396.90982808022926</v>
      </c>
      <c r="EI36" s="212">
        <v>396.90982808022926</v>
      </c>
      <c r="EJ36" s="212">
        <v>396.90982808022926</v>
      </c>
      <c r="EK36" s="212">
        <v>396.90982808022926</v>
      </c>
      <c r="EL36" s="212">
        <v>396.90982808022926</v>
      </c>
      <c r="EM36" s="212">
        <v>396.90982808022926</v>
      </c>
      <c r="EN36" s="212">
        <v>396.90982808022926</v>
      </c>
      <c r="EO36" s="212">
        <v>396.90982808022926</v>
      </c>
      <c r="EP36" s="212">
        <v>396.90982808022926</v>
      </c>
      <c r="EQ36" s="212">
        <v>396.90982808022926</v>
      </c>
      <c r="ER36" s="212">
        <v>396.90982808022926</v>
      </c>
      <c r="ES36" s="212">
        <v>396.90982808022926</v>
      </c>
      <c r="ET36" s="212">
        <v>396.90982808022926</v>
      </c>
      <c r="EU36" s="212">
        <v>396.90982808022926</v>
      </c>
      <c r="EV36" s="212">
        <v>396.90982808022926</v>
      </c>
      <c r="EW36" s="212">
        <v>396.90982808022926</v>
      </c>
      <c r="EX36" s="212">
        <v>396.90982808022926</v>
      </c>
      <c r="EY36" s="212">
        <v>396.90982808022926</v>
      </c>
      <c r="EZ36" s="212">
        <v>396.90982808022926</v>
      </c>
      <c r="FA36" s="212">
        <v>396.90982808022926</v>
      </c>
      <c r="FB36" s="212">
        <v>396.90982808022926</v>
      </c>
      <c r="FC36" s="212">
        <v>396.90982808022926</v>
      </c>
      <c r="FD36" s="212">
        <v>396.90982808022926</v>
      </c>
      <c r="FE36" s="212">
        <v>396.90982808022926</v>
      </c>
      <c r="FF36" s="212">
        <v>396.90982808022926</v>
      </c>
      <c r="FG36" s="212">
        <v>396.90982808022926</v>
      </c>
      <c r="FH36" s="212">
        <v>396.90982808022926</v>
      </c>
      <c r="FI36" s="212">
        <v>396.90982808022926</v>
      </c>
      <c r="FJ36" s="212">
        <v>396.90982808022926</v>
      </c>
      <c r="FK36" s="212">
        <v>396.90982808022926</v>
      </c>
      <c r="FL36" s="212">
        <v>396.90982808022926</v>
      </c>
      <c r="FM36" s="212">
        <v>396.90982808022926</v>
      </c>
      <c r="FN36" s="212">
        <v>396.90982808022926</v>
      </c>
      <c r="FO36" s="212">
        <v>396.90982808022926</v>
      </c>
      <c r="FP36" s="212">
        <v>396.90982808022926</v>
      </c>
      <c r="FQ36" s="212">
        <v>396.90982808022926</v>
      </c>
      <c r="FR36" s="212">
        <v>396.90982808022926</v>
      </c>
      <c r="FS36" s="212">
        <v>396.90982808022926</v>
      </c>
      <c r="FT36" s="212">
        <v>396.90982808022926</v>
      </c>
      <c r="FU36" s="212">
        <v>396.90982808022926</v>
      </c>
      <c r="FV36" s="212">
        <v>396.90982808022926</v>
      </c>
      <c r="FW36" s="212">
        <v>396.90982808022926</v>
      </c>
      <c r="FX36" s="212">
        <v>396.90982808022926</v>
      </c>
      <c r="FY36" s="212">
        <v>396.90982808022926</v>
      </c>
      <c r="FZ36" s="212">
        <v>396.90982808022926</v>
      </c>
      <c r="GA36" s="212">
        <v>396.90982808022926</v>
      </c>
      <c r="GB36" s="212">
        <v>396.90982808022926</v>
      </c>
      <c r="GC36" s="212">
        <v>396.90982808022926</v>
      </c>
      <c r="GD36" s="212">
        <v>396.90982808022926</v>
      </c>
      <c r="GE36" s="212">
        <v>396.90982808022926</v>
      </c>
      <c r="GF36" s="212">
        <v>396.90982808022926</v>
      </c>
      <c r="GG36" s="212">
        <v>396.90982808022926</v>
      </c>
      <c r="GH36" s="212">
        <v>396.90982808022926</v>
      </c>
      <c r="GI36" s="212">
        <v>396.90982808022926</v>
      </c>
      <c r="GJ36" s="212">
        <v>396.90982808022926</v>
      </c>
      <c r="GK36" s="212">
        <v>396.90982808022926</v>
      </c>
      <c r="GL36" s="212">
        <v>396.90982808022926</v>
      </c>
      <c r="GM36" s="212">
        <v>396.90982808022926</v>
      </c>
      <c r="GN36" s="212">
        <v>396.90982808022926</v>
      </c>
      <c r="GO36" s="212">
        <v>396.90982808022926</v>
      </c>
      <c r="GP36" s="212">
        <v>396.90982808022926</v>
      </c>
      <c r="GQ36" s="212">
        <v>396.90982808022926</v>
      </c>
      <c r="GR36" s="212">
        <v>396.90982808022926</v>
      </c>
      <c r="GS36" s="212">
        <v>396.90982808022926</v>
      </c>
      <c r="GT36" s="212">
        <v>396.90982808022926</v>
      </c>
      <c r="GU36" s="212">
        <v>396.90982808022926</v>
      </c>
      <c r="GV36" s="212">
        <v>396.90982808022926</v>
      </c>
      <c r="GW36" s="212">
        <v>396.90982808022926</v>
      </c>
      <c r="GX36" s="212">
        <v>396.90982808022926</v>
      </c>
      <c r="GY36" s="212">
        <v>396.90982808022926</v>
      </c>
      <c r="GZ36" s="212">
        <v>396.90982808022926</v>
      </c>
      <c r="HA36" s="212">
        <v>396.90982808022926</v>
      </c>
      <c r="HB36" s="212">
        <v>396.90982808022926</v>
      </c>
      <c r="HC36" s="212">
        <v>396.90982808022926</v>
      </c>
      <c r="HD36" s="212">
        <v>396.90982808022926</v>
      </c>
      <c r="HE36" s="212">
        <v>396.90982808022926</v>
      </c>
      <c r="HF36" s="212">
        <v>396.90982808022926</v>
      </c>
      <c r="HG36" s="212">
        <v>396.90982808022926</v>
      </c>
      <c r="HH36" s="212">
        <v>396.90982808022926</v>
      </c>
      <c r="HI36" s="212">
        <v>396.90982808022926</v>
      </c>
      <c r="HJ36" s="212">
        <v>396.90982808022926</v>
      </c>
      <c r="HK36" s="212">
        <v>396.90982808022926</v>
      </c>
      <c r="HL36" s="212">
        <v>396.90982808022926</v>
      </c>
      <c r="HM36" s="212">
        <v>396.90982808022926</v>
      </c>
      <c r="HN36" s="212">
        <v>396.90982808022926</v>
      </c>
      <c r="HO36" s="212">
        <v>396.90982808022926</v>
      </c>
      <c r="HP36" s="212">
        <v>396.90982808022926</v>
      </c>
      <c r="HQ36" s="212">
        <v>396.90982808022926</v>
      </c>
      <c r="HR36" s="212">
        <v>396.90982808022926</v>
      </c>
      <c r="HS36" s="212">
        <v>396.90982808022926</v>
      </c>
      <c r="HT36" s="212">
        <v>396.90982808022926</v>
      </c>
      <c r="HU36" s="212">
        <v>396.90982808022926</v>
      </c>
      <c r="HV36" s="212">
        <v>396.90982808022926</v>
      </c>
      <c r="HW36" s="212">
        <v>396.90982808022926</v>
      </c>
      <c r="HX36" s="212">
        <v>396.90982808022926</v>
      </c>
      <c r="HY36" s="212">
        <v>396.90982808022926</v>
      </c>
      <c r="HZ36" s="212">
        <v>396.90982808022926</v>
      </c>
    </row>
    <row r="37" spans="1:234" x14ac:dyDescent="0.2">
      <c r="A37" s="214" t="s">
        <v>100</v>
      </c>
      <c r="B37" s="228">
        <f>B36*B14</f>
        <v>0.15592684566256459</v>
      </c>
      <c r="C37" s="217">
        <f t="shared" ref="C37:BN37" si="56">C36*C14</f>
        <v>0.22045355519548707</v>
      </c>
      <c r="D37" s="217">
        <f t="shared" si="56"/>
        <v>0.29333483356620993</v>
      </c>
      <c r="E37" s="217">
        <f t="shared" si="56"/>
        <v>0.41908312296392913</v>
      </c>
      <c r="F37" s="217">
        <f t="shared" si="56"/>
        <v>0.56757466424120695</v>
      </c>
      <c r="G37" s="217">
        <f t="shared" si="56"/>
        <v>0.63913122839131964</v>
      </c>
      <c r="H37" s="217">
        <f t="shared" si="56"/>
        <v>0.70463310889602937</v>
      </c>
      <c r="I37" s="217">
        <f t="shared" si="56"/>
        <v>0.75802562210993318</v>
      </c>
      <c r="J37" s="217">
        <f t="shared" si="56"/>
        <v>0.84774623719625508</v>
      </c>
      <c r="K37" s="217">
        <f t="shared" si="56"/>
        <v>0.96774027050959177</v>
      </c>
      <c r="L37" s="217">
        <f t="shared" si="56"/>
        <v>1.1144492101230379</v>
      </c>
      <c r="M37" s="217">
        <f t="shared" si="56"/>
        <v>1.2041698252093596</v>
      </c>
      <c r="N37" s="217">
        <f t="shared" si="56"/>
        <v>1.257562338423263</v>
      </c>
      <c r="O37" s="217">
        <f t="shared" si="56"/>
        <v>1.310954851637167</v>
      </c>
      <c r="P37" s="217">
        <f t="shared" si="56"/>
        <v>1.3756161087999719</v>
      </c>
      <c r="Q37" s="217">
        <f t="shared" si="56"/>
        <v>1.434222682317374</v>
      </c>
      <c r="R37" s="217">
        <f t="shared" si="56"/>
        <v>1.6560558692879477</v>
      </c>
      <c r="S37" s="217">
        <f t="shared" si="56"/>
        <v>1.8474451865199051</v>
      </c>
      <c r="T37" s="217">
        <f t="shared" si="56"/>
        <v>2.0858671573925949</v>
      </c>
      <c r="U37" s="217">
        <f t="shared" si="56"/>
        <v>2.3578069993192172</v>
      </c>
      <c r="V37" s="217">
        <f t="shared" si="56"/>
        <v>2.6294608198521146</v>
      </c>
      <c r="W37" s="217">
        <f t="shared" si="56"/>
        <v>2.8677865263577238</v>
      </c>
      <c r="X37" s="217">
        <f t="shared" si="56"/>
        <v>4.463680708095934</v>
      </c>
      <c r="Y37" s="217">
        <f t="shared" si="56"/>
        <v>4.6011379798077741</v>
      </c>
      <c r="Z37" s="217">
        <f t="shared" si="56"/>
        <v>4.6772834028614874</v>
      </c>
      <c r="AA37" s="217">
        <f t="shared" si="56"/>
        <v>4.7430290647267688</v>
      </c>
      <c r="AB37" s="217">
        <f t="shared" si="56"/>
        <v>4.8087022847358982</v>
      </c>
      <c r="AC37" s="217">
        <f t="shared" si="56"/>
        <v>4.8825019060299688</v>
      </c>
      <c r="AD37" s="217">
        <f t="shared" si="56"/>
        <v>5.6438332795165289</v>
      </c>
      <c r="AE37" s="217">
        <f t="shared" si="56"/>
        <v>5.6329428324995776</v>
      </c>
      <c r="AF37" s="217">
        <f t="shared" si="56"/>
        <v>5.6220524445085509</v>
      </c>
      <c r="AG37" s="217">
        <f t="shared" si="56"/>
        <v>5.6111620565175242</v>
      </c>
      <c r="AH37" s="217">
        <f t="shared" si="56"/>
        <v>5.6675819695889285</v>
      </c>
      <c r="AI37" s="217">
        <f t="shared" si="56"/>
        <v>6.7741417378030508</v>
      </c>
      <c r="AJ37" s="217">
        <f t="shared" si="56"/>
        <v>6.7551384595604302</v>
      </c>
      <c r="AK37" s="217">
        <f t="shared" si="56"/>
        <v>6.736135240343736</v>
      </c>
      <c r="AL37" s="217">
        <f t="shared" si="56"/>
        <v>6.7171320211270418</v>
      </c>
      <c r="AM37" s="217">
        <f t="shared" si="56"/>
        <v>6.6981288019103467</v>
      </c>
      <c r="AN37" s="217">
        <f t="shared" si="56"/>
        <v>6.6791255826936489</v>
      </c>
      <c r="AO37" s="217">
        <f t="shared" si="56"/>
        <v>6.6601223044510327</v>
      </c>
      <c r="AP37" s="217">
        <f t="shared" si="56"/>
        <v>6.6411190852343367</v>
      </c>
      <c r="AQ37" s="217">
        <f t="shared" si="56"/>
        <v>6.621472837599466</v>
      </c>
      <c r="AR37" s="217">
        <f t="shared" si="56"/>
        <v>6.6018265899645918</v>
      </c>
      <c r="AS37" s="217">
        <f t="shared" si="56"/>
        <v>6.5821804013556457</v>
      </c>
      <c r="AT37" s="217">
        <f t="shared" si="56"/>
        <v>6.5625341537207751</v>
      </c>
      <c r="AU37" s="217">
        <f t="shared" si="56"/>
        <v>6.5428879060859035</v>
      </c>
      <c r="AV37" s="217">
        <f t="shared" si="56"/>
        <v>6.5232416584510311</v>
      </c>
      <c r="AW37" s="217">
        <f t="shared" si="56"/>
        <v>6.5035954108161587</v>
      </c>
      <c r="AX37" s="217">
        <f t="shared" si="56"/>
        <v>6.4839491631812871</v>
      </c>
      <c r="AY37" s="217">
        <f t="shared" si="56"/>
        <v>6.4643029155464182</v>
      </c>
      <c r="AZ37" s="217">
        <f t="shared" si="56"/>
        <v>6.4446566679115458</v>
      </c>
      <c r="BA37" s="217">
        <f t="shared" si="56"/>
        <v>6.4250104202766725</v>
      </c>
      <c r="BB37" s="217">
        <f t="shared" si="56"/>
        <v>6.4053642316677246</v>
      </c>
      <c r="BC37" s="217">
        <f t="shared" si="56"/>
        <v>6.3860681848411032</v>
      </c>
      <c r="BD37" s="217">
        <f t="shared" si="56"/>
        <v>6.3667721380144782</v>
      </c>
      <c r="BE37" s="217">
        <f t="shared" si="56"/>
        <v>6.3474761502137778</v>
      </c>
      <c r="BF37" s="217">
        <f t="shared" si="56"/>
        <v>6.3281801033871528</v>
      </c>
      <c r="BG37" s="217">
        <f t="shared" si="56"/>
        <v>6.3088841155864506</v>
      </c>
      <c r="BH37" s="217">
        <f t="shared" si="56"/>
        <v>6.2895880687598273</v>
      </c>
      <c r="BI37" s="217">
        <f t="shared" si="56"/>
        <v>6.2702920809591252</v>
      </c>
      <c r="BJ37" s="217">
        <f t="shared" si="56"/>
        <v>6.2509960341325019</v>
      </c>
      <c r="BK37" s="217">
        <f t="shared" si="56"/>
        <v>6.231699987305876</v>
      </c>
      <c r="BL37" s="217">
        <f t="shared" si="56"/>
        <v>6.2124039995051765</v>
      </c>
      <c r="BM37" s="217">
        <f t="shared" si="56"/>
        <v>6.1931079526785506</v>
      </c>
      <c r="BN37" s="217">
        <f t="shared" si="56"/>
        <v>6.1738119648778511</v>
      </c>
      <c r="BO37" s="217">
        <f t="shared" ref="BO37:DZ37" si="57">BO36*BO14</f>
        <v>6.1548401474528278</v>
      </c>
      <c r="BP37" s="217">
        <f t="shared" si="57"/>
        <v>6.1358683890537273</v>
      </c>
      <c r="BQ37" s="217">
        <f t="shared" si="57"/>
        <v>6.1168966306546286</v>
      </c>
      <c r="BR37" s="217">
        <f t="shared" si="57"/>
        <v>6.097924872255529</v>
      </c>
      <c r="BS37" s="217">
        <f t="shared" si="57"/>
        <v>6.0789531138564294</v>
      </c>
      <c r="BT37" s="217">
        <f t="shared" si="57"/>
        <v>6.0599813554573307</v>
      </c>
      <c r="BU37" s="217">
        <f t="shared" si="57"/>
        <v>6.0410095380323074</v>
      </c>
      <c r="BV37" s="217">
        <f t="shared" si="57"/>
        <v>6.0220377796332087</v>
      </c>
      <c r="BW37" s="217">
        <f t="shared" si="57"/>
        <v>6.0030660212341092</v>
      </c>
      <c r="BX37" s="217">
        <f t="shared" si="57"/>
        <v>5.9840942628350096</v>
      </c>
      <c r="BY37" s="217">
        <f t="shared" si="57"/>
        <v>5.9651225044359109</v>
      </c>
      <c r="BZ37" s="217">
        <f t="shared" si="57"/>
        <v>5.9461507460368113</v>
      </c>
      <c r="CA37" s="217">
        <f t="shared" si="57"/>
        <v>5.9274787803066964</v>
      </c>
      <c r="CB37" s="217">
        <f t="shared" si="57"/>
        <v>5.9088068145765833</v>
      </c>
      <c r="CC37" s="217">
        <f t="shared" si="57"/>
        <v>5.8901348488464675</v>
      </c>
      <c r="CD37" s="217">
        <f t="shared" si="57"/>
        <v>5.8714628240904281</v>
      </c>
      <c r="CE37" s="217">
        <f t="shared" si="57"/>
        <v>5.8527908583603123</v>
      </c>
      <c r="CF37" s="217">
        <f t="shared" si="57"/>
        <v>5.8341188926301983</v>
      </c>
      <c r="CG37" s="217">
        <f t="shared" si="57"/>
        <v>5.8154469269000835</v>
      </c>
      <c r="CH37" s="217">
        <f t="shared" si="57"/>
        <v>5.7967749611699686</v>
      </c>
      <c r="CI37" s="217">
        <f t="shared" si="57"/>
        <v>5.7781029954398546</v>
      </c>
      <c r="CJ37" s="217">
        <f t="shared" si="57"/>
        <v>5.7594310297097406</v>
      </c>
      <c r="CK37" s="217">
        <f t="shared" si="57"/>
        <v>5.740759063979624</v>
      </c>
      <c r="CL37" s="217">
        <f t="shared" si="57"/>
        <v>5.72208709824951</v>
      </c>
      <c r="CM37" s="217">
        <f t="shared" si="57"/>
        <v>5.7036926133890358</v>
      </c>
      <c r="CN37" s="217">
        <f t="shared" si="57"/>
        <v>5.6852981285285589</v>
      </c>
      <c r="CO37" s="217">
        <f t="shared" si="57"/>
        <v>5.6669036436680837</v>
      </c>
      <c r="CP37" s="217">
        <f t="shared" si="57"/>
        <v>5.6485091588076068</v>
      </c>
      <c r="CQ37" s="217">
        <f t="shared" si="57"/>
        <v>5.6301146739471317</v>
      </c>
      <c r="CR37" s="217">
        <f t="shared" si="57"/>
        <v>5.6117201890866575</v>
      </c>
      <c r="CS37" s="217">
        <f t="shared" si="57"/>
        <v>5.5933257042261815</v>
      </c>
      <c r="CT37" s="217">
        <f t="shared" si="57"/>
        <v>5.5749312193657072</v>
      </c>
      <c r="CU37" s="217">
        <f t="shared" si="57"/>
        <v>5.5565367345052303</v>
      </c>
      <c r="CV37" s="217">
        <f t="shared" si="57"/>
        <v>5.5381422496447543</v>
      </c>
      <c r="CW37" s="217">
        <f t="shared" si="57"/>
        <v>5.5197477647842792</v>
      </c>
      <c r="CX37" s="217">
        <f t="shared" si="57"/>
        <v>5.5013532799238041</v>
      </c>
      <c r="CY37" s="217">
        <f t="shared" si="57"/>
        <v>5.4832152036780304</v>
      </c>
      <c r="CZ37" s="217">
        <f t="shared" si="57"/>
        <v>5.4650771274322549</v>
      </c>
      <c r="DA37" s="217">
        <f t="shared" si="57"/>
        <v>5.4469391102124058</v>
      </c>
      <c r="DB37" s="217">
        <f t="shared" si="57"/>
        <v>5.4288010339666322</v>
      </c>
      <c r="DC37" s="217">
        <f t="shared" si="57"/>
        <v>5.4106629577208576</v>
      </c>
      <c r="DD37" s="217">
        <f t="shared" si="57"/>
        <v>5.3925249405010076</v>
      </c>
      <c r="DE37" s="217">
        <f t="shared" si="57"/>
        <v>5.3743868642552339</v>
      </c>
      <c r="DF37" s="217">
        <f t="shared" si="57"/>
        <v>5.3562487880094594</v>
      </c>
      <c r="DG37" s="217">
        <f t="shared" si="57"/>
        <v>5.3381107117636857</v>
      </c>
      <c r="DH37" s="217">
        <f t="shared" si="57"/>
        <v>5.3199726945438357</v>
      </c>
      <c r="DI37" s="217">
        <f t="shared" si="57"/>
        <v>5.301834618298062</v>
      </c>
      <c r="DJ37" s="217">
        <f t="shared" si="57"/>
        <v>5.2836965420522874</v>
      </c>
      <c r="DK37" s="217">
        <f t="shared" si="57"/>
        <v>5.2656763996030538</v>
      </c>
      <c r="DL37" s="217">
        <f t="shared" si="57"/>
        <v>5.2476561981278964</v>
      </c>
      <c r="DM37" s="217">
        <f t="shared" si="57"/>
        <v>5.2296360556786654</v>
      </c>
      <c r="DN37" s="217">
        <f t="shared" si="57"/>
        <v>5.2116159132294309</v>
      </c>
      <c r="DO37" s="217">
        <f t="shared" si="57"/>
        <v>5.1935957117542744</v>
      </c>
      <c r="DP37" s="217">
        <f t="shared" si="57"/>
        <v>5.1755755693050416</v>
      </c>
      <c r="DQ37" s="217">
        <f t="shared" si="57"/>
        <v>5.157555426855807</v>
      </c>
      <c r="DR37" s="217">
        <f t="shared" si="57"/>
        <v>5.1395352253806506</v>
      </c>
      <c r="DS37" s="217">
        <f t="shared" si="57"/>
        <v>5.1215150829314169</v>
      </c>
      <c r="DT37" s="217">
        <f t="shared" si="57"/>
        <v>5.1034949404821832</v>
      </c>
      <c r="DU37" s="217">
        <f t="shared" si="57"/>
        <v>5.0854747390070258</v>
      </c>
      <c r="DV37" s="217">
        <f t="shared" si="57"/>
        <v>5.0674545965577931</v>
      </c>
      <c r="DW37" s="217">
        <f t="shared" si="57"/>
        <v>5.0494499779266233</v>
      </c>
      <c r="DX37" s="217">
        <f t="shared" si="57"/>
        <v>5.0314453592954527</v>
      </c>
      <c r="DY37" s="217">
        <f t="shared" si="57"/>
        <v>5.0134407996902075</v>
      </c>
      <c r="DZ37" s="217">
        <f t="shared" si="57"/>
        <v>4.9954361810590369</v>
      </c>
      <c r="EA37" s="217">
        <f t="shared" ref="EA37:GL37" si="58">EA36*EA14</f>
        <v>4.977431562427868</v>
      </c>
      <c r="EB37" s="217">
        <f t="shared" si="58"/>
        <v>4.9594269437966974</v>
      </c>
      <c r="EC37" s="217">
        <f t="shared" si="58"/>
        <v>4.9414223251655276</v>
      </c>
      <c r="ED37" s="217">
        <f t="shared" si="58"/>
        <v>4.9234177065343587</v>
      </c>
      <c r="EE37" s="217">
        <f t="shared" si="58"/>
        <v>4.9054130879031881</v>
      </c>
      <c r="EF37" s="217">
        <f t="shared" si="58"/>
        <v>4.887408528297942</v>
      </c>
      <c r="EG37" s="217">
        <f t="shared" si="58"/>
        <v>4.8694039096667714</v>
      </c>
      <c r="EH37" s="217">
        <f t="shared" si="58"/>
        <v>4.8513992910356025</v>
      </c>
      <c r="EI37" s="217">
        <f t="shared" si="58"/>
        <v>4.8333944953266599</v>
      </c>
      <c r="EJ37" s="217">
        <f t="shared" si="58"/>
        <v>4.8153896996177172</v>
      </c>
      <c r="EK37" s="217">
        <f t="shared" si="58"/>
        <v>4.7973849629346992</v>
      </c>
      <c r="EL37" s="217">
        <f t="shared" si="58"/>
        <v>4.7793801672257556</v>
      </c>
      <c r="EM37" s="217">
        <f t="shared" si="58"/>
        <v>4.7613753715168139</v>
      </c>
      <c r="EN37" s="217">
        <f t="shared" si="58"/>
        <v>4.7433705758078712</v>
      </c>
      <c r="EO37" s="217">
        <f t="shared" si="58"/>
        <v>4.7253657800989286</v>
      </c>
      <c r="EP37" s="217">
        <f t="shared" si="58"/>
        <v>4.707360984389986</v>
      </c>
      <c r="EQ37" s="217">
        <f t="shared" si="58"/>
        <v>4.6893562477069679</v>
      </c>
      <c r="ER37" s="217">
        <f t="shared" si="58"/>
        <v>4.6713514519980244</v>
      </c>
      <c r="ES37" s="217">
        <f t="shared" si="58"/>
        <v>4.6533466562890826</v>
      </c>
      <c r="ET37" s="217">
        <f t="shared" si="58"/>
        <v>4.63534186058014</v>
      </c>
      <c r="EU37" s="217">
        <f t="shared" si="58"/>
        <v>4.6173372419489702</v>
      </c>
      <c r="EV37" s="217">
        <f t="shared" si="58"/>
        <v>4.5993326823437242</v>
      </c>
      <c r="EW37" s="217">
        <f t="shared" si="58"/>
        <v>4.5813280637125544</v>
      </c>
      <c r="EX37" s="217">
        <f t="shared" si="58"/>
        <v>4.5633234450813838</v>
      </c>
      <c r="EY37" s="217">
        <f t="shared" si="58"/>
        <v>4.5453188264502149</v>
      </c>
      <c r="EZ37" s="217">
        <f t="shared" si="58"/>
        <v>4.5273142078190443</v>
      </c>
      <c r="FA37" s="217">
        <f t="shared" si="58"/>
        <v>4.5093095891878754</v>
      </c>
      <c r="FB37" s="217">
        <f t="shared" si="58"/>
        <v>4.4913050295826293</v>
      </c>
      <c r="FC37" s="217">
        <f t="shared" si="58"/>
        <v>4.4733004109514587</v>
      </c>
      <c r="FD37" s="217">
        <f t="shared" si="58"/>
        <v>4.4552957923202889</v>
      </c>
      <c r="FE37" s="217">
        <f t="shared" si="58"/>
        <v>4.4372911736891192</v>
      </c>
      <c r="FF37" s="217">
        <f t="shared" si="58"/>
        <v>4.4192865550579494</v>
      </c>
      <c r="FG37" s="217">
        <f t="shared" si="58"/>
        <v>4.4012817593490068</v>
      </c>
      <c r="FH37" s="217">
        <f t="shared" si="58"/>
        <v>4.3832770226659878</v>
      </c>
      <c r="FI37" s="217">
        <f t="shared" si="58"/>
        <v>4.3652722269570461</v>
      </c>
      <c r="FJ37" s="217">
        <f t="shared" si="58"/>
        <v>4.3472674312481034</v>
      </c>
      <c r="FK37" s="217">
        <f t="shared" si="58"/>
        <v>4.3292626355391608</v>
      </c>
      <c r="FL37" s="217">
        <f t="shared" si="58"/>
        <v>4.3112578398302182</v>
      </c>
      <c r="FM37" s="217">
        <f t="shared" si="58"/>
        <v>4.2932530441212746</v>
      </c>
      <c r="FN37" s="217">
        <f t="shared" si="58"/>
        <v>4.2752483074382566</v>
      </c>
      <c r="FO37" s="217">
        <f t="shared" si="58"/>
        <v>4.2572435117293148</v>
      </c>
      <c r="FP37" s="217">
        <f t="shared" si="58"/>
        <v>4.2392387160203731</v>
      </c>
      <c r="FQ37" s="217">
        <f t="shared" si="58"/>
        <v>4.2212339203114304</v>
      </c>
      <c r="FR37" s="217">
        <f t="shared" si="58"/>
        <v>4.2032291246024869</v>
      </c>
      <c r="FS37" s="217">
        <f t="shared" si="58"/>
        <v>4.1852245649972417</v>
      </c>
      <c r="FT37" s="217">
        <f t="shared" si="58"/>
        <v>4.1672199463660711</v>
      </c>
      <c r="FU37" s="217">
        <f t="shared" si="58"/>
        <v>4.1492153277349022</v>
      </c>
      <c r="FV37" s="217">
        <f t="shared" si="58"/>
        <v>4.1312107091037316</v>
      </c>
      <c r="FW37" s="217">
        <f t="shared" si="58"/>
        <v>4.1132060904725627</v>
      </c>
      <c r="FX37" s="217">
        <f t="shared" si="58"/>
        <v>4.095201471841392</v>
      </c>
      <c r="FY37" s="217">
        <f t="shared" si="58"/>
        <v>4.077196912236146</v>
      </c>
      <c r="FZ37" s="217">
        <f t="shared" si="58"/>
        <v>4.0591922936049762</v>
      </c>
      <c r="GA37" s="217">
        <f t="shared" si="58"/>
        <v>4.0411876749738065</v>
      </c>
      <c r="GB37" s="217">
        <f t="shared" si="58"/>
        <v>4.0231830563426367</v>
      </c>
      <c r="GC37" s="217">
        <f t="shared" si="58"/>
        <v>4.0051784377114661</v>
      </c>
      <c r="GD37" s="217">
        <f t="shared" si="58"/>
        <v>3.9871738190802963</v>
      </c>
      <c r="GE37" s="217">
        <f t="shared" si="58"/>
        <v>3.9691690823972774</v>
      </c>
      <c r="GF37" s="217">
        <f t="shared" si="58"/>
        <v>3.9511642866883356</v>
      </c>
      <c r="GG37" s="217">
        <f t="shared" si="58"/>
        <v>3.9331594909793925</v>
      </c>
      <c r="GH37" s="217">
        <f t="shared" si="58"/>
        <v>3.9151546952704508</v>
      </c>
      <c r="GI37" s="217">
        <f t="shared" si="58"/>
        <v>3.8971498995615077</v>
      </c>
      <c r="GJ37" s="217">
        <f t="shared" si="58"/>
        <v>3.8791451628784892</v>
      </c>
      <c r="GK37" s="217">
        <f t="shared" si="58"/>
        <v>3.861140367169547</v>
      </c>
      <c r="GL37" s="217">
        <f t="shared" si="58"/>
        <v>3.8431355714606044</v>
      </c>
      <c r="GM37" s="217">
        <f t="shared" ref="GM37:HZ37" si="59">GM36*GM14</f>
        <v>3.8251307757516617</v>
      </c>
      <c r="GN37" s="217">
        <f t="shared" si="59"/>
        <v>3.8071259800427195</v>
      </c>
      <c r="GO37" s="217">
        <f t="shared" si="59"/>
        <v>3.7891211843337773</v>
      </c>
      <c r="GP37" s="217">
        <f t="shared" si="59"/>
        <v>3.7711164476507579</v>
      </c>
      <c r="GQ37" s="217">
        <f t="shared" si="59"/>
        <v>3.7531118290195891</v>
      </c>
      <c r="GR37" s="217">
        <f t="shared" si="59"/>
        <v>3.735107210388418</v>
      </c>
      <c r="GS37" s="217">
        <f t="shared" si="59"/>
        <v>3.7171025917572491</v>
      </c>
      <c r="GT37" s="217">
        <f t="shared" si="59"/>
        <v>3.6990979731260785</v>
      </c>
      <c r="GU37" s="217">
        <f t="shared" si="59"/>
        <v>3.6810933544949092</v>
      </c>
      <c r="GV37" s="217">
        <f t="shared" si="59"/>
        <v>3.6630887948896631</v>
      </c>
      <c r="GW37" s="217">
        <f t="shared" si="59"/>
        <v>3.6450841762584933</v>
      </c>
      <c r="GX37" s="217">
        <f t="shared" si="59"/>
        <v>3.6270795576273231</v>
      </c>
      <c r="GY37" s="217">
        <f t="shared" si="59"/>
        <v>3.6090749389961529</v>
      </c>
      <c r="GZ37" s="217">
        <f t="shared" si="59"/>
        <v>3.5910703203649836</v>
      </c>
      <c r="HA37" s="217">
        <f t="shared" si="59"/>
        <v>3.573065701733813</v>
      </c>
      <c r="HB37" s="217">
        <f t="shared" si="59"/>
        <v>3.5550611421285669</v>
      </c>
      <c r="HC37" s="217">
        <f t="shared" si="59"/>
        <v>3.5370563464196247</v>
      </c>
      <c r="HD37" s="217">
        <f t="shared" si="59"/>
        <v>3.5190515507106821</v>
      </c>
      <c r="HE37" s="217">
        <f t="shared" si="59"/>
        <v>3.5010467550017399</v>
      </c>
      <c r="HF37" s="217">
        <f t="shared" si="59"/>
        <v>3.4830419592927973</v>
      </c>
      <c r="HG37" s="217">
        <f t="shared" si="59"/>
        <v>3.4650372226097788</v>
      </c>
      <c r="HH37" s="217">
        <f t="shared" si="59"/>
        <v>3.4470324269008366</v>
      </c>
      <c r="HI37" s="217">
        <f t="shared" si="59"/>
        <v>3.4290276311918939</v>
      </c>
      <c r="HJ37" s="217">
        <f t="shared" si="59"/>
        <v>3.4110228354829517</v>
      </c>
      <c r="HK37" s="217">
        <f t="shared" si="59"/>
        <v>3.3930180397740091</v>
      </c>
      <c r="HL37" s="217">
        <f t="shared" si="59"/>
        <v>3.375013244065066</v>
      </c>
      <c r="HM37" s="217">
        <f t="shared" si="59"/>
        <v>3.3570085073820479</v>
      </c>
      <c r="HN37" s="217">
        <f t="shared" si="59"/>
        <v>3.3390037116731053</v>
      </c>
      <c r="HO37" s="217">
        <f t="shared" si="59"/>
        <v>3.320999093041936</v>
      </c>
      <c r="HP37" s="217">
        <f t="shared" si="59"/>
        <v>3.3029944744107658</v>
      </c>
      <c r="HQ37" s="217">
        <f t="shared" si="59"/>
        <v>3.284989855779596</v>
      </c>
      <c r="HR37" s="217">
        <f t="shared" si="59"/>
        <v>3.26698529617435</v>
      </c>
      <c r="HS37" s="217">
        <f t="shared" si="59"/>
        <v>3.2489806775431798</v>
      </c>
      <c r="HT37" s="217">
        <f t="shared" si="59"/>
        <v>3.2309760589120105</v>
      </c>
      <c r="HU37" s="217">
        <f t="shared" si="59"/>
        <v>3.2129714402808398</v>
      </c>
      <c r="HV37" s="217">
        <f t="shared" si="59"/>
        <v>3.1949668216496705</v>
      </c>
      <c r="HW37" s="217">
        <f t="shared" si="59"/>
        <v>3.1769622030184999</v>
      </c>
      <c r="HX37" s="217">
        <f t="shared" si="59"/>
        <v>3.158957584387331</v>
      </c>
      <c r="HY37" s="217">
        <f t="shared" si="59"/>
        <v>3.1409530247820845</v>
      </c>
      <c r="HZ37" s="217">
        <f t="shared" si="59"/>
        <v>3.1229484061509143</v>
      </c>
    </row>
    <row r="39" spans="1:234" x14ac:dyDescent="0.2">
      <c r="A39" s="219" t="s">
        <v>117</v>
      </c>
    </row>
    <row r="40" spans="1:234" x14ac:dyDescent="0.2">
      <c r="A40" s="214" t="s">
        <v>110</v>
      </c>
      <c r="B40" s="211">
        <v>1523.4008057067183</v>
      </c>
      <c r="C40" s="211">
        <v>1523.4008057067183</v>
      </c>
      <c r="D40" s="211">
        <v>1523.4008057067183</v>
      </c>
      <c r="E40" s="211">
        <v>1523.4008057067183</v>
      </c>
      <c r="F40" s="211">
        <v>1523.4008057067183</v>
      </c>
      <c r="G40" s="211">
        <v>1523.4008057067183</v>
      </c>
      <c r="H40" s="211">
        <v>1523.4008057067183</v>
      </c>
      <c r="I40" s="211">
        <v>1523.4008057067183</v>
      </c>
      <c r="J40" s="211">
        <v>1523.4008057067183</v>
      </c>
      <c r="K40" s="211">
        <v>1523.4008057067183</v>
      </c>
      <c r="L40" s="211">
        <v>1523.4008057067183</v>
      </c>
      <c r="M40" s="211">
        <v>1523.4008057067183</v>
      </c>
      <c r="N40" s="211">
        <v>1523.4008057067183</v>
      </c>
      <c r="O40" s="211">
        <v>1523.4008057067183</v>
      </c>
      <c r="P40" s="211">
        <v>1523.4008057067183</v>
      </c>
      <c r="Q40" s="211">
        <v>1523.4008057067183</v>
      </c>
      <c r="R40" s="211">
        <v>1523.4008057067183</v>
      </c>
      <c r="S40" s="211">
        <v>1523.4008057067183</v>
      </c>
      <c r="T40" s="211">
        <v>1523.4008057067183</v>
      </c>
      <c r="U40" s="211">
        <v>1523.4008057067183</v>
      </c>
      <c r="V40" s="211">
        <v>1523.4008057067183</v>
      </c>
      <c r="W40" s="211">
        <v>1523.4008057067183</v>
      </c>
      <c r="X40" s="211">
        <v>1523.4008057067183</v>
      </c>
      <c r="Y40" s="211">
        <v>1523.4008057067183</v>
      </c>
      <c r="Z40" s="211">
        <v>1523.4008057067183</v>
      </c>
      <c r="AA40" s="211">
        <v>1523.4008057067183</v>
      </c>
      <c r="AB40" s="211">
        <v>1523.4008057067183</v>
      </c>
      <c r="AC40" s="211">
        <v>1523.4008057067183</v>
      </c>
      <c r="AD40" s="211">
        <v>1523.4008057067183</v>
      </c>
      <c r="AE40" s="211">
        <v>1523.4008057067183</v>
      </c>
      <c r="AF40" s="211">
        <v>1523.4008057067183</v>
      </c>
      <c r="AG40" s="211">
        <v>1523.4008057067183</v>
      </c>
      <c r="AH40" s="211">
        <v>1523.4008057067183</v>
      </c>
      <c r="AI40" s="211">
        <v>1523.4008057067183</v>
      </c>
      <c r="AJ40" s="211">
        <v>1523.4008057067183</v>
      </c>
      <c r="AK40" s="211">
        <v>1523.4008057067183</v>
      </c>
      <c r="AL40" s="211">
        <v>1523.4008057067183</v>
      </c>
      <c r="AM40" s="211">
        <v>1523.4008057067183</v>
      </c>
      <c r="AN40" s="211">
        <v>1523.4008057067183</v>
      </c>
      <c r="AO40" s="211">
        <v>1523.4008057067183</v>
      </c>
      <c r="AP40" s="211">
        <v>1523.4008057067183</v>
      </c>
      <c r="AQ40" s="211">
        <v>1523.4008057067183</v>
      </c>
      <c r="AR40" s="211">
        <v>1523.4008057067183</v>
      </c>
      <c r="AS40" s="211">
        <v>1523.4008057067183</v>
      </c>
      <c r="AT40" s="211">
        <v>1523.4008057067183</v>
      </c>
      <c r="AU40" s="211">
        <v>1523.4008057067183</v>
      </c>
      <c r="AV40" s="211">
        <v>1523.4008057067183</v>
      </c>
      <c r="AW40" s="211">
        <v>1523.4008057067183</v>
      </c>
      <c r="AX40" s="211">
        <v>1523.4008057067183</v>
      </c>
      <c r="AY40" s="211">
        <v>1523.4008057067183</v>
      </c>
      <c r="AZ40" s="211">
        <v>1523.4008057067183</v>
      </c>
      <c r="BA40" s="211">
        <v>1523.4008057067183</v>
      </c>
      <c r="BB40" s="211">
        <v>1523.4008057067183</v>
      </c>
      <c r="BC40" s="211">
        <v>1523.4008057067183</v>
      </c>
      <c r="BD40" s="211">
        <v>1523.4008057067183</v>
      </c>
      <c r="BE40" s="211">
        <v>1523.4008057067183</v>
      </c>
      <c r="BF40" s="211">
        <v>1523.4008057067183</v>
      </c>
      <c r="BG40" s="211">
        <v>1523.4008057067183</v>
      </c>
      <c r="BH40" s="211">
        <v>1523.4008057067183</v>
      </c>
      <c r="BI40" s="211">
        <v>1523.4008057067183</v>
      </c>
      <c r="BJ40" s="211">
        <v>1523.4008057067183</v>
      </c>
      <c r="BK40" s="211">
        <v>1523.4008057067183</v>
      </c>
      <c r="BL40" s="211">
        <v>1523.4008057067183</v>
      </c>
      <c r="BM40" s="211">
        <v>1523.4008057067183</v>
      </c>
      <c r="BN40" s="211">
        <v>1523.4008057067183</v>
      </c>
      <c r="BO40" s="211">
        <v>1523.4008057067183</v>
      </c>
      <c r="BP40" s="211">
        <v>1523.4008057067183</v>
      </c>
      <c r="BQ40" s="211">
        <v>1523.4008057067183</v>
      </c>
      <c r="BR40" s="211">
        <v>1523.4008057067183</v>
      </c>
      <c r="BS40" s="211">
        <v>1523.4008057067183</v>
      </c>
      <c r="BT40" s="211">
        <v>1523.4008057067183</v>
      </c>
      <c r="BU40" s="211">
        <v>1523.4008057067183</v>
      </c>
      <c r="BV40" s="211">
        <v>1523.4008057067183</v>
      </c>
      <c r="BW40" s="211">
        <v>1523.4008057067183</v>
      </c>
      <c r="BX40" s="211">
        <v>1523.4008057067183</v>
      </c>
      <c r="BY40" s="211">
        <v>1523.4008057067183</v>
      </c>
      <c r="BZ40" s="211">
        <v>1523.4008057067183</v>
      </c>
      <c r="CA40" s="211">
        <v>1523.4008057067183</v>
      </c>
      <c r="CB40" s="211">
        <v>1523.4008057067183</v>
      </c>
      <c r="CC40" s="211">
        <v>1523.4008057067183</v>
      </c>
      <c r="CD40" s="211">
        <v>1523.4008057067183</v>
      </c>
      <c r="CE40" s="211">
        <v>1523.4008057067183</v>
      </c>
      <c r="CF40" s="211">
        <v>1523.4008057067183</v>
      </c>
      <c r="CG40" s="211">
        <v>1523.4008057067183</v>
      </c>
      <c r="CH40" s="211">
        <v>1523.4008057067183</v>
      </c>
      <c r="CI40" s="211">
        <v>1523.4008057067183</v>
      </c>
      <c r="CJ40" s="211">
        <v>1523.4008057067183</v>
      </c>
      <c r="CK40" s="211">
        <v>1523.4008057067183</v>
      </c>
      <c r="CL40" s="211">
        <v>1523.4008057067183</v>
      </c>
      <c r="CM40" s="211">
        <v>1523.4008057067183</v>
      </c>
      <c r="CN40" s="211">
        <v>1523.4008057067183</v>
      </c>
      <c r="CO40" s="211">
        <v>1523.4008057067183</v>
      </c>
      <c r="CP40" s="211">
        <v>1523.4008057067183</v>
      </c>
      <c r="CQ40" s="211">
        <v>1523.4008057067183</v>
      </c>
      <c r="CR40" s="211">
        <v>1523.4008057067183</v>
      </c>
      <c r="CS40" s="211">
        <v>1523.4008057067183</v>
      </c>
      <c r="CT40" s="211">
        <v>1523.4008057067183</v>
      </c>
      <c r="CU40" s="211">
        <v>1523.4008057067183</v>
      </c>
      <c r="CV40" s="211">
        <v>1523.4008057067183</v>
      </c>
      <c r="CW40" s="211">
        <v>1523.4008057067183</v>
      </c>
      <c r="CX40" s="211">
        <v>1523.4008057067183</v>
      </c>
      <c r="CY40" s="211">
        <v>1523.4008057067183</v>
      </c>
      <c r="CZ40" s="211">
        <v>1523.4008057067183</v>
      </c>
      <c r="DA40" s="211">
        <v>1523.4008057067183</v>
      </c>
      <c r="DB40" s="211">
        <v>1523.4008057067183</v>
      </c>
      <c r="DC40" s="211">
        <v>1523.4008057067183</v>
      </c>
      <c r="DD40" s="211">
        <v>1523.4008057067183</v>
      </c>
      <c r="DE40" s="211">
        <v>1523.4008057067183</v>
      </c>
      <c r="DF40" s="211">
        <v>1523.4008057067183</v>
      </c>
      <c r="DG40" s="211">
        <v>1523.4008057067183</v>
      </c>
      <c r="DH40" s="211">
        <v>1523.4008057067183</v>
      </c>
      <c r="DI40" s="211">
        <v>1523.4008057067183</v>
      </c>
      <c r="DJ40" s="211">
        <v>1523.4008057067183</v>
      </c>
      <c r="DK40" s="211">
        <v>1523.4008057067183</v>
      </c>
      <c r="DL40" s="211">
        <v>1523.4008057067183</v>
      </c>
      <c r="DM40" s="211">
        <v>1523.4008057067183</v>
      </c>
      <c r="DN40" s="211">
        <v>1523.4008057067183</v>
      </c>
      <c r="DO40" s="211">
        <v>1523.4008057067183</v>
      </c>
      <c r="DP40" s="211">
        <v>1523.4008057067183</v>
      </c>
      <c r="DQ40" s="211">
        <v>1523.4008057067183</v>
      </c>
      <c r="DR40" s="211">
        <v>1523.4008057067183</v>
      </c>
      <c r="DS40" s="211">
        <v>1523.4008057067183</v>
      </c>
      <c r="DT40" s="211">
        <v>1523.4008057067183</v>
      </c>
      <c r="DU40" s="211">
        <v>1523.4008057067183</v>
      </c>
      <c r="DV40" s="211">
        <v>1523.4008057067183</v>
      </c>
      <c r="DW40" s="211">
        <v>1523.4008057067183</v>
      </c>
      <c r="DX40" s="211">
        <v>1523.4008057067183</v>
      </c>
      <c r="DY40" s="211">
        <v>1523.4008057067183</v>
      </c>
      <c r="DZ40" s="211">
        <v>1523.4008057067183</v>
      </c>
      <c r="EA40" s="211">
        <v>1523.4008057067183</v>
      </c>
      <c r="EB40" s="211">
        <v>1523.4008057067183</v>
      </c>
      <c r="EC40" s="211">
        <v>1523.4008057067183</v>
      </c>
      <c r="ED40" s="211">
        <v>1523.4008057067183</v>
      </c>
      <c r="EE40" s="211">
        <v>1523.4008057067183</v>
      </c>
      <c r="EF40" s="211">
        <v>1523.4008057067183</v>
      </c>
      <c r="EG40" s="211">
        <v>1523.4008057067183</v>
      </c>
      <c r="EH40" s="211">
        <v>1523.4008057067183</v>
      </c>
      <c r="EI40" s="211">
        <v>1523.4008057067183</v>
      </c>
      <c r="EJ40" s="211">
        <v>1523.4008057067183</v>
      </c>
      <c r="EK40" s="211">
        <v>1523.4008057067183</v>
      </c>
      <c r="EL40" s="211">
        <v>1523.4008057067183</v>
      </c>
      <c r="EM40" s="211">
        <v>1523.4008057067183</v>
      </c>
      <c r="EN40" s="211">
        <v>1523.4008057067183</v>
      </c>
      <c r="EO40" s="211">
        <v>1523.4008057067183</v>
      </c>
      <c r="EP40" s="211">
        <v>1523.4008057067183</v>
      </c>
      <c r="EQ40" s="211">
        <v>1523.4008057067183</v>
      </c>
      <c r="ER40" s="211">
        <v>1523.4008057067183</v>
      </c>
      <c r="ES40" s="211">
        <v>1523.4008057067183</v>
      </c>
      <c r="ET40" s="211">
        <v>1523.4008057067183</v>
      </c>
      <c r="EU40" s="211">
        <v>1523.4008057067183</v>
      </c>
      <c r="EV40" s="211">
        <v>1523.4008057067183</v>
      </c>
      <c r="EW40" s="211">
        <v>1523.4008057067183</v>
      </c>
      <c r="EX40" s="211">
        <v>1523.4008057067183</v>
      </c>
      <c r="EY40" s="211">
        <v>1523.4008057067183</v>
      </c>
      <c r="EZ40" s="211">
        <v>1523.4008057067183</v>
      </c>
      <c r="FA40" s="211">
        <v>1523.4008057067183</v>
      </c>
      <c r="FB40" s="211">
        <v>1523.4008057067183</v>
      </c>
      <c r="FC40" s="211">
        <v>1523.4008057067183</v>
      </c>
      <c r="FD40" s="211">
        <v>1523.4008057067183</v>
      </c>
      <c r="FE40" s="211">
        <v>1523.4008057067183</v>
      </c>
      <c r="FF40" s="211">
        <v>1523.4008057067183</v>
      </c>
      <c r="FG40" s="211">
        <v>1523.4008057067183</v>
      </c>
      <c r="FH40" s="211">
        <v>1523.4008057067183</v>
      </c>
      <c r="FI40" s="211">
        <v>1523.4008057067183</v>
      </c>
      <c r="FJ40" s="211">
        <v>1523.4008057067183</v>
      </c>
      <c r="FK40" s="211">
        <v>1523.4008057067183</v>
      </c>
      <c r="FL40" s="211">
        <v>1523.4008057067183</v>
      </c>
      <c r="FM40" s="211">
        <v>1523.4008057067183</v>
      </c>
      <c r="FN40" s="211">
        <v>1523.4008057067183</v>
      </c>
      <c r="FO40" s="211">
        <v>1523.4008057067183</v>
      </c>
      <c r="FP40" s="211">
        <v>1523.4008057067183</v>
      </c>
      <c r="FQ40" s="211">
        <v>1523.4008057067183</v>
      </c>
      <c r="FR40" s="211">
        <v>1523.4008057067183</v>
      </c>
      <c r="FS40" s="211">
        <v>1523.4008057067183</v>
      </c>
      <c r="FT40" s="211">
        <v>1523.4008057067183</v>
      </c>
      <c r="FU40" s="211">
        <v>1523.4008057067183</v>
      </c>
      <c r="FV40" s="211">
        <v>1523.4008057067183</v>
      </c>
      <c r="FW40" s="211">
        <v>1523.4008057067183</v>
      </c>
      <c r="FX40" s="211">
        <v>1523.4008057067183</v>
      </c>
      <c r="FY40" s="211">
        <v>1523.4008057067183</v>
      </c>
      <c r="FZ40" s="211">
        <v>1523.4008057067183</v>
      </c>
      <c r="GA40" s="211">
        <v>1523.4008057067183</v>
      </c>
      <c r="GB40" s="211">
        <v>1523.4008057067183</v>
      </c>
      <c r="GC40" s="211">
        <v>1523.4008057067183</v>
      </c>
      <c r="GD40" s="211">
        <v>1523.4008057067183</v>
      </c>
      <c r="GE40" s="211">
        <v>1523.4008057067183</v>
      </c>
      <c r="GF40" s="211">
        <v>1523.4008057067183</v>
      </c>
      <c r="GG40" s="211">
        <v>1523.4008057067183</v>
      </c>
      <c r="GH40" s="211">
        <v>1523.4008057067183</v>
      </c>
      <c r="GI40" s="211">
        <v>1523.4008057067183</v>
      </c>
      <c r="GJ40" s="211">
        <v>1523.4008057067183</v>
      </c>
      <c r="GK40" s="211">
        <v>1523.4008057067183</v>
      </c>
      <c r="GL40" s="211">
        <v>1523.4008057067183</v>
      </c>
      <c r="GM40" s="211">
        <v>1523.4008057067183</v>
      </c>
      <c r="GN40" s="211">
        <v>1523.4008057067183</v>
      </c>
      <c r="GO40" s="211">
        <v>1523.4008057067183</v>
      </c>
      <c r="GP40" s="211">
        <v>1523.4008057067183</v>
      </c>
      <c r="GQ40" s="211">
        <v>1523.4008057067183</v>
      </c>
      <c r="GR40" s="211">
        <v>1523.4008057067183</v>
      </c>
      <c r="GS40" s="211">
        <v>1523.4008057067183</v>
      </c>
      <c r="GT40" s="211">
        <v>1523.4008057067183</v>
      </c>
      <c r="GU40" s="211">
        <v>1523.4008057067183</v>
      </c>
      <c r="GV40" s="211">
        <v>1523.4008057067183</v>
      </c>
      <c r="GW40" s="211">
        <v>1523.4008057067183</v>
      </c>
      <c r="GX40" s="211">
        <v>1523.4008057067183</v>
      </c>
      <c r="GY40" s="211">
        <v>1523.4008057067183</v>
      </c>
      <c r="GZ40" s="211">
        <v>1523.4008057067183</v>
      </c>
      <c r="HA40" s="211">
        <v>1523.4008057067183</v>
      </c>
      <c r="HB40" s="211">
        <v>1523.4008057067183</v>
      </c>
      <c r="HC40" s="211">
        <v>1523.4008057067183</v>
      </c>
      <c r="HD40" s="211">
        <v>1523.4008057067183</v>
      </c>
      <c r="HE40" s="211">
        <v>1523.4008057067183</v>
      </c>
      <c r="HF40" s="211">
        <v>1523.4008057067183</v>
      </c>
      <c r="HG40" s="211">
        <v>1523.4008057067183</v>
      </c>
      <c r="HH40" s="211">
        <v>1523.4008057067183</v>
      </c>
      <c r="HI40" s="211">
        <v>1523.4008057067183</v>
      </c>
      <c r="HJ40" s="211">
        <v>1523.4008057067183</v>
      </c>
      <c r="HK40" s="211">
        <v>1523.4008057067183</v>
      </c>
      <c r="HL40" s="211">
        <v>1523.4008057067183</v>
      </c>
      <c r="HM40" s="211">
        <v>1523.4008057067183</v>
      </c>
      <c r="HN40" s="211">
        <v>1523.4008057067183</v>
      </c>
      <c r="HO40" s="211">
        <v>1523.4008057067183</v>
      </c>
      <c r="HP40" s="211">
        <v>1523.4008057067183</v>
      </c>
      <c r="HQ40" s="211">
        <v>1523.4008057067183</v>
      </c>
      <c r="HR40" s="211">
        <v>1523.4008057067183</v>
      </c>
      <c r="HS40" s="211">
        <v>1523.4008057067183</v>
      </c>
      <c r="HT40" s="211">
        <v>1523.4008057067183</v>
      </c>
      <c r="HU40" s="211">
        <v>1523.4008057067183</v>
      </c>
      <c r="HV40" s="211">
        <v>1523.4008057067183</v>
      </c>
      <c r="HW40" s="211">
        <v>1523.4008057067183</v>
      </c>
      <c r="HX40" s="211">
        <v>1523.4008057067183</v>
      </c>
      <c r="HY40" s="211">
        <v>1523.4008057067183</v>
      </c>
      <c r="HZ40" s="211">
        <v>1523.4008057067183</v>
      </c>
    </row>
    <row r="41" spans="1:234" x14ac:dyDescent="0.2">
      <c r="A41" s="214" t="s">
        <v>111</v>
      </c>
      <c r="B41" s="212">
        <v>213.33951613082715</v>
      </c>
      <c r="C41" s="212">
        <v>213.33951613082715</v>
      </c>
      <c r="D41" s="212">
        <v>213.33951613082715</v>
      </c>
      <c r="E41" s="212">
        <v>213.33951613082715</v>
      </c>
      <c r="F41" s="212">
        <v>213.33951613082715</v>
      </c>
      <c r="G41" s="212">
        <v>213.33951613082715</v>
      </c>
      <c r="H41" s="212">
        <v>213.33951613082715</v>
      </c>
      <c r="I41" s="212">
        <v>213.33951613082715</v>
      </c>
      <c r="J41" s="212">
        <v>213.33951613082715</v>
      </c>
      <c r="K41" s="212">
        <v>213.33951613082715</v>
      </c>
      <c r="L41" s="212">
        <v>213.33951613082715</v>
      </c>
      <c r="M41" s="212">
        <v>213.33951613082715</v>
      </c>
      <c r="N41" s="212">
        <v>213.33951613082715</v>
      </c>
      <c r="O41" s="212">
        <v>213.33951613082715</v>
      </c>
      <c r="P41" s="212">
        <v>213.33951613082715</v>
      </c>
      <c r="Q41" s="212">
        <v>213.33951613082715</v>
      </c>
      <c r="R41" s="212">
        <v>213.33951613082715</v>
      </c>
      <c r="S41" s="212">
        <v>213.33951613082715</v>
      </c>
      <c r="T41" s="212">
        <v>213.33951613082715</v>
      </c>
      <c r="U41" s="212">
        <v>213.33951613082715</v>
      </c>
      <c r="V41" s="212">
        <v>213.33951613082715</v>
      </c>
      <c r="W41" s="212">
        <v>213.33951613082715</v>
      </c>
      <c r="X41" s="212">
        <v>213.33951613082715</v>
      </c>
      <c r="Y41" s="212">
        <v>213.33951613082715</v>
      </c>
      <c r="Z41" s="212">
        <v>213.33951613082715</v>
      </c>
      <c r="AA41" s="212">
        <v>213.33951613082715</v>
      </c>
      <c r="AB41" s="212">
        <v>213.33951613082715</v>
      </c>
      <c r="AC41" s="212">
        <v>213.33951613082715</v>
      </c>
      <c r="AD41" s="212">
        <v>213.33951613082715</v>
      </c>
      <c r="AE41" s="212">
        <v>213.33951613082715</v>
      </c>
      <c r="AF41" s="212">
        <v>213.33951613082715</v>
      </c>
      <c r="AG41" s="212">
        <v>213.33951613082715</v>
      </c>
      <c r="AH41" s="212">
        <v>213.33951613082715</v>
      </c>
      <c r="AI41" s="212">
        <v>213.33951613082715</v>
      </c>
      <c r="AJ41" s="212">
        <v>213.33951613082715</v>
      </c>
      <c r="AK41" s="212">
        <v>213.33951613082715</v>
      </c>
      <c r="AL41" s="212">
        <v>213.33951613082715</v>
      </c>
      <c r="AM41" s="212">
        <v>213.33951613082715</v>
      </c>
      <c r="AN41" s="212">
        <v>213.33951613082715</v>
      </c>
      <c r="AO41" s="212">
        <v>213.33951613082715</v>
      </c>
      <c r="AP41" s="212">
        <v>213.33951613082715</v>
      </c>
      <c r="AQ41" s="212">
        <v>213.33951613082715</v>
      </c>
      <c r="AR41" s="212">
        <v>213.33951613082715</v>
      </c>
      <c r="AS41" s="212">
        <v>213.33951613082715</v>
      </c>
      <c r="AT41" s="212">
        <v>213.33951613082715</v>
      </c>
      <c r="AU41" s="212">
        <v>213.33951613082715</v>
      </c>
      <c r="AV41" s="212">
        <v>213.33951613082715</v>
      </c>
      <c r="AW41" s="212">
        <v>213.33951613082715</v>
      </c>
      <c r="AX41" s="212">
        <v>213.33951613082715</v>
      </c>
      <c r="AY41" s="212">
        <v>213.33951613082715</v>
      </c>
      <c r="AZ41" s="212">
        <v>213.33951613082715</v>
      </c>
      <c r="BA41" s="212">
        <v>213.33951613082715</v>
      </c>
      <c r="BB41" s="212">
        <v>213.33951613082715</v>
      </c>
      <c r="BC41" s="212">
        <v>213.33951613082715</v>
      </c>
      <c r="BD41" s="212">
        <v>213.33951613082715</v>
      </c>
      <c r="BE41" s="212">
        <v>213.33951613082715</v>
      </c>
      <c r="BF41" s="212">
        <v>213.33951613082715</v>
      </c>
      <c r="BG41" s="212">
        <v>213.33951613082715</v>
      </c>
      <c r="BH41" s="212">
        <v>213.33951613082715</v>
      </c>
      <c r="BI41" s="212">
        <v>213.33951613082715</v>
      </c>
      <c r="BJ41" s="212">
        <v>213.33951613082715</v>
      </c>
      <c r="BK41" s="212">
        <v>213.33951613082715</v>
      </c>
      <c r="BL41" s="212">
        <v>213.33951613082715</v>
      </c>
      <c r="BM41" s="212">
        <v>213.33951613082715</v>
      </c>
      <c r="BN41" s="212">
        <v>213.33951613082715</v>
      </c>
      <c r="BO41" s="212">
        <v>213.33951613082715</v>
      </c>
      <c r="BP41" s="212">
        <v>213.33951613082715</v>
      </c>
      <c r="BQ41" s="212">
        <v>213.33951613082715</v>
      </c>
      <c r="BR41" s="212">
        <v>213.33951613082715</v>
      </c>
      <c r="BS41" s="212">
        <v>213.33951613082715</v>
      </c>
      <c r="BT41" s="212">
        <v>213.33951613082715</v>
      </c>
      <c r="BU41" s="212">
        <v>213.33951613082715</v>
      </c>
      <c r="BV41" s="212">
        <v>213.33951613082715</v>
      </c>
      <c r="BW41" s="212">
        <v>213.33951613082715</v>
      </c>
      <c r="BX41" s="212">
        <v>213.33951613082715</v>
      </c>
      <c r="BY41" s="212">
        <v>213.33951613082715</v>
      </c>
      <c r="BZ41" s="212">
        <v>213.33951613082715</v>
      </c>
      <c r="CA41" s="212">
        <v>213.33951613082715</v>
      </c>
      <c r="CB41" s="212">
        <v>213.33951613082715</v>
      </c>
      <c r="CC41" s="212">
        <v>213.33951613082715</v>
      </c>
      <c r="CD41" s="212">
        <v>213.33951613082715</v>
      </c>
      <c r="CE41" s="212">
        <v>213.33951613082715</v>
      </c>
      <c r="CF41" s="212">
        <v>213.33951613082715</v>
      </c>
      <c r="CG41" s="212">
        <v>213.33951613082715</v>
      </c>
      <c r="CH41" s="212">
        <v>213.33951613082715</v>
      </c>
      <c r="CI41" s="212">
        <v>213.33951613082715</v>
      </c>
      <c r="CJ41" s="212">
        <v>213.33951613082715</v>
      </c>
      <c r="CK41" s="212">
        <v>213.33951613082715</v>
      </c>
      <c r="CL41" s="212">
        <v>213.33951613082715</v>
      </c>
      <c r="CM41" s="212">
        <v>213.33951613082715</v>
      </c>
      <c r="CN41" s="212">
        <v>213.33951613082715</v>
      </c>
      <c r="CO41" s="212">
        <v>213.33951613082715</v>
      </c>
      <c r="CP41" s="212">
        <v>213.33951613082715</v>
      </c>
      <c r="CQ41" s="212">
        <v>213.33951613082715</v>
      </c>
      <c r="CR41" s="212">
        <v>213.33951613082715</v>
      </c>
      <c r="CS41" s="212">
        <v>213.33951613082715</v>
      </c>
      <c r="CT41" s="212">
        <v>213.33951613082715</v>
      </c>
      <c r="CU41" s="212">
        <v>213.33951613082715</v>
      </c>
      <c r="CV41" s="212">
        <v>213.33951613082715</v>
      </c>
      <c r="CW41" s="212">
        <v>213.33951613082715</v>
      </c>
      <c r="CX41" s="212">
        <v>213.33951613082715</v>
      </c>
      <c r="CY41" s="212">
        <v>213.33951613082715</v>
      </c>
      <c r="CZ41" s="212">
        <v>213.33951613082715</v>
      </c>
      <c r="DA41" s="212">
        <v>213.33951613082715</v>
      </c>
      <c r="DB41" s="212">
        <v>213.33951613082715</v>
      </c>
      <c r="DC41" s="212">
        <v>213.33951613082715</v>
      </c>
      <c r="DD41" s="212">
        <v>213.33951613082715</v>
      </c>
      <c r="DE41" s="212">
        <v>213.33951613082715</v>
      </c>
      <c r="DF41" s="212">
        <v>213.33951613082715</v>
      </c>
      <c r="DG41" s="212">
        <v>213.33951613082715</v>
      </c>
      <c r="DH41" s="212">
        <v>213.33951613082715</v>
      </c>
      <c r="DI41" s="212">
        <v>213.33951613082715</v>
      </c>
      <c r="DJ41" s="212">
        <v>213.33951613082715</v>
      </c>
      <c r="DK41" s="212">
        <v>213.33951613082715</v>
      </c>
      <c r="DL41" s="212">
        <v>213.33951613082715</v>
      </c>
      <c r="DM41" s="212">
        <v>213.33951613082715</v>
      </c>
      <c r="DN41" s="212">
        <v>213.33951613082715</v>
      </c>
      <c r="DO41" s="212">
        <v>213.33951613082715</v>
      </c>
      <c r="DP41" s="212">
        <v>213.33951613082715</v>
      </c>
      <c r="DQ41" s="212">
        <v>213.33951613082715</v>
      </c>
      <c r="DR41" s="212">
        <v>213.33951613082715</v>
      </c>
      <c r="DS41" s="212">
        <v>213.33951613082715</v>
      </c>
      <c r="DT41" s="212">
        <v>213.33951613082715</v>
      </c>
      <c r="DU41" s="212">
        <v>213.33951613082715</v>
      </c>
      <c r="DV41" s="212">
        <v>213.33951613082715</v>
      </c>
      <c r="DW41" s="212">
        <v>213.33951613082715</v>
      </c>
      <c r="DX41" s="212">
        <v>213.33951613082715</v>
      </c>
      <c r="DY41" s="212">
        <v>213.33951613082715</v>
      </c>
      <c r="DZ41" s="212">
        <v>213.33951613082715</v>
      </c>
      <c r="EA41" s="212">
        <v>213.33951613082715</v>
      </c>
      <c r="EB41" s="212">
        <v>213.33951613082715</v>
      </c>
      <c r="EC41" s="212">
        <v>213.33951613082715</v>
      </c>
      <c r="ED41" s="212">
        <v>213.33951613082715</v>
      </c>
      <c r="EE41" s="212">
        <v>213.33951613082715</v>
      </c>
      <c r="EF41" s="212">
        <v>213.33951613082715</v>
      </c>
      <c r="EG41" s="212">
        <v>213.33951613082715</v>
      </c>
      <c r="EH41" s="212">
        <v>213.33951613082715</v>
      </c>
      <c r="EI41" s="212">
        <v>213.33951613082715</v>
      </c>
      <c r="EJ41" s="212">
        <v>213.33951613082715</v>
      </c>
      <c r="EK41" s="212">
        <v>213.33951613082715</v>
      </c>
      <c r="EL41" s="212">
        <v>213.33951613082715</v>
      </c>
      <c r="EM41" s="212">
        <v>213.33951613082715</v>
      </c>
      <c r="EN41" s="212">
        <v>213.33951613082715</v>
      </c>
      <c r="EO41" s="212">
        <v>213.33951613082715</v>
      </c>
      <c r="EP41" s="212">
        <v>213.33951613082715</v>
      </c>
      <c r="EQ41" s="212">
        <v>213.33951613082715</v>
      </c>
      <c r="ER41" s="212">
        <v>213.33951613082715</v>
      </c>
      <c r="ES41" s="212">
        <v>213.33951613082715</v>
      </c>
      <c r="ET41" s="212">
        <v>213.33951613082715</v>
      </c>
      <c r="EU41" s="212">
        <v>213.33951613082715</v>
      </c>
      <c r="EV41" s="212">
        <v>213.33951613082715</v>
      </c>
      <c r="EW41" s="212">
        <v>213.33951613082715</v>
      </c>
      <c r="EX41" s="212">
        <v>213.33951613082715</v>
      </c>
      <c r="EY41" s="212">
        <v>213.33951613082715</v>
      </c>
      <c r="EZ41" s="212">
        <v>213.33951613082715</v>
      </c>
      <c r="FA41" s="212">
        <v>213.33951613082715</v>
      </c>
      <c r="FB41" s="212">
        <v>213.33951613082715</v>
      </c>
      <c r="FC41" s="212">
        <v>213.33951613082715</v>
      </c>
      <c r="FD41" s="212">
        <v>213.33951613082715</v>
      </c>
      <c r="FE41" s="212">
        <v>213.33951613082715</v>
      </c>
      <c r="FF41" s="212">
        <v>213.33951613082715</v>
      </c>
      <c r="FG41" s="212">
        <v>213.33951613082715</v>
      </c>
      <c r="FH41" s="212">
        <v>213.33951613082715</v>
      </c>
      <c r="FI41" s="212">
        <v>213.33951613082715</v>
      </c>
      <c r="FJ41" s="212">
        <v>213.33951613082715</v>
      </c>
      <c r="FK41" s="212">
        <v>213.33951613082715</v>
      </c>
      <c r="FL41" s="212">
        <v>213.33951613082715</v>
      </c>
      <c r="FM41" s="212">
        <v>213.33951613082715</v>
      </c>
      <c r="FN41" s="212">
        <v>213.33951613082715</v>
      </c>
      <c r="FO41" s="212">
        <v>213.33951613082715</v>
      </c>
      <c r="FP41" s="212">
        <v>213.33951613082715</v>
      </c>
      <c r="FQ41" s="212">
        <v>213.33951613082715</v>
      </c>
      <c r="FR41" s="212">
        <v>213.33951613082715</v>
      </c>
      <c r="FS41" s="212">
        <v>213.33951613082715</v>
      </c>
      <c r="FT41" s="212">
        <v>213.33951613082715</v>
      </c>
      <c r="FU41" s="212">
        <v>213.33951613082715</v>
      </c>
      <c r="FV41" s="212">
        <v>213.33951613082715</v>
      </c>
      <c r="FW41" s="212">
        <v>213.33951613082715</v>
      </c>
      <c r="FX41" s="212">
        <v>213.33951613082715</v>
      </c>
      <c r="FY41" s="212">
        <v>213.33951613082715</v>
      </c>
      <c r="FZ41" s="212">
        <v>213.33951613082715</v>
      </c>
      <c r="GA41" s="212">
        <v>213.33951613082715</v>
      </c>
      <c r="GB41" s="212">
        <v>213.33951613082715</v>
      </c>
      <c r="GC41" s="212">
        <v>213.33951613082715</v>
      </c>
      <c r="GD41" s="212">
        <v>213.33951613082715</v>
      </c>
      <c r="GE41" s="212">
        <v>213.33951613082715</v>
      </c>
      <c r="GF41" s="212">
        <v>213.33951613082715</v>
      </c>
      <c r="GG41" s="212">
        <v>213.33951613082715</v>
      </c>
      <c r="GH41" s="212">
        <v>213.33951613082715</v>
      </c>
      <c r="GI41" s="212">
        <v>213.33951613082715</v>
      </c>
      <c r="GJ41" s="212">
        <v>213.33951613082715</v>
      </c>
      <c r="GK41" s="212">
        <v>213.33951613082715</v>
      </c>
      <c r="GL41" s="212">
        <v>213.33951613082715</v>
      </c>
      <c r="GM41" s="212">
        <v>213.33951613082715</v>
      </c>
      <c r="GN41" s="212">
        <v>213.33951613082715</v>
      </c>
      <c r="GO41" s="212">
        <v>213.33951613082715</v>
      </c>
      <c r="GP41" s="212">
        <v>213.33951613082715</v>
      </c>
      <c r="GQ41" s="212">
        <v>213.33951613082715</v>
      </c>
      <c r="GR41" s="212">
        <v>213.33951613082715</v>
      </c>
      <c r="GS41" s="212">
        <v>213.33951613082715</v>
      </c>
      <c r="GT41" s="212">
        <v>213.33951613082715</v>
      </c>
      <c r="GU41" s="212">
        <v>213.33951613082715</v>
      </c>
      <c r="GV41" s="212">
        <v>213.33951613082715</v>
      </c>
      <c r="GW41" s="212">
        <v>213.33951613082715</v>
      </c>
      <c r="GX41" s="212">
        <v>213.33951613082715</v>
      </c>
      <c r="GY41" s="212">
        <v>213.33951613082715</v>
      </c>
      <c r="GZ41" s="212">
        <v>213.33951613082715</v>
      </c>
      <c r="HA41" s="212">
        <v>213.33951613082715</v>
      </c>
      <c r="HB41" s="212">
        <v>213.33951613082715</v>
      </c>
      <c r="HC41" s="212">
        <v>213.33951613082715</v>
      </c>
      <c r="HD41" s="212">
        <v>213.33951613082715</v>
      </c>
      <c r="HE41" s="212">
        <v>213.33951613082715</v>
      </c>
      <c r="HF41" s="212">
        <v>213.33951613082715</v>
      </c>
      <c r="HG41" s="212">
        <v>213.33951613082715</v>
      </c>
      <c r="HH41" s="212">
        <v>213.33951613082715</v>
      </c>
      <c r="HI41" s="212">
        <v>213.33951613082715</v>
      </c>
      <c r="HJ41" s="212">
        <v>213.33951613082715</v>
      </c>
      <c r="HK41" s="212">
        <v>213.33951613082715</v>
      </c>
      <c r="HL41" s="212">
        <v>213.33951613082715</v>
      </c>
      <c r="HM41" s="212">
        <v>213.33951613082715</v>
      </c>
      <c r="HN41" s="212">
        <v>213.33951613082715</v>
      </c>
      <c r="HO41" s="212">
        <v>213.33951613082715</v>
      </c>
      <c r="HP41" s="212">
        <v>213.33951613082715</v>
      </c>
      <c r="HQ41" s="212">
        <v>213.33951613082715</v>
      </c>
      <c r="HR41" s="212">
        <v>213.33951613082715</v>
      </c>
      <c r="HS41" s="212">
        <v>213.33951613082715</v>
      </c>
      <c r="HT41" s="212">
        <v>213.33951613082715</v>
      </c>
      <c r="HU41" s="212">
        <v>213.33951613082715</v>
      </c>
      <c r="HV41" s="212">
        <v>213.33951613082715</v>
      </c>
      <c r="HW41" s="212">
        <v>213.33951613082715</v>
      </c>
      <c r="HX41" s="212">
        <v>213.33951613082715</v>
      </c>
      <c r="HY41" s="212">
        <v>213.33951613082715</v>
      </c>
      <c r="HZ41" s="212">
        <v>213.33951613082715</v>
      </c>
    </row>
    <row r="42" spans="1:234" x14ac:dyDescent="0.2">
      <c r="A42" s="214" t="s">
        <v>100</v>
      </c>
      <c r="B42" s="217">
        <f>B41*B14</f>
        <v>8.3810869502414065E-2</v>
      </c>
      <c r="C42" s="217">
        <f t="shared" ref="C42:BN42" si="60">C41*C14</f>
        <v>0.11849405448639866</v>
      </c>
      <c r="D42" s="217">
        <f t="shared" si="60"/>
        <v>0.15766783039870297</v>
      </c>
      <c r="E42" s="217">
        <f t="shared" si="60"/>
        <v>0.22525768914356115</v>
      </c>
      <c r="F42" s="217">
        <f t="shared" si="60"/>
        <v>0.30507207348078075</v>
      </c>
      <c r="G42" s="217">
        <f t="shared" si="60"/>
        <v>0.34353381388566634</v>
      </c>
      <c r="H42" s="217">
        <f t="shared" si="60"/>
        <v>0.37874115445499434</v>
      </c>
      <c r="I42" s="217">
        <f t="shared" si="60"/>
        <v>0.40743969535320701</v>
      </c>
      <c r="J42" s="217">
        <f t="shared" si="60"/>
        <v>0.45566463526476558</v>
      </c>
      <c r="K42" s="217">
        <f t="shared" si="60"/>
        <v>0.52016157435411225</v>
      </c>
      <c r="L42" s="217">
        <f t="shared" si="60"/>
        <v>0.59901780812535754</v>
      </c>
      <c r="M42" s="217">
        <f t="shared" si="60"/>
        <v>0.64724274803691595</v>
      </c>
      <c r="N42" s="217">
        <f t="shared" si="60"/>
        <v>0.67594128893512861</v>
      </c>
      <c r="O42" s="217">
        <f t="shared" si="60"/>
        <v>0.70463982983334128</v>
      </c>
      <c r="P42" s="217">
        <f t="shared" si="60"/>
        <v>0.73939533433230109</v>
      </c>
      <c r="Q42" s="217">
        <f t="shared" si="60"/>
        <v>0.77089643899570348</v>
      </c>
      <c r="R42" s="217">
        <f t="shared" si="60"/>
        <v>0.8901320472419556</v>
      </c>
      <c r="S42" s="217">
        <f t="shared" si="60"/>
        <v>0.99300403841528018</v>
      </c>
      <c r="T42" s="217">
        <f t="shared" si="60"/>
        <v>1.1211561382183022</v>
      </c>
      <c r="U42" s="217">
        <f t="shared" si="60"/>
        <v>1.2673241345461539</v>
      </c>
      <c r="V42" s="217">
        <f t="shared" si="60"/>
        <v>1.4133383940264312</v>
      </c>
      <c r="W42" s="217">
        <f t="shared" si="60"/>
        <v>1.5414387516148729</v>
      </c>
      <c r="X42" s="217">
        <f t="shared" si="60"/>
        <v>2.3992338185065192</v>
      </c>
      <c r="Y42" s="217">
        <f t="shared" si="60"/>
        <v>2.473117269509753</v>
      </c>
      <c r="Z42" s="217">
        <f t="shared" si="60"/>
        <v>2.5140455271657278</v>
      </c>
      <c r="AA42" s="217">
        <f t="shared" si="60"/>
        <v>2.5493839005133512</v>
      </c>
      <c r="AB42" s="217">
        <f t="shared" si="60"/>
        <v>2.5846833362750399</v>
      </c>
      <c r="AC42" s="217">
        <f t="shared" si="60"/>
        <v>2.6243507226274203</v>
      </c>
      <c r="AD42" s="217">
        <f t="shared" si="60"/>
        <v>3.0335672633728152</v>
      </c>
      <c r="AE42" s="217">
        <f t="shared" si="60"/>
        <v>3.0277136348338534</v>
      </c>
      <c r="AF42" s="217">
        <f t="shared" si="60"/>
        <v>3.0218600380213982</v>
      </c>
      <c r="AG42" s="217">
        <f t="shared" si="60"/>
        <v>3.0160064412089427</v>
      </c>
      <c r="AH42" s="217">
        <f t="shared" si="60"/>
        <v>3.0463322132187094</v>
      </c>
      <c r="AI42" s="217">
        <f t="shared" si="60"/>
        <v>3.6411094367066665</v>
      </c>
      <c r="AJ42" s="217">
        <f t="shared" si="60"/>
        <v>3.630895151500404</v>
      </c>
      <c r="AK42" s="217">
        <f t="shared" si="60"/>
        <v>3.6206808980206482</v>
      </c>
      <c r="AL42" s="217">
        <f t="shared" si="60"/>
        <v>3.6104666445408933</v>
      </c>
      <c r="AM42" s="217">
        <f t="shared" si="60"/>
        <v>3.6002523910611375</v>
      </c>
      <c r="AN42" s="217">
        <f t="shared" si="60"/>
        <v>3.5900381375813804</v>
      </c>
      <c r="AO42" s="217">
        <f t="shared" si="60"/>
        <v>3.5798238523751196</v>
      </c>
      <c r="AP42" s="217">
        <f t="shared" si="60"/>
        <v>3.5696095988953633</v>
      </c>
      <c r="AQ42" s="217">
        <f t="shared" si="60"/>
        <v>3.5590497168574653</v>
      </c>
      <c r="AR42" s="217">
        <f t="shared" si="60"/>
        <v>3.548489834819565</v>
      </c>
      <c r="AS42" s="217">
        <f t="shared" si="60"/>
        <v>3.5379299845081729</v>
      </c>
      <c r="AT42" s="217">
        <f t="shared" si="60"/>
        <v>3.5273701024702748</v>
      </c>
      <c r="AU42" s="217">
        <f t="shared" si="60"/>
        <v>3.5168102204323759</v>
      </c>
      <c r="AV42" s="217">
        <f t="shared" si="60"/>
        <v>3.5062503383944765</v>
      </c>
      <c r="AW42" s="217">
        <f t="shared" si="60"/>
        <v>3.4956904563565776</v>
      </c>
      <c r="AX42" s="217">
        <f t="shared" si="60"/>
        <v>3.4851305743186787</v>
      </c>
      <c r="AY42" s="217">
        <f t="shared" si="60"/>
        <v>3.4745706922807815</v>
      </c>
      <c r="AZ42" s="217">
        <f t="shared" si="60"/>
        <v>3.4640108102428822</v>
      </c>
      <c r="BA42" s="217">
        <f t="shared" si="60"/>
        <v>3.4534509282049823</v>
      </c>
      <c r="BB42" s="217">
        <f t="shared" si="60"/>
        <v>3.4428910778935897</v>
      </c>
      <c r="BC42" s="217">
        <f t="shared" si="60"/>
        <v>3.4325194292167591</v>
      </c>
      <c r="BD42" s="217">
        <f t="shared" si="60"/>
        <v>3.4221477805399272</v>
      </c>
      <c r="BE42" s="217">
        <f t="shared" si="60"/>
        <v>3.4117761635896016</v>
      </c>
      <c r="BF42" s="217">
        <f t="shared" si="60"/>
        <v>3.4014045149127696</v>
      </c>
      <c r="BG42" s="217">
        <f t="shared" si="60"/>
        <v>3.3910328979624427</v>
      </c>
      <c r="BH42" s="217">
        <f t="shared" si="60"/>
        <v>3.3806612492856116</v>
      </c>
      <c r="BI42" s="217">
        <f t="shared" si="60"/>
        <v>3.3702896323352851</v>
      </c>
      <c r="BJ42" s="217">
        <f t="shared" si="60"/>
        <v>3.3599179836584536</v>
      </c>
      <c r="BK42" s="217">
        <f t="shared" si="60"/>
        <v>3.3495463349816212</v>
      </c>
      <c r="BL42" s="217">
        <f t="shared" si="60"/>
        <v>3.3391747180312961</v>
      </c>
      <c r="BM42" s="217">
        <f t="shared" si="60"/>
        <v>3.3288030693544637</v>
      </c>
      <c r="BN42" s="217">
        <f t="shared" si="60"/>
        <v>3.3184314524041381</v>
      </c>
      <c r="BO42" s="217">
        <f t="shared" ref="BO42:DZ42" si="61">BO41*BO14</f>
        <v>3.3082340774256611</v>
      </c>
      <c r="BP42" s="217">
        <f t="shared" si="61"/>
        <v>3.29803673417369</v>
      </c>
      <c r="BQ42" s="217">
        <f t="shared" si="61"/>
        <v>3.2878393909217194</v>
      </c>
      <c r="BR42" s="217">
        <f t="shared" si="61"/>
        <v>3.2776420476697488</v>
      </c>
      <c r="BS42" s="217">
        <f t="shared" si="61"/>
        <v>3.2674447044177777</v>
      </c>
      <c r="BT42" s="217">
        <f t="shared" si="61"/>
        <v>3.257247361165807</v>
      </c>
      <c r="BU42" s="217">
        <f t="shared" si="61"/>
        <v>3.2470499861873301</v>
      </c>
      <c r="BV42" s="217">
        <f t="shared" si="61"/>
        <v>3.2368526429353599</v>
      </c>
      <c r="BW42" s="217">
        <f t="shared" si="61"/>
        <v>3.2266552996833893</v>
      </c>
      <c r="BX42" s="217">
        <f t="shared" si="61"/>
        <v>3.2164579564314182</v>
      </c>
      <c r="BY42" s="217">
        <f t="shared" si="61"/>
        <v>3.2062606131794475</v>
      </c>
      <c r="BZ42" s="217">
        <f t="shared" si="61"/>
        <v>3.1960632699274769</v>
      </c>
      <c r="CA42" s="217">
        <f t="shared" si="61"/>
        <v>3.1860270656003093</v>
      </c>
      <c r="CB42" s="217">
        <f t="shared" si="61"/>
        <v>3.1759908612731427</v>
      </c>
      <c r="CC42" s="217">
        <f t="shared" si="61"/>
        <v>3.1659546569459747</v>
      </c>
      <c r="CD42" s="217">
        <f t="shared" si="61"/>
        <v>3.1559184208923012</v>
      </c>
      <c r="CE42" s="217">
        <f t="shared" si="61"/>
        <v>3.1458822165651332</v>
      </c>
      <c r="CF42" s="217">
        <f t="shared" si="61"/>
        <v>3.1358460122379661</v>
      </c>
      <c r="CG42" s="217">
        <f t="shared" si="61"/>
        <v>3.1258098079107985</v>
      </c>
      <c r="CH42" s="217">
        <f t="shared" si="61"/>
        <v>3.1157736035836314</v>
      </c>
      <c r="CI42" s="217">
        <f t="shared" si="61"/>
        <v>3.1057373992564639</v>
      </c>
      <c r="CJ42" s="217">
        <f t="shared" si="61"/>
        <v>3.0957011949292972</v>
      </c>
      <c r="CK42" s="217">
        <f t="shared" si="61"/>
        <v>3.0856649906021287</v>
      </c>
      <c r="CL42" s="217">
        <f t="shared" si="61"/>
        <v>3.0756287862749621</v>
      </c>
      <c r="CM42" s="217">
        <f t="shared" si="61"/>
        <v>3.0657417282532688</v>
      </c>
      <c r="CN42" s="217">
        <f t="shared" si="61"/>
        <v>3.0558546702315743</v>
      </c>
      <c r="CO42" s="217">
        <f t="shared" si="61"/>
        <v>3.0459676122098807</v>
      </c>
      <c r="CP42" s="217">
        <f t="shared" si="61"/>
        <v>3.036080554188187</v>
      </c>
      <c r="CQ42" s="217">
        <f t="shared" si="61"/>
        <v>3.0261934961664934</v>
      </c>
      <c r="CR42" s="217">
        <f t="shared" si="61"/>
        <v>3.0163064381448006</v>
      </c>
      <c r="CS42" s="217">
        <f t="shared" si="61"/>
        <v>3.0064193801231065</v>
      </c>
      <c r="CT42" s="217">
        <f t="shared" si="61"/>
        <v>2.9965323221014133</v>
      </c>
      <c r="CU42" s="217">
        <f t="shared" si="61"/>
        <v>2.9866452640797192</v>
      </c>
      <c r="CV42" s="217">
        <f t="shared" si="61"/>
        <v>2.9767582060580251</v>
      </c>
      <c r="CW42" s="217">
        <f t="shared" si="61"/>
        <v>2.9668711480363319</v>
      </c>
      <c r="CX42" s="217">
        <f t="shared" si="61"/>
        <v>2.9569840900146382</v>
      </c>
      <c r="CY42" s="217">
        <f t="shared" si="61"/>
        <v>2.9472348519357179</v>
      </c>
      <c r="CZ42" s="217">
        <f t="shared" si="61"/>
        <v>2.9374856138567971</v>
      </c>
      <c r="DA42" s="217">
        <f t="shared" si="61"/>
        <v>2.9277364075043835</v>
      </c>
      <c r="DB42" s="217">
        <f t="shared" si="61"/>
        <v>2.9179871694254635</v>
      </c>
      <c r="DC42" s="217">
        <f t="shared" si="61"/>
        <v>2.9082379313465427</v>
      </c>
      <c r="DD42" s="217">
        <f t="shared" si="61"/>
        <v>2.8984887249941282</v>
      </c>
      <c r="DE42" s="217">
        <f t="shared" si="61"/>
        <v>2.8887394869152083</v>
      </c>
      <c r="DF42" s="217">
        <f t="shared" si="61"/>
        <v>2.8789902488362875</v>
      </c>
      <c r="DG42" s="217">
        <f t="shared" si="61"/>
        <v>2.8692410107573676</v>
      </c>
      <c r="DH42" s="217">
        <f t="shared" si="61"/>
        <v>2.8594918044049531</v>
      </c>
      <c r="DI42" s="217">
        <f t="shared" si="61"/>
        <v>2.8497425663260332</v>
      </c>
      <c r="DJ42" s="217">
        <f t="shared" si="61"/>
        <v>2.8399933282471124</v>
      </c>
      <c r="DK42" s="217">
        <f t="shared" si="61"/>
        <v>2.8303074797275065</v>
      </c>
      <c r="DL42" s="217">
        <f t="shared" si="61"/>
        <v>2.8206215994813939</v>
      </c>
      <c r="DM42" s="217">
        <f t="shared" si="61"/>
        <v>2.8109357509617889</v>
      </c>
      <c r="DN42" s="217">
        <f t="shared" si="61"/>
        <v>2.8012499024421826</v>
      </c>
      <c r="DO42" s="217">
        <f t="shared" si="61"/>
        <v>2.7915640221960705</v>
      </c>
      <c r="DP42" s="217">
        <f t="shared" si="61"/>
        <v>2.7818781736764651</v>
      </c>
      <c r="DQ42" s="217">
        <f t="shared" si="61"/>
        <v>2.7721923251568579</v>
      </c>
      <c r="DR42" s="217">
        <f t="shared" si="61"/>
        <v>2.7625064449107462</v>
      </c>
      <c r="DS42" s="217">
        <f t="shared" si="61"/>
        <v>2.7528205963911399</v>
      </c>
      <c r="DT42" s="217">
        <f t="shared" si="61"/>
        <v>2.743134747871534</v>
      </c>
      <c r="DU42" s="217">
        <f t="shared" si="61"/>
        <v>2.7334488676254214</v>
      </c>
      <c r="DV42" s="217">
        <f t="shared" si="61"/>
        <v>2.7237630191058155</v>
      </c>
      <c r="DW42" s="217">
        <f t="shared" si="61"/>
        <v>2.7140855146573304</v>
      </c>
      <c r="DX42" s="217">
        <f t="shared" si="61"/>
        <v>2.7044080102088452</v>
      </c>
      <c r="DY42" s="217">
        <f t="shared" si="61"/>
        <v>2.6947305374868669</v>
      </c>
      <c r="DZ42" s="217">
        <f t="shared" si="61"/>
        <v>2.6850530330383813</v>
      </c>
      <c r="EA42" s="217">
        <f t="shared" ref="EA42:GL42" si="62">EA41*EA14</f>
        <v>2.6753755285898966</v>
      </c>
      <c r="EB42" s="217">
        <f t="shared" si="62"/>
        <v>2.665698024141411</v>
      </c>
      <c r="EC42" s="217">
        <f t="shared" si="62"/>
        <v>2.6560205196929263</v>
      </c>
      <c r="ED42" s="217">
        <f t="shared" si="62"/>
        <v>2.6463430152444416</v>
      </c>
      <c r="EE42" s="217">
        <f t="shared" si="62"/>
        <v>2.636665510795956</v>
      </c>
      <c r="EF42" s="217">
        <f t="shared" si="62"/>
        <v>2.6269880380739767</v>
      </c>
      <c r="EG42" s="217">
        <f t="shared" si="62"/>
        <v>2.6173105336254916</v>
      </c>
      <c r="EH42" s="217">
        <f t="shared" si="62"/>
        <v>2.6076330291770069</v>
      </c>
      <c r="EI42" s="217">
        <f t="shared" si="62"/>
        <v>2.5979554295490033</v>
      </c>
      <c r="EJ42" s="217">
        <f t="shared" si="62"/>
        <v>2.5882778299210001</v>
      </c>
      <c r="EK42" s="217">
        <f t="shared" si="62"/>
        <v>2.5786002620195023</v>
      </c>
      <c r="EL42" s="217">
        <f t="shared" si="62"/>
        <v>2.5689226623914987</v>
      </c>
      <c r="EM42" s="217">
        <f t="shared" si="62"/>
        <v>2.5592450627634951</v>
      </c>
      <c r="EN42" s="217">
        <f t="shared" si="62"/>
        <v>2.5495674631354914</v>
      </c>
      <c r="EO42" s="217">
        <f t="shared" si="62"/>
        <v>2.5398898635074878</v>
      </c>
      <c r="EP42" s="217">
        <f t="shared" si="62"/>
        <v>2.5302122638794846</v>
      </c>
      <c r="EQ42" s="217">
        <f t="shared" si="62"/>
        <v>2.5205346959779868</v>
      </c>
      <c r="ER42" s="217">
        <f t="shared" si="62"/>
        <v>2.5108570963499832</v>
      </c>
      <c r="ES42" s="217">
        <f t="shared" si="62"/>
        <v>2.5011794967219796</v>
      </c>
      <c r="ET42" s="217">
        <f t="shared" si="62"/>
        <v>2.491501897093976</v>
      </c>
      <c r="EU42" s="217">
        <f t="shared" si="62"/>
        <v>2.4818243926454908</v>
      </c>
      <c r="EV42" s="217">
        <f t="shared" si="62"/>
        <v>2.4721469199235124</v>
      </c>
      <c r="EW42" s="217">
        <f t="shared" si="62"/>
        <v>2.4624694154750273</v>
      </c>
      <c r="EX42" s="217">
        <f t="shared" si="62"/>
        <v>2.4527919110265417</v>
      </c>
      <c r="EY42" s="217">
        <f t="shared" si="62"/>
        <v>2.443114406578057</v>
      </c>
      <c r="EZ42" s="217">
        <f t="shared" si="62"/>
        <v>2.4334369021295719</v>
      </c>
      <c r="FA42" s="217">
        <f t="shared" si="62"/>
        <v>2.4237593976810867</v>
      </c>
      <c r="FB42" s="217">
        <f t="shared" si="62"/>
        <v>2.4140819249591079</v>
      </c>
      <c r="FC42" s="217">
        <f t="shared" si="62"/>
        <v>2.4044044205106223</v>
      </c>
      <c r="FD42" s="217">
        <f t="shared" si="62"/>
        <v>2.3947269160621376</v>
      </c>
      <c r="FE42" s="217">
        <f t="shared" si="62"/>
        <v>2.3850494116136525</v>
      </c>
      <c r="FF42" s="217">
        <f t="shared" si="62"/>
        <v>2.3753719071651678</v>
      </c>
      <c r="FG42" s="217">
        <f t="shared" si="62"/>
        <v>2.3656943075371641</v>
      </c>
      <c r="FH42" s="217">
        <f t="shared" si="62"/>
        <v>2.3560167396356664</v>
      </c>
      <c r="FI42" s="217">
        <f t="shared" si="62"/>
        <v>2.3463391400076632</v>
      </c>
      <c r="FJ42" s="217">
        <f t="shared" si="62"/>
        <v>2.3366615403796591</v>
      </c>
      <c r="FK42" s="217">
        <f t="shared" si="62"/>
        <v>2.3269839407516555</v>
      </c>
      <c r="FL42" s="217">
        <f t="shared" si="62"/>
        <v>2.3173063411236523</v>
      </c>
      <c r="FM42" s="217">
        <f t="shared" si="62"/>
        <v>2.3076287414956482</v>
      </c>
      <c r="FN42" s="217">
        <f t="shared" si="62"/>
        <v>2.2979511735941509</v>
      </c>
      <c r="FO42" s="217">
        <f t="shared" si="62"/>
        <v>2.2882735739661477</v>
      </c>
      <c r="FP42" s="217">
        <f t="shared" si="62"/>
        <v>2.2785959743381441</v>
      </c>
      <c r="FQ42" s="217">
        <f t="shared" si="62"/>
        <v>2.2689183747101405</v>
      </c>
      <c r="FR42" s="217">
        <f t="shared" si="62"/>
        <v>2.2592407750821368</v>
      </c>
      <c r="FS42" s="217">
        <f t="shared" si="62"/>
        <v>2.249563302360158</v>
      </c>
      <c r="FT42" s="217">
        <f t="shared" si="62"/>
        <v>2.2398857979116724</v>
      </c>
      <c r="FU42" s="217">
        <f t="shared" si="62"/>
        <v>2.2302082934631877</v>
      </c>
      <c r="FV42" s="217">
        <f t="shared" si="62"/>
        <v>2.2205307890147026</v>
      </c>
      <c r="FW42" s="217">
        <f t="shared" si="62"/>
        <v>2.2108532845662179</v>
      </c>
      <c r="FX42" s="217">
        <f t="shared" si="62"/>
        <v>2.2011757801177323</v>
      </c>
      <c r="FY42" s="217">
        <f t="shared" si="62"/>
        <v>2.1914983073957535</v>
      </c>
      <c r="FZ42" s="217">
        <f t="shared" si="62"/>
        <v>2.1818208029472688</v>
      </c>
      <c r="GA42" s="217">
        <f t="shared" si="62"/>
        <v>2.1721432984987836</v>
      </c>
      <c r="GB42" s="217">
        <f t="shared" si="62"/>
        <v>2.1624657940502985</v>
      </c>
      <c r="GC42" s="217">
        <f t="shared" si="62"/>
        <v>2.1527882896018129</v>
      </c>
      <c r="GD42" s="217">
        <f t="shared" si="62"/>
        <v>2.1431107851533282</v>
      </c>
      <c r="GE42" s="217">
        <f t="shared" si="62"/>
        <v>2.1334332172518304</v>
      </c>
      <c r="GF42" s="217">
        <f t="shared" si="62"/>
        <v>2.1237556176238273</v>
      </c>
      <c r="GG42" s="217">
        <f t="shared" si="62"/>
        <v>2.1140780179958232</v>
      </c>
      <c r="GH42" s="217">
        <f t="shared" si="62"/>
        <v>2.10440041836782</v>
      </c>
      <c r="GI42" s="217">
        <f t="shared" si="62"/>
        <v>2.0947228187398164</v>
      </c>
      <c r="GJ42" s="217">
        <f t="shared" si="62"/>
        <v>2.0850452508383186</v>
      </c>
      <c r="GK42" s="217">
        <f t="shared" si="62"/>
        <v>2.0753676512103154</v>
      </c>
      <c r="GL42" s="217">
        <f t="shared" si="62"/>
        <v>2.0656900515823118</v>
      </c>
      <c r="GM42" s="217">
        <f t="shared" ref="GM42:HZ42" si="63">GM41*GM14</f>
        <v>2.0560124519543077</v>
      </c>
      <c r="GN42" s="217">
        <f t="shared" si="63"/>
        <v>2.0463348523263045</v>
      </c>
      <c r="GO42" s="217">
        <f t="shared" si="63"/>
        <v>2.0366572526983013</v>
      </c>
      <c r="GP42" s="217">
        <f t="shared" si="63"/>
        <v>2.0269796847968031</v>
      </c>
      <c r="GQ42" s="217">
        <f t="shared" si="63"/>
        <v>2.0173021803483189</v>
      </c>
      <c r="GR42" s="217">
        <f t="shared" si="63"/>
        <v>2.0076246758998328</v>
      </c>
      <c r="GS42" s="217">
        <f t="shared" si="63"/>
        <v>1.9979471714513486</v>
      </c>
      <c r="GT42" s="217">
        <f t="shared" si="63"/>
        <v>1.988269667002863</v>
      </c>
      <c r="GU42" s="217">
        <f t="shared" si="63"/>
        <v>1.9785921625543783</v>
      </c>
      <c r="GV42" s="217">
        <f t="shared" si="63"/>
        <v>1.9689146898323993</v>
      </c>
      <c r="GW42" s="217">
        <f t="shared" si="63"/>
        <v>1.9592371853839141</v>
      </c>
      <c r="GX42" s="217">
        <f t="shared" si="63"/>
        <v>1.949559680935429</v>
      </c>
      <c r="GY42" s="217">
        <f t="shared" si="63"/>
        <v>1.9398821764869438</v>
      </c>
      <c r="GZ42" s="217">
        <f t="shared" si="63"/>
        <v>1.9302046720384589</v>
      </c>
      <c r="HA42" s="217">
        <f t="shared" si="63"/>
        <v>1.9205271675899735</v>
      </c>
      <c r="HB42" s="217">
        <f t="shared" si="63"/>
        <v>1.9108496948679945</v>
      </c>
      <c r="HC42" s="217">
        <f t="shared" si="63"/>
        <v>1.9011720952399911</v>
      </c>
      <c r="HD42" s="217">
        <f t="shared" si="63"/>
        <v>1.8914944956119875</v>
      </c>
      <c r="HE42" s="217">
        <f t="shared" si="63"/>
        <v>1.8818168959839841</v>
      </c>
      <c r="HF42" s="217">
        <f t="shared" si="63"/>
        <v>1.8721392963559804</v>
      </c>
      <c r="HG42" s="217">
        <f t="shared" si="63"/>
        <v>1.8624617284544827</v>
      </c>
      <c r="HH42" s="217">
        <f t="shared" si="63"/>
        <v>1.8527841288264792</v>
      </c>
      <c r="HI42" s="217">
        <f t="shared" si="63"/>
        <v>1.8431065291984756</v>
      </c>
      <c r="HJ42" s="217">
        <f t="shared" si="63"/>
        <v>1.8334289295704722</v>
      </c>
      <c r="HK42" s="217">
        <f t="shared" si="63"/>
        <v>1.8237513299424686</v>
      </c>
      <c r="HL42" s="217">
        <f t="shared" si="63"/>
        <v>1.8140737303144649</v>
      </c>
      <c r="HM42" s="217">
        <f t="shared" si="63"/>
        <v>1.8043961624129676</v>
      </c>
      <c r="HN42" s="217">
        <f t="shared" si="63"/>
        <v>1.7947185627849638</v>
      </c>
      <c r="HO42" s="217">
        <f t="shared" si="63"/>
        <v>1.7850410583364791</v>
      </c>
      <c r="HP42" s="217">
        <f t="shared" si="63"/>
        <v>1.7753635538879939</v>
      </c>
      <c r="HQ42" s="217">
        <f t="shared" si="63"/>
        <v>1.7656860494395088</v>
      </c>
      <c r="HR42" s="217">
        <f t="shared" si="63"/>
        <v>1.7560085767175297</v>
      </c>
      <c r="HS42" s="217">
        <f t="shared" si="63"/>
        <v>1.7463310722690446</v>
      </c>
      <c r="HT42" s="217">
        <f t="shared" si="63"/>
        <v>1.7366535678205599</v>
      </c>
      <c r="HU42" s="217">
        <f t="shared" si="63"/>
        <v>1.7269760633720743</v>
      </c>
      <c r="HV42" s="217">
        <f t="shared" si="63"/>
        <v>1.7172985589235896</v>
      </c>
      <c r="HW42" s="217">
        <f t="shared" si="63"/>
        <v>1.707621054475104</v>
      </c>
      <c r="HX42" s="217">
        <f t="shared" si="63"/>
        <v>1.6979435500266198</v>
      </c>
      <c r="HY42" s="217">
        <f t="shared" si="63"/>
        <v>1.6882660773046403</v>
      </c>
      <c r="HZ42" s="217">
        <f t="shared" si="63"/>
        <v>1.6785885728561551</v>
      </c>
    </row>
    <row r="44" spans="1:234" x14ac:dyDescent="0.2">
      <c r="A44" s="219" t="s">
        <v>118</v>
      </c>
    </row>
    <row r="45" spans="1:234" x14ac:dyDescent="0.2">
      <c r="A45" s="214" t="s">
        <v>110</v>
      </c>
      <c r="B45" s="211">
        <v>57379.184163701058</v>
      </c>
      <c r="C45" s="211">
        <v>57379.184163701058</v>
      </c>
      <c r="D45" s="211">
        <v>57379.184163701058</v>
      </c>
      <c r="E45" s="211">
        <v>57379.184163701058</v>
      </c>
      <c r="F45" s="211">
        <v>57379.184163701058</v>
      </c>
      <c r="G45" s="211">
        <v>57379.184163701058</v>
      </c>
      <c r="H45" s="211">
        <v>57379.184163701058</v>
      </c>
      <c r="I45" s="211">
        <v>57379.184163701058</v>
      </c>
      <c r="J45" s="211">
        <v>57379.184163701058</v>
      </c>
      <c r="K45" s="211">
        <v>57379.184163701058</v>
      </c>
      <c r="L45" s="211">
        <v>57379.184163701058</v>
      </c>
      <c r="M45" s="211">
        <v>57379.184163701058</v>
      </c>
      <c r="N45" s="211">
        <v>57379.184163701058</v>
      </c>
      <c r="O45" s="211">
        <v>57379.184163701058</v>
      </c>
      <c r="P45" s="211">
        <v>57379.184163701058</v>
      </c>
      <c r="Q45" s="211">
        <v>57379.184163701058</v>
      </c>
      <c r="R45" s="211">
        <v>57379.184163701058</v>
      </c>
      <c r="S45" s="211">
        <v>57379.184163701058</v>
      </c>
      <c r="T45" s="211">
        <v>57379.184163701058</v>
      </c>
      <c r="U45" s="211">
        <v>57379.184163701058</v>
      </c>
      <c r="V45" s="211">
        <v>57379.184163701058</v>
      </c>
      <c r="W45" s="211">
        <v>57379.184163701058</v>
      </c>
      <c r="X45" s="211">
        <v>57379.184163701058</v>
      </c>
      <c r="Y45" s="211">
        <v>57379.184163701058</v>
      </c>
      <c r="Z45" s="211">
        <v>57379.184163701058</v>
      </c>
      <c r="AA45" s="211">
        <v>57379.184163701058</v>
      </c>
      <c r="AB45" s="211">
        <v>57379.184163701058</v>
      </c>
      <c r="AC45" s="211">
        <v>57379.184163701058</v>
      </c>
      <c r="AD45" s="211">
        <v>57379.184163701058</v>
      </c>
      <c r="AE45" s="211">
        <v>57379.184163701058</v>
      </c>
      <c r="AF45" s="211">
        <v>57379.184163701058</v>
      </c>
      <c r="AG45" s="211">
        <v>57379.184163701058</v>
      </c>
      <c r="AH45" s="211">
        <v>57379.184163701058</v>
      </c>
      <c r="AI45" s="211">
        <v>57379.184163701058</v>
      </c>
      <c r="AJ45" s="211">
        <v>57379.184163701058</v>
      </c>
      <c r="AK45" s="211">
        <v>57379.184163701058</v>
      </c>
      <c r="AL45" s="211">
        <v>57379.184163701058</v>
      </c>
      <c r="AM45" s="211">
        <v>57379.184163701058</v>
      </c>
      <c r="AN45" s="211">
        <v>57379.184163701058</v>
      </c>
      <c r="AO45" s="211">
        <v>57379.184163701058</v>
      </c>
      <c r="AP45" s="211">
        <v>57379.184163701058</v>
      </c>
      <c r="AQ45" s="211">
        <v>57379.184163701058</v>
      </c>
      <c r="AR45" s="211">
        <v>57379.184163701058</v>
      </c>
      <c r="AS45" s="211">
        <v>57379.184163701058</v>
      </c>
      <c r="AT45" s="211">
        <v>57379.184163701058</v>
      </c>
      <c r="AU45" s="211">
        <v>57379.184163701058</v>
      </c>
      <c r="AV45" s="211">
        <v>57379.184163701058</v>
      </c>
      <c r="AW45" s="211">
        <v>57379.184163701058</v>
      </c>
      <c r="AX45" s="211">
        <v>57379.184163701058</v>
      </c>
      <c r="AY45" s="211">
        <v>57379.184163701058</v>
      </c>
      <c r="AZ45" s="211">
        <v>57379.184163701058</v>
      </c>
      <c r="BA45" s="211">
        <v>57379.184163701058</v>
      </c>
      <c r="BB45" s="211">
        <v>57379.184163701058</v>
      </c>
      <c r="BC45" s="211">
        <v>57379.184163701058</v>
      </c>
      <c r="BD45" s="211">
        <v>57379.184163701058</v>
      </c>
      <c r="BE45" s="211">
        <v>57379.184163701058</v>
      </c>
      <c r="BF45" s="211">
        <v>57379.184163701058</v>
      </c>
      <c r="BG45" s="211">
        <v>57379.184163701058</v>
      </c>
      <c r="BH45" s="211">
        <v>57379.184163701058</v>
      </c>
      <c r="BI45" s="211">
        <v>57379.184163701058</v>
      </c>
      <c r="BJ45" s="211">
        <v>57379.184163701058</v>
      </c>
      <c r="BK45" s="211">
        <v>57379.184163701058</v>
      </c>
      <c r="BL45" s="211">
        <v>57379.184163701058</v>
      </c>
      <c r="BM45" s="211">
        <v>57379.184163701058</v>
      </c>
      <c r="BN45" s="211">
        <v>57379.184163701058</v>
      </c>
      <c r="BO45" s="211">
        <v>57379.184163701058</v>
      </c>
      <c r="BP45" s="211">
        <v>57379.184163701058</v>
      </c>
      <c r="BQ45" s="211">
        <v>57379.184163701058</v>
      </c>
      <c r="BR45" s="211">
        <v>57379.184163701058</v>
      </c>
      <c r="BS45" s="211">
        <v>57379.184163701058</v>
      </c>
      <c r="BT45" s="211">
        <v>57379.184163701058</v>
      </c>
      <c r="BU45" s="211">
        <v>57379.184163701058</v>
      </c>
      <c r="BV45" s="211">
        <v>57379.184163701058</v>
      </c>
      <c r="BW45" s="211">
        <v>57379.184163701058</v>
      </c>
      <c r="BX45" s="211">
        <v>57379.184163701058</v>
      </c>
      <c r="BY45" s="211">
        <v>57379.184163701058</v>
      </c>
      <c r="BZ45" s="211">
        <v>57379.184163701058</v>
      </c>
      <c r="CA45" s="211">
        <v>57379.184163701058</v>
      </c>
      <c r="CB45" s="211">
        <v>57379.184163701058</v>
      </c>
      <c r="CC45" s="211">
        <v>57379.184163701058</v>
      </c>
      <c r="CD45" s="211">
        <v>57379.184163701058</v>
      </c>
      <c r="CE45" s="211">
        <v>57379.184163701058</v>
      </c>
      <c r="CF45" s="211">
        <v>57379.184163701058</v>
      </c>
      <c r="CG45" s="211">
        <v>57379.184163701058</v>
      </c>
      <c r="CH45" s="211">
        <v>57379.184163701058</v>
      </c>
      <c r="CI45" s="211">
        <v>57379.184163701058</v>
      </c>
      <c r="CJ45" s="211">
        <v>57379.184163701058</v>
      </c>
      <c r="CK45" s="211">
        <v>57379.184163701058</v>
      </c>
      <c r="CL45" s="211">
        <v>57379.184163701058</v>
      </c>
      <c r="CM45" s="211">
        <v>57379.184163701058</v>
      </c>
      <c r="CN45" s="211">
        <v>57379.184163701058</v>
      </c>
      <c r="CO45" s="211">
        <v>57379.184163701058</v>
      </c>
      <c r="CP45" s="211">
        <v>57379.184163701058</v>
      </c>
      <c r="CQ45" s="211">
        <v>57379.184163701058</v>
      </c>
      <c r="CR45" s="211">
        <v>57379.184163701058</v>
      </c>
      <c r="CS45" s="211">
        <v>57379.184163701058</v>
      </c>
      <c r="CT45" s="211">
        <v>57379.184163701058</v>
      </c>
      <c r="CU45" s="211">
        <v>57379.184163701058</v>
      </c>
      <c r="CV45" s="211">
        <v>57379.184163701058</v>
      </c>
      <c r="CW45" s="211">
        <v>57379.184163701058</v>
      </c>
      <c r="CX45" s="211">
        <v>57379.184163701058</v>
      </c>
      <c r="CY45" s="211">
        <v>57379.184163701058</v>
      </c>
      <c r="CZ45" s="211">
        <v>57379.184163701058</v>
      </c>
      <c r="DA45" s="211">
        <v>57379.184163701058</v>
      </c>
      <c r="DB45" s="211">
        <v>57379.184163701058</v>
      </c>
      <c r="DC45" s="211">
        <v>57379.184163701058</v>
      </c>
      <c r="DD45" s="211">
        <v>57379.184163701058</v>
      </c>
      <c r="DE45" s="211">
        <v>57379.184163701058</v>
      </c>
      <c r="DF45" s="211">
        <v>57379.184163701058</v>
      </c>
      <c r="DG45" s="211">
        <v>57379.184163701058</v>
      </c>
      <c r="DH45" s="211">
        <v>57379.184163701058</v>
      </c>
      <c r="DI45" s="211">
        <v>57379.184163701058</v>
      </c>
      <c r="DJ45" s="211">
        <v>57379.184163701058</v>
      </c>
      <c r="DK45" s="211">
        <v>57379.184163701058</v>
      </c>
      <c r="DL45" s="211">
        <v>57379.184163701058</v>
      </c>
      <c r="DM45" s="211">
        <v>57379.184163701058</v>
      </c>
      <c r="DN45" s="211">
        <v>57379.184163701058</v>
      </c>
      <c r="DO45" s="211">
        <v>57379.184163701058</v>
      </c>
      <c r="DP45" s="211">
        <v>57379.184163701058</v>
      </c>
      <c r="DQ45" s="211">
        <v>57379.184163701058</v>
      </c>
      <c r="DR45" s="211">
        <v>57379.184163701058</v>
      </c>
      <c r="DS45" s="211">
        <v>57379.184163701058</v>
      </c>
      <c r="DT45" s="211">
        <v>57379.184163701058</v>
      </c>
      <c r="DU45" s="211">
        <v>57379.184163701058</v>
      </c>
      <c r="DV45" s="211">
        <v>57379.184163701058</v>
      </c>
      <c r="DW45" s="211">
        <v>57379.184163701058</v>
      </c>
      <c r="DX45" s="211">
        <v>57379.184163701058</v>
      </c>
      <c r="DY45" s="211">
        <v>57379.184163701058</v>
      </c>
      <c r="DZ45" s="211">
        <v>57379.184163701058</v>
      </c>
      <c r="EA45" s="211">
        <v>57379.184163701058</v>
      </c>
      <c r="EB45" s="211">
        <v>57379.184163701058</v>
      </c>
      <c r="EC45" s="211">
        <v>57379.184163701058</v>
      </c>
      <c r="ED45" s="211">
        <v>57379.184163701058</v>
      </c>
      <c r="EE45" s="211">
        <v>57379.184163701058</v>
      </c>
      <c r="EF45" s="211">
        <v>57379.184163701058</v>
      </c>
      <c r="EG45" s="211">
        <v>57379.184163701058</v>
      </c>
      <c r="EH45" s="211">
        <v>57379.184163701058</v>
      </c>
      <c r="EI45" s="211">
        <v>57379.184163701058</v>
      </c>
      <c r="EJ45" s="211">
        <v>57379.184163701058</v>
      </c>
      <c r="EK45" s="211">
        <v>57379.184163701058</v>
      </c>
      <c r="EL45" s="211">
        <v>57379.184163701058</v>
      </c>
      <c r="EM45" s="211">
        <v>57379.184163701058</v>
      </c>
      <c r="EN45" s="211">
        <v>57379.184163701058</v>
      </c>
      <c r="EO45" s="211">
        <v>57379.184163701058</v>
      </c>
      <c r="EP45" s="211">
        <v>57379.184163701058</v>
      </c>
      <c r="EQ45" s="211">
        <v>57379.184163701058</v>
      </c>
      <c r="ER45" s="211">
        <v>57379.184163701058</v>
      </c>
      <c r="ES45" s="211">
        <v>57379.184163701058</v>
      </c>
      <c r="ET45" s="211">
        <v>57379.184163701058</v>
      </c>
      <c r="EU45" s="211">
        <v>57379.184163701058</v>
      </c>
      <c r="EV45" s="211">
        <v>57379.184163701058</v>
      </c>
      <c r="EW45" s="211">
        <v>57379.184163701058</v>
      </c>
      <c r="EX45" s="211">
        <v>57379.184163701058</v>
      </c>
      <c r="EY45" s="211">
        <v>57379.184163701058</v>
      </c>
      <c r="EZ45" s="211">
        <v>57379.184163701058</v>
      </c>
      <c r="FA45" s="211">
        <v>57379.184163701058</v>
      </c>
      <c r="FB45" s="211">
        <v>57379.184163701058</v>
      </c>
      <c r="FC45" s="211">
        <v>57379.184163701058</v>
      </c>
      <c r="FD45" s="211">
        <v>57379.184163701058</v>
      </c>
      <c r="FE45" s="211">
        <v>57379.184163701058</v>
      </c>
      <c r="FF45" s="211">
        <v>57379.184163701058</v>
      </c>
      <c r="FG45" s="211">
        <v>57379.184163701058</v>
      </c>
      <c r="FH45" s="211">
        <v>57379.184163701058</v>
      </c>
      <c r="FI45" s="211">
        <v>57379.184163701058</v>
      </c>
      <c r="FJ45" s="211">
        <v>57379.184163701058</v>
      </c>
      <c r="FK45" s="211">
        <v>57379.184163701058</v>
      </c>
      <c r="FL45" s="211">
        <v>57379.184163701058</v>
      </c>
      <c r="FM45" s="211">
        <v>57379.184163701058</v>
      </c>
      <c r="FN45" s="211">
        <v>57379.184163701058</v>
      </c>
      <c r="FO45" s="211">
        <v>57379.184163701058</v>
      </c>
      <c r="FP45" s="211">
        <v>57379.184163701058</v>
      </c>
      <c r="FQ45" s="211">
        <v>57379.184163701058</v>
      </c>
      <c r="FR45" s="211">
        <v>57379.184163701058</v>
      </c>
      <c r="FS45" s="211">
        <v>57379.184163701058</v>
      </c>
      <c r="FT45" s="211">
        <v>57379.184163701058</v>
      </c>
      <c r="FU45" s="211">
        <v>57379.184163701058</v>
      </c>
      <c r="FV45" s="211">
        <v>57379.184163701058</v>
      </c>
      <c r="FW45" s="211">
        <v>57379.184163701058</v>
      </c>
      <c r="FX45" s="211">
        <v>57379.184163701058</v>
      </c>
      <c r="FY45" s="211">
        <v>57379.184163701058</v>
      </c>
      <c r="FZ45" s="211">
        <v>57379.184163701058</v>
      </c>
      <c r="GA45" s="211">
        <v>57379.184163701058</v>
      </c>
      <c r="GB45" s="211">
        <v>57379.184163701058</v>
      </c>
      <c r="GC45" s="211">
        <v>57379.184163701058</v>
      </c>
      <c r="GD45" s="211">
        <v>57379.184163701058</v>
      </c>
      <c r="GE45" s="211">
        <v>57379.184163701058</v>
      </c>
      <c r="GF45" s="211">
        <v>57379.184163701058</v>
      </c>
      <c r="GG45" s="211">
        <v>57379.184163701058</v>
      </c>
      <c r="GH45" s="211">
        <v>57379.184163701058</v>
      </c>
      <c r="GI45" s="211">
        <v>57379.184163701058</v>
      </c>
      <c r="GJ45" s="211">
        <v>57379.184163701058</v>
      </c>
      <c r="GK45" s="211">
        <v>57379.184163701058</v>
      </c>
      <c r="GL45" s="211">
        <v>57379.184163701058</v>
      </c>
      <c r="GM45" s="211">
        <v>57379.184163701058</v>
      </c>
      <c r="GN45" s="211">
        <v>57379.184163701058</v>
      </c>
      <c r="GO45" s="211">
        <v>57379.184163701058</v>
      </c>
      <c r="GP45" s="211">
        <v>57379.184163701058</v>
      </c>
      <c r="GQ45" s="211">
        <v>57379.184163701058</v>
      </c>
      <c r="GR45" s="211">
        <v>57379.184163701058</v>
      </c>
      <c r="GS45" s="211">
        <v>57379.184163701058</v>
      </c>
      <c r="GT45" s="211">
        <v>57379.184163701058</v>
      </c>
      <c r="GU45" s="211">
        <v>57379.184163701058</v>
      </c>
      <c r="GV45" s="211">
        <v>57379.184163701058</v>
      </c>
      <c r="GW45" s="211">
        <v>57379.184163701058</v>
      </c>
      <c r="GX45" s="211">
        <v>57379.184163701058</v>
      </c>
      <c r="GY45" s="211">
        <v>57379.184163701058</v>
      </c>
      <c r="GZ45" s="211">
        <v>57379.184163701058</v>
      </c>
      <c r="HA45" s="211">
        <v>57379.184163701058</v>
      </c>
      <c r="HB45" s="211">
        <v>57379.184163701058</v>
      </c>
      <c r="HC45" s="211">
        <v>57379.184163701058</v>
      </c>
      <c r="HD45" s="211">
        <v>57379.184163701058</v>
      </c>
      <c r="HE45" s="211">
        <v>57379.184163701058</v>
      </c>
      <c r="HF45" s="211">
        <v>57379.184163701058</v>
      </c>
      <c r="HG45" s="211">
        <v>57379.184163701058</v>
      </c>
      <c r="HH45" s="211">
        <v>57379.184163701058</v>
      </c>
      <c r="HI45" s="211">
        <v>57379.184163701058</v>
      </c>
      <c r="HJ45" s="211">
        <v>57379.184163701058</v>
      </c>
      <c r="HK45" s="211">
        <v>57379.184163701058</v>
      </c>
      <c r="HL45" s="211">
        <v>57379.184163701058</v>
      </c>
      <c r="HM45" s="211">
        <v>57379.184163701058</v>
      </c>
      <c r="HN45" s="211">
        <v>57379.184163701058</v>
      </c>
      <c r="HO45" s="211">
        <v>57379.184163701058</v>
      </c>
      <c r="HP45" s="211">
        <v>57379.184163701058</v>
      </c>
      <c r="HQ45" s="211">
        <v>57379.184163701058</v>
      </c>
      <c r="HR45" s="211">
        <v>57379.184163701058</v>
      </c>
      <c r="HS45" s="211">
        <v>57379.184163701058</v>
      </c>
      <c r="HT45" s="211">
        <v>57379.184163701058</v>
      </c>
      <c r="HU45" s="211">
        <v>57379.184163701058</v>
      </c>
      <c r="HV45" s="211">
        <v>57379.184163701058</v>
      </c>
      <c r="HW45" s="211">
        <v>57379.184163701058</v>
      </c>
      <c r="HX45" s="211">
        <v>57379.184163701058</v>
      </c>
      <c r="HY45" s="211">
        <v>57379.184163701058</v>
      </c>
      <c r="HZ45" s="211">
        <v>57379.184163701058</v>
      </c>
    </row>
    <row r="46" spans="1:234" x14ac:dyDescent="0.2">
      <c r="A46" s="214" t="s">
        <v>111</v>
      </c>
      <c r="B46" s="212">
        <v>6496.3400266903909</v>
      </c>
      <c r="C46" s="212">
        <v>6496.3400266903909</v>
      </c>
      <c r="D46" s="212">
        <v>6496.3400266903909</v>
      </c>
      <c r="E46" s="212">
        <v>6496.3400266903909</v>
      </c>
      <c r="F46" s="212">
        <v>6496.3400266903909</v>
      </c>
      <c r="G46" s="212">
        <v>6496.3400266903909</v>
      </c>
      <c r="H46" s="212">
        <v>6496.3400266903909</v>
      </c>
      <c r="I46" s="212">
        <v>6496.3400266903909</v>
      </c>
      <c r="J46" s="212">
        <v>6496.3400266903909</v>
      </c>
      <c r="K46" s="212">
        <v>6496.3400266903909</v>
      </c>
      <c r="L46" s="212">
        <v>6496.3400266903909</v>
      </c>
      <c r="M46" s="212">
        <v>6496.3400266903909</v>
      </c>
      <c r="N46" s="212">
        <v>6496.3400266903909</v>
      </c>
      <c r="O46" s="212">
        <v>6496.3400266903909</v>
      </c>
      <c r="P46" s="212">
        <v>6496.3400266903909</v>
      </c>
      <c r="Q46" s="212">
        <v>6496.3400266903909</v>
      </c>
      <c r="R46" s="212">
        <v>6496.3400266903909</v>
      </c>
      <c r="S46" s="212">
        <v>6496.3400266903909</v>
      </c>
      <c r="T46" s="212">
        <v>6496.3400266903909</v>
      </c>
      <c r="U46" s="212">
        <v>6496.3400266903909</v>
      </c>
      <c r="V46" s="212">
        <v>6496.3400266903909</v>
      </c>
      <c r="W46" s="212">
        <v>6496.3400266903909</v>
      </c>
      <c r="X46" s="212">
        <v>6496.3400266903909</v>
      </c>
      <c r="Y46" s="212">
        <v>6496.3400266903909</v>
      </c>
      <c r="Z46" s="212">
        <v>6496.3400266903909</v>
      </c>
      <c r="AA46" s="212">
        <v>6496.3400266903909</v>
      </c>
      <c r="AB46" s="212">
        <v>6496.3400266903909</v>
      </c>
      <c r="AC46" s="212">
        <v>6496.3400266903909</v>
      </c>
      <c r="AD46" s="212">
        <v>6496.3400266903909</v>
      </c>
      <c r="AE46" s="212">
        <v>6496.3400266903909</v>
      </c>
      <c r="AF46" s="212">
        <v>6496.3400266903909</v>
      </c>
      <c r="AG46" s="212">
        <v>6496.3400266903909</v>
      </c>
      <c r="AH46" s="212">
        <v>6496.3400266903909</v>
      </c>
      <c r="AI46" s="212">
        <v>6496.3400266903909</v>
      </c>
      <c r="AJ46" s="212">
        <v>6496.3400266903909</v>
      </c>
      <c r="AK46" s="212">
        <v>6496.3400266903909</v>
      </c>
      <c r="AL46" s="212">
        <v>6496.3400266903909</v>
      </c>
      <c r="AM46" s="212">
        <v>6496.3400266903909</v>
      </c>
      <c r="AN46" s="212">
        <v>6496.3400266903909</v>
      </c>
      <c r="AO46" s="212">
        <v>6496.3400266903909</v>
      </c>
      <c r="AP46" s="212">
        <v>6496.3400266903909</v>
      </c>
      <c r="AQ46" s="212">
        <v>6496.3400266903909</v>
      </c>
      <c r="AR46" s="212">
        <v>6496.3400266903909</v>
      </c>
      <c r="AS46" s="212">
        <v>6496.3400266903909</v>
      </c>
      <c r="AT46" s="212">
        <v>6496.3400266903909</v>
      </c>
      <c r="AU46" s="212">
        <v>6496.3400266903909</v>
      </c>
      <c r="AV46" s="212">
        <v>6496.3400266903909</v>
      </c>
      <c r="AW46" s="212">
        <v>6496.3400266903909</v>
      </c>
      <c r="AX46" s="212">
        <v>6496.3400266903909</v>
      </c>
      <c r="AY46" s="212">
        <v>6496.3400266903909</v>
      </c>
      <c r="AZ46" s="212">
        <v>6496.3400266903909</v>
      </c>
      <c r="BA46" s="212">
        <v>6496.3400266903909</v>
      </c>
      <c r="BB46" s="212">
        <v>6496.3400266903909</v>
      </c>
      <c r="BC46" s="212">
        <v>6496.3400266903909</v>
      </c>
      <c r="BD46" s="212">
        <v>6496.3400266903909</v>
      </c>
      <c r="BE46" s="212">
        <v>6496.3400266903909</v>
      </c>
      <c r="BF46" s="212">
        <v>6496.3400266903909</v>
      </c>
      <c r="BG46" s="212">
        <v>6496.3400266903909</v>
      </c>
      <c r="BH46" s="212">
        <v>6496.3400266903909</v>
      </c>
      <c r="BI46" s="212">
        <v>6496.3400266903909</v>
      </c>
      <c r="BJ46" s="212">
        <v>6496.3400266903909</v>
      </c>
      <c r="BK46" s="212">
        <v>6496.3400266903909</v>
      </c>
      <c r="BL46" s="212">
        <v>6496.3400266903909</v>
      </c>
      <c r="BM46" s="212">
        <v>6496.3400266903909</v>
      </c>
      <c r="BN46" s="212">
        <v>6496.3400266903909</v>
      </c>
      <c r="BO46" s="212">
        <v>6496.3400266903909</v>
      </c>
      <c r="BP46" s="212">
        <v>6496.3400266903909</v>
      </c>
      <c r="BQ46" s="212">
        <v>6496.3400266903909</v>
      </c>
      <c r="BR46" s="212">
        <v>6496.3400266903909</v>
      </c>
      <c r="BS46" s="212">
        <v>6496.3400266903909</v>
      </c>
      <c r="BT46" s="212">
        <v>6496.3400266903909</v>
      </c>
      <c r="BU46" s="212">
        <v>6496.3400266903909</v>
      </c>
      <c r="BV46" s="212">
        <v>6496.3400266903909</v>
      </c>
      <c r="BW46" s="212">
        <v>6496.3400266903909</v>
      </c>
      <c r="BX46" s="212">
        <v>6496.3400266903909</v>
      </c>
      <c r="BY46" s="212">
        <v>6496.3400266903909</v>
      </c>
      <c r="BZ46" s="212">
        <v>6496.3400266903909</v>
      </c>
      <c r="CA46" s="212">
        <v>6496.3400266903909</v>
      </c>
      <c r="CB46" s="212">
        <v>6496.3400266903909</v>
      </c>
      <c r="CC46" s="212">
        <v>6496.3400266903909</v>
      </c>
      <c r="CD46" s="212">
        <v>6496.3400266903909</v>
      </c>
      <c r="CE46" s="212">
        <v>6496.3400266903909</v>
      </c>
      <c r="CF46" s="212">
        <v>6496.3400266903909</v>
      </c>
      <c r="CG46" s="212">
        <v>6496.3400266903909</v>
      </c>
      <c r="CH46" s="212">
        <v>6496.3400266903909</v>
      </c>
      <c r="CI46" s="212">
        <v>6496.3400266903909</v>
      </c>
      <c r="CJ46" s="212">
        <v>6496.3400266903909</v>
      </c>
      <c r="CK46" s="212">
        <v>6496.3400266903909</v>
      </c>
      <c r="CL46" s="212">
        <v>6496.3400266903909</v>
      </c>
      <c r="CM46" s="212">
        <v>6496.3400266903909</v>
      </c>
      <c r="CN46" s="212">
        <v>6496.3400266903909</v>
      </c>
      <c r="CO46" s="212">
        <v>6496.3400266903909</v>
      </c>
      <c r="CP46" s="212">
        <v>6496.3400266903909</v>
      </c>
      <c r="CQ46" s="212">
        <v>6496.3400266903909</v>
      </c>
      <c r="CR46" s="212">
        <v>6496.3400266903909</v>
      </c>
      <c r="CS46" s="212">
        <v>6496.3400266903909</v>
      </c>
      <c r="CT46" s="212">
        <v>6496.3400266903909</v>
      </c>
      <c r="CU46" s="212">
        <v>6496.3400266903909</v>
      </c>
      <c r="CV46" s="212">
        <v>6496.3400266903909</v>
      </c>
      <c r="CW46" s="212">
        <v>6496.3400266903909</v>
      </c>
      <c r="CX46" s="212">
        <v>6496.3400266903909</v>
      </c>
      <c r="CY46" s="212">
        <v>6496.3400266903909</v>
      </c>
      <c r="CZ46" s="212">
        <v>6496.3400266903909</v>
      </c>
      <c r="DA46" s="212">
        <v>6496.3400266903909</v>
      </c>
      <c r="DB46" s="212">
        <v>6496.3400266903909</v>
      </c>
      <c r="DC46" s="212">
        <v>6496.3400266903909</v>
      </c>
      <c r="DD46" s="212">
        <v>6496.3400266903909</v>
      </c>
      <c r="DE46" s="212">
        <v>6496.3400266903909</v>
      </c>
      <c r="DF46" s="212">
        <v>6496.3400266903909</v>
      </c>
      <c r="DG46" s="212">
        <v>6496.3400266903909</v>
      </c>
      <c r="DH46" s="212">
        <v>6496.3400266903909</v>
      </c>
      <c r="DI46" s="212">
        <v>6496.3400266903909</v>
      </c>
      <c r="DJ46" s="212">
        <v>6496.3400266903909</v>
      </c>
      <c r="DK46" s="212">
        <v>6496.3400266903909</v>
      </c>
      <c r="DL46" s="212">
        <v>6496.3400266903909</v>
      </c>
      <c r="DM46" s="212">
        <v>6496.3400266903909</v>
      </c>
      <c r="DN46" s="212">
        <v>6496.3400266903909</v>
      </c>
      <c r="DO46" s="212">
        <v>6496.3400266903909</v>
      </c>
      <c r="DP46" s="212">
        <v>6496.3400266903909</v>
      </c>
      <c r="DQ46" s="212">
        <v>6496.3400266903909</v>
      </c>
      <c r="DR46" s="212">
        <v>6496.3400266903909</v>
      </c>
      <c r="DS46" s="212">
        <v>6496.3400266903909</v>
      </c>
      <c r="DT46" s="212">
        <v>6496.3400266903909</v>
      </c>
      <c r="DU46" s="212">
        <v>6496.3400266903909</v>
      </c>
      <c r="DV46" s="212">
        <v>6496.3400266903909</v>
      </c>
      <c r="DW46" s="212">
        <v>6496.3400266903909</v>
      </c>
      <c r="DX46" s="212">
        <v>6496.3400266903909</v>
      </c>
      <c r="DY46" s="212">
        <v>6496.3400266903909</v>
      </c>
      <c r="DZ46" s="212">
        <v>6496.3400266903909</v>
      </c>
      <c r="EA46" s="212">
        <v>6496.3400266903909</v>
      </c>
      <c r="EB46" s="212">
        <v>6496.3400266903909</v>
      </c>
      <c r="EC46" s="212">
        <v>6496.3400266903909</v>
      </c>
      <c r="ED46" s="212">
        <v>6496.3400266903909</v>
      </c>
      <c r="EE46" s="212">
        <v>6496.3400266903909</v>
      </c>
      <c r="EF46" s="212">
        <v>6496.3400266903909</v>
      </c>
      <c r="EG46" s="212">
        <v>6496.3400266903909</v>
      </c>
      <c r="EH46" s="212">
        <v>6496.3400266903909</v>
      </c>
      <c r="EI46" s="212">
        <v>6496.3400266903909</v>
      </c>
      <c r="EJ46" s="212">
        <v>6496.3400266903909</v>
      </c>
      <c r="EK46" s="212">
        <v>6496.3400266903909</v>
      </c>
      <c r="EL46" s="212">
        <v>6496.3400266903909</v>
      </c>
      <c r="EM46" s="212">
        <v>6496.3400266903909</v>
      </c>
      <c r="EN46" s="212">
        <v>6496.3400266903909</v>
      </c>
      <c r="EO46" s="212">
        <v>6496.3400266903909</v>
      </c>
      <c r="EP46" s="212">
        <v>6496.3400266903909</v>
      </c>
      <c r="EQ46" s="212">
        <v>6496.3400266903909</v>
      </c>
      <c r="ER46" s="212">
        <v>6496.3400266903909</v>
      </c>
      <c r="ES46" s="212">
        <v>6496.3400266903909</v>
      </c>
      <c r="ET46" s="212">
        <v>6496.3400266903909</v>
      </c>
      <c r="EU46" s="212">
        <v>6496.3400266903909</v>
      </c>
      <c r="EV46" s="212">
        <v>6496.3400266903909</v>
      </c>
      <c r="EW46" s="212">
        <v>6496.3400266903909</v>
      </c>
      <c r="EX46" s="212">
        <v>6496.3400266903909</v>
      </c>
      <c r="EY46" s="212">
        <v>6496.3400266903909</v>
      </c>
      <c r="EZ46" s="212">
        <v>6496.3400266903909</v>
      </c>
      <c r="FA46" s="212">
        <v>6496.3400266903909</v>
      </c>
      <c r="FB46" s="212">
        <v>6496.3400266903909</v>
      </c>
      <c r="FC46" s="212">
        <v>6496.3400266903909</v>
      </c>
      <c r="FD46" s="212">
        <v>6496.3400266903909</v>
      </c>
      <c r="FE46" s="212">
        <v>6496.3400266903909</v>
      </c>
      <c r="FF46" s="212">
        <v>6496.3400266903909</v>
      </c>
      <c r="FG46" s="212">
        <v>6496.3400266903909</v>
      </c>
      <c r="FH46" s="212">
        <v>6496.3400266903909</v>
      </c>
      <c r="FI46" s="212">
        <v>6496.3400266903909</v>
      </c>
      <c r="FJ46" s="212">
        <v>6496.3400266903909</v>
      </c>
      <c r="FK46" s="212">
        <v>6496.3400266903909</v>
      </c>
      <c r="FL46" s="212">
        <v>6496.3400266903909</v>
      </c>
      <c r="FM46" s="212">
        <v>6496.3400266903909</v>
      </c>
      <c r="FN46" s="212">
        <v>6496.3400266903909</v>
      </c>
      <c r="FO46" s="212">
        <v>6496.3400266903909</v>
      </c>
      <c r="FP46" s="212">
        <v>6496.3400266903909</v>
      </c>
      <c r="FQ46" s="212">
        <v>6496.3400266903909</v>
      </c>
      <c r="FR46" s="212">
        <v>6496.3400266903909</v>
      </c>
      <c r="FS46" s="212">
        <v>6496.3400266903909</v>
      </c>
      <c r="FT46" s="212">
        <v>6496.3400266903909</v>
      </c>
      <c r="FU46" s="212">
        <v>6496.3400266903909</v>
      </c>
      <c r="FV46" s="212">
        <v>6496.3400266903909</v>
      </c>
      <c r="FW46" s="212">
        <v>6496.3400266903909</v>
      </c>
      <c r="FX46" s="212">
        <v>6496.3400266903909</v>
      </c>
      <c r="FY46" s="212">
        <v>6496.3400266903909</v>
      </c>
      <c r="FZ46" s="212">
        <v>6496.3400266903909</v>
      </c>
      <c r="GA46" s="212">
        <v>6496.3400266903909</v>
      </c>
      <c r="GB46" s="212">
        <v>6496.3400266903909</v>
      </c>
      <c r="GC46" s="212">
        <v>6496.3400266903909</v>
      </c>
      <c r="GD46" s="212">
        <v>6496.3400266903909</v>
      </c>
      <c r="GE46" s="212">
        <v>6496.3400266903909</v>
      </c>
      <c r="GF46" s="212">
        <v>6496.3400266903909</v>
      </c>
      <c r="GG46" s="212">
        <v>6496.3400266903909</v>
      </c>
      <c r="GH46" s="212">
        <v>6496.3400266903909</v>
      </c>
      <c r="GI46" s="212">
        <v>6496.3400266903909</v>
      </c>
      <c r="GJ46" s="212">
        <v>6496.3400266903909</v>
      </c>
      <c r="GK46" s="212">
        <v>6496.3400266903909</v>
      </c>
      <c r="GL46" s="212">
        <v>6496.3400266903909</v>
      </c>
      <c r="GM46" s="212">
        <v>6496.3400266903909</v>
      </c>
      <c r="GN46" s="212">
        <v>6496.3400266903909</v>
      </c>
      <c r="GO46" s="212">
        <v>6496.3400266903909</v>
      </c>
      <c r="GP46" s="212">
        <v>6496.3400266903909</v>
      </c>
      <c r="GQ46" s="212">
        <v>6496.3400266903909</v>
      </c>
      <c r="GR46" s="212">
        <v>6496.3400266903909</v>
      </c>
      <c r="GS46" s="212">
        <v>6496.3400266903909</v>
      </c>
      <c r="GT46" s="212">
        <v>6496.3400266903909</v>
      </c>
      <c r="GU46" s="212">
        <v>6496.3400266903909</v>
      </c>
      <c r="GV46" s="212">
        <v>6496.3400266903909</v>
      </c>
      <c r="GW46" s="212">
        <v>6496.3400266903909</v>
      </c>
      <c r="GX46" s="212">
        <v>6496.3400266903909</v>
      </c>
      <c r="GY46" s="212">
        <v>6496.3400266903909</v>
      </c>
      <c r="GZ46" s="212">
        <v>6496.3400266903909</v>
      </c>
      <c r="HA46" s="212">
        <v>6496.3400266903909</v>
      </c>
      <c r="HB46" s="212">
        <v>6496.3400266903909</v>
      </c>
      <c r="HC46" s="212">
        <v>6496.3400266903909</v>
      </c>
      <c r="HD46" s="212">
        <v>6496.3400266903909</v>
      </c>
      <c r="HE46" s="212">
        <v>6496.3400266903909</v>
      </c>
      <c r="HF46" s="212">
        <v>6496.3400266903909</v>
      </c>
      <c r="HG46" s="212">
        <v>6496.3400266903909</v>
      </c>
      <c r="HH46" s="212">
        <v>6496.3400266903909</v>
      </c>
      <c r="HI46" s="212">
        <v>6496.3400266903909</v>
      </c>
      <c r="HJ46" s="212">
        <v>6496.3400266903909</v>
      </c>
      <c r="HK46" s="212">
        <v>6496.3400266903909</v>
      </c>
      <c r="HL46" s="212">
        <v>6496.3400266903909</v>
      </c>
      <c r="HM46" s="212">
        <v>6496.3400266903909</v>
      </c>
      <c r="HN46" s="212">
        <v>6496.3400266903909</v>
      </c>
      <c r="HO46" s="212">
        <v>6496.3400266903909</v>
      </c>
      <c r="HP46" s="212">
        <v>6496.3400266903909</v>
      </c>
      <c r="HQ46" s="212">
        <v>6496.3400266903909</v>
      </c>
      <c r="HR46" s="212">
        <v>6496.3400266903909</v>
      </c>
      <c r="HS46" s="212">
        <v>6496.3400266903909</v>
      </c>
      <c r="HT46" s="212">
        <v>6496.3400266903909</v>
      </c>
      <c r="HU46" s="212">
        <v>6496.3400266903909</v>
      </c>
      <c r="HV46" s="212">
        <v>6496.3400266903909</v>
      </c>
      <c r="HW46" s="212">
        <v>6496.3400266903909</v>
      </c>
      <c r="HX46" s="212">
        <v>6496.3400266903909</v>
      </c>
      <c r="HY46" s="212">
        <v>6496.3400266903909</v>
      </c>
      <c r="HZ46" s="212">
        <v>6496.3400266903909</v>
      </c>
    </row>
    <row r="47" spans="1:234" x14ac:dyDescent="0.2">
      <c r="A47" s="214" t="s">
        <v>100</v>
      </c>
      <c r="B47" s="217">
        <f>B46*B14</f>
        <v>2.552100595776984</v>
      </c>
      <c r="C47" s="217">
        <f t="shared" ref="C47:BN47" si="64">C46*C14</f>
        <v>3.6082282506573673</v>
      </c>
      <c r="D47" s="217">
        <f t="shared" si="64"/>
        <v>4.8010975937172944</v>
      </c>
      <c r="E47" s="217">
        <f t="shared" si="64"/>
        <v>6.8592568730010655</v>
      </c>
      <c r="F47" s="217">
        <f t="shared" si="64"/>
        <v>9.2896616525711444</v>
      </c>
      <c r="G47" s="217">
        <f t="shared" si="64"/>
        <v>10.460849007918901</v>
      </c>
      <c r="H47" s="217">
        <f t="shared" si="64"/>
        <v>11.532937573234609</v>
      </c>
      <c r="I47" s="217">
        <f t="shared" si="64"/>
        <v>12.406828558486218</v>
      </c>
      <c r="J47" s="217">
        <f t="shared" si="64"/>
        <v>13.875312283930123</v>
      </c>
      <c r="K47" s="217">
        <f t="shared" si="64"/>
        <v>15.839289959534268</v>
      </c>
      <c r="L47" s="217">
        <f t="shared" si="64"/>
        <v>18.240518372783548</v>
      </c>
      <c r="M47" s="217">
        <f t="shared" si="64"/>
        <v>19.709002098227447</v>
      </c>
      <c r="N47" s="217">
        <f t="shared" si="64"/>
        <v>20.582893083479053</v>
      </c>
      <c r="O47" s="217">
        <f t="shared" si="64"/>
        <v>21.456784068730666</v>
      </c>
      <c r="P47" s="217">
        <f t="shared" si="64"/>
        <v>22.51511390428702</v>
      </c>
      <c r="Q47" s="217">
        <f t="shared" si="64"/>
        <v>23.474344949811332</v>
      </c>
      <c r="R47" s="217">
        <f t="shared" si="64"/>
        <v>27.105154039965516</v>
      </c>
      <c r="S47" s="217">
        <f t="shared" si="64"/>
        <v>30.237679349879457</v>
      </c>
      <c r="T47" s="217">
        <f t="shared" si="64"/>
        <v>34.140001950743816</v>
      </c>
      <c r="U47" s="217">
        <f t="shared" si="64"/>
        <v>38.590921416519002</v>
      </c>
      <c r="V47" s="217">
        <f t="shared" si="64"/>
        <v>43.037159485923794</v>
      </c>
      <c r="W47" s="217">
        <f t="shared" si="64"/>
        <v>46.937906499547012</v>
      </c>
      <c r="X47" s="217">
        <f t="shared" si="64"/>
        <v>73.058376484716092</v>
      </c>
      <c r="Y47" s="217">
        <f t="shared" si="64"/>
        <v>75.308180125256783</v>
      </c>
      <c r="Z47" s="217">
        <f t="shared" si="64"/>
        <v>76.55447468547392</v>
      </c>
      <c r="AA47" s="217">
        <f t="shared" si="64"/>
        <v>77.630553292099776</v>
      </c>
      <c r="AB47" s="217">
        <f t="shared" si="64"/>
        <v>78.705446221535411</v>
      </c>
      <c r="AC47" s="217">
        <f t="shared" si="64"/>
        <v>79.913346353628768</v>
      </c>
      <c r="AD47" s="217">
        <f t="shared" si="64"/>
        <v>92.374281118278091</v>
      </c>
      <c r="AE47" s="217">
        <f t="shared" si="64"/>
        <v>92.196033965248475</v>
      </c>
      <c r="AF47" s="217">
        <f t="shared" si="64"/>
        <v>92.017787778313561</v>
      </c>
      <c r="AG47" s="217">
        <f t="shared" si="64"/>
        <v>91.839541591378634</v>
      </c>
      <c r="AH47" s="217">
        <f t="shared" si="64"/>
        <v>92.762982921518926</v>
      </c>
      <c r="AI47" s="217">
        <f t="shared" si="64"/>
        <v>110.87437247552508</v>
      </c>
      <c r="AJ47" s="217">
        <f t="shared" si="64"/>
        <v>110.56334022499357</v>
      </c>
      <c r="AK47" s="217">
        <f t="shared" si="64"/>
        <v>110.25230894055676</v>
      </c>
      <c r="AL47" s="217">
        <f t="shared" si="64"/>
        <v>109.94127765611996</v>
      </c>
      <c r="AM47" s="217">
        <f t="shared" si="64"/>
        <v>109.63024637168316</v>
      </c>
      <c r="AN47" s="217">
        <f t="shared" si="64"/>
        <v>109.31921508724629</v>
      </c>
      <c r="AO47" s="217">
        <f t="shared" si="64"/>
        <v>109.00818283671485</v>
      </c>
      <c r="AP47" s="217">
        <f t="shared" si="64"/>
        <v>108.69715155227802</v>
      </c>
      <c r="AQ47" s="217">
        <f t="shared" si="64"/>
        <v>108.37559563238057</v>
      </c>
      <c r="AR47" s="217">
        <f t="shared" si="64"/>
        <v>108.05403971248305</v>
      </c>
      <c r="AS47" s="217">
        <f t="shared" si="64"/>
        <v>107.73248475868026</v>
      </c>
      <c r="AT47" s="217">
        <f t="shared" si="64"/>
        <v>107.41092883878281</v>
      </c>
      <c r="AU47" s="217">
        <f t="shared" si="64"/>
        <v>107.08937291888533</v>
      </c>
      <c r="AV47" s="217">
        <f t="shared" si="64"/>
        <v>106.76781699898783</v>
      </c>
      <c r="AW47" s="217">
        <f t="shared" si="64"/>
        <v>106.44626107909035</v>
      </c>
      <c r="AX47" s="217">
        <f t="shared" si="64"/>
        <v>106.12470515919287</v>
      </c>
      <c r="AY47" s="217">
        <f t="shared" si="64"/>
        <v>105.80314923929544</v>
      </c>
      <c r="AZ47" s="217">
        <f t="shared" si="64"/>
        <v>105.48159331939794</v>
      </c>
      <c r="BA47" s="217">
        <f t="shared" si="64"/>
        <v>105.16003739950044</v>
      </c>
      <c r="BB47" s="217">
        <f t="shared" si="64"/>
        <v>104.83848244569764</v>
      </c>
      <c r="BC47" s="217">
        <f t="shared" si="64"/>
        <v>104.52265836554577</v>
      </c>
      <c r="BD47" s="217">
        <f t="shared" si="64"/>
        <v>104.20683428539385</v>
      </c>
      <c r="BE47" s="217">
        <f t="shared" si="64"/>
        <v>103.89101117133661</v>
      </c>
      <c r="BF47" s="217">
        <f t="shared" si="64"/>
        <v>103.57518709118469</v>
      </c>
      <c r="BG47" s="217">
        <f t="shared" si="64"/>
        <v>103.25936397712744</v>
      </c>
      <c r="BH47" s="217">
        <f t="shared" si="64"/>
        <v>102.94353989697554</v>
      </c>
      <c r="BI47" s="217">
        <f t="shared" si="64"/>
        <v>102.62771678291827</v>
      </c>
      <c r="BJ47" s="217">
        <f t="shared" si="64"/>
        <v>102.31189270276637</v>
      </c>
      <c r="BK47" s="217">
        <f t="shared" si="64"/>
        <v>101.99606862261443</v>
      </c>
      <c r="BL47" s="217">
        <f t="shared" si="64"/>
        <v>101.68024550855722</v>
      </c>
      <c r="BM47" s="217">
        <f t="shared" si="64"/>
        <v>101.36442142840529</v>
      </c>
      <c r="BN47" s="217">
        <f t="shared" si="64"/>
        <v>101.04859831434806</v>
      </c>
      <c r="BO47" s="217">
        <f t="shared" ref="BO47:DZ47" si="65">BO46*BO14</f>
        <v>100.73808099228182</v>
      </c>
      <c r="BP47" s="217">
        <f t="shared" si="65"/>
        <v>100.42756463631027</v>
      </c>
      <c r="BQ47" s="217">
        <f t="shared" si="65"/>
        <v>100.11704828033871</v>
      </c>
      <c r="BR47" s="217">
        <f t="shared" si="65"/>
        <v>99.806531924367164</v>
      </c>
      <c r="BS47" s="217">
        <f t="shared" si="65"/>
        <v>99.496015568395606</v>
      </c>
      <c r="BT47" s="217">
        <f t="shared" si="65"/>
        <v>99.185499212424048</v>
      </c>
      <c r="BU47" s="217">
        <f t="shared" si="65"/>
        <v>98.874981890357816</v>
      </c>
      <c r="BV47" s="217">
        <f t="shared" si="65"/>
        <v>98.564465534386287</v>
      </c>
      <c r="BW47" s="217">
        <f t="shared" si="65"/>
        <v>98.253949178414729</v>
      </c>
      <c r="BX47" s="217">
        <f t="shared" si="65"/>
        <v>97.943432822443171</v>
      </c>
      <c r="BY47" s="217">
        <f t="shared" si="65"/>
        <v>97.632916466471627</v>
      </c>
      <c r="BZ47" s="217">
        <f t="shared" si="65"/>
        <v>97.32240011050007</v>
      </c>
      <c r="CA47" s="217">
        <f t="shared" si="65"/>
        <v>97.016790549416044</v>
      </c>
      <c r="CB47" s="217">
        <f t="shared" si="65"/>
        <v>96.711180988332032</v>
      </c>
      <c r="CC47" s="217">
        <f t="shared" si="65"/>
        <v>96.405571427247992</v>
      </c>
      <c r="CD47" s="217">
        <f t="shared" si="65"/>
        <v>96.099960900069277</v>
      </c>
      <c r="CE47" s="217">
        <f t="shared" si="65"/>
        <v>95.794351338985237</v>
      </c>
      <c r="CF47" s="217">
        <f t="shared" si="65"/>
        <v>95.488741777901211</v>
      </c>
      <c r="CG47" s="217">
        <f t="shared" si="65"/>
        <v>95.183132216817185</v>
      </c>
      <c r="CH47" s="217">
        <f t="shared" si="65"/>
        <v>94.877522655733159</v>
      </c>
      <c r="CI47" s="217">
        <f t="shared" si="65"/>
        <v>94.571913094649133</v>
      </c>
      <c r="CJ47" s="217">
        <f t="shared" si="65"/>
        <v>94.266303533565122</v>
      </c>
      <c r="CK47" s="217">
        <f t="shared" si="65"/>
        <v>93.960693972481067</v>
      </c>
      <c r="CL47" s="217">
        <f t="shared" si="65"/>
        <v>93.655084411397056</v>
      </c>
      <c r="CM47" s="217">
        <f t="shared" si="65"/>
        <v>93.35401646141095</v>
      </c>
      <c r="CN47" s="217">
        <f t="shared" si="65"/>
        <v>93.052948511424816</v>
      </c>
      <c r="CO47" s="217">
        <f t="shared" si="65"/>
        <v>92.751880561438696</v>
      </c>
      <c r="CP47" s="217">
        <f t="shared" si="65"/>
        <v>92.450812611452562</v>
      </c>
      <c r="CQ47" s="217">
        <f t="shared" si="65"/>
        <v>92.149744661466443</v>
      </c>
      <c r="CR47" s="217">
        <f t="shared" si="65"/>
        <v>91.848676711480351</v>
      </c>
      <c r="CS47" s="217">
        <f t="shared" si="65"/>
        <v>91.547608761494232</v>
      </c>
      <c r="CT47" s="217">
        <f t="shared" si="65"/>
        <v>91.246540811508126</v>
      </c>
      <c r="CU47" s="217">
        <f t="shared" si="65"/>
        <v>90.945472861521978</v>
      </c>
      <c r="CV47" s="217">
        <f t="shared" si="65"/>
        <v>90.644404911535858</v>
      </c>
      <c r="CW47" s="217">
        <f t="shared" si="65"/>
        <v>90.343336961549753</v>
      </c>
      <c r="CX47" s="217">
        <f t="shared" si="65"/>
        <v>90.042269011563633</v>
      </c>
      <c r="CY47" s="217">
        <f t="shared" si="65"/>
        <v>89.745397776874114</v>
      </c>
      <c r="CZ47" s="217">
        <f t="shared" si="65"/>
        <v>89.448526542184567</v>
      </c>
      <c r="DA47" s="217">
        <f t="shared" si="65"/>
        <v>89.151656273589737</v>
      </c>
      <c r="DB47" s="217">
        <f t="shared" si="65"/>
        <v>88.854785038900218</v>
      </c>
      <c r="DC47" s="217">
        <f t="shared" si="65"/>
        <v>88.557913804210685</v>
      </c>
      <c r="DD47" s="217">
        <f t="shared" si="65"/>
        <v>88.26104353561584</v>
      </c>
      <c r="DE47" s="217">
        <f t="shared" si="65"/>
        <v>87.964172300926322</v>
      </c>
      <c r="DF47" s="217">
        <f t="shared" si="65"/>
        <v>87.667301066236789</v>
      </c>
      <c r="DG47" s="217">
        <f t="shared" si="65"/>
        <v>87.37042983154727</v>
      </c>
      <c r="DH47" s="217">
        <f t="shared" si="65"/>
        <v>87.073559562952425</v>
      </c>
      <c r="DI47" s="217">
        <f t="shared" si="65"/>
        <v>86.776688328262921</v>
      </c>
      <c r="DJ47" s="217">
        <f t="shared" si="65"/>
        <v>86.479817093573374</v>
      </c>
      <c r="DK47" s="217">
        <f t="shared" si="65"/>
        <v>86.184876116057566</v>
      </c>
      <c r="DL47" s="217">
        <f t="shared" si="65"/>
        <v>85.889934172447056</v>
      </c>
      <c r="DM47" s="217">
        <f t="shared" si="65"/>
        <v>85.594993194931277</v>
      </c>
      <c r="DN47" s="217">
        <f t="shared" si="65"/>
        <v>85.300052217415455</v>
      </c>
      <c r="DO47" s="217">
        <f t="shared" si="65"/>
        <v>85.005110273804974</v>
      </c>
      <c r="DP47" s="217">
        <f t="shared" si="65"/>
        <v>84.710169296289166</v>
      </c>
      <c r="DQ47" s="217">
        <f t="shared" si="65"/>
        <v>84.41522831877333</v>
      </c>
      <c r="DR47" s="217">
        <f t="shared" si="65"/>
        <v>84.120286375162848</v>
      </c>
      <c r="DS47" s="217">
        <f t="shared" si="65"/>
        <v>83.825345397647027</v>
      </c>
      <c r="DT47" s="217">
        <f t="shared" si="65"/>
        <v>83.530404420131219</v>
      </c>
      <c r="DU47" s="217">
        <f t="shared" si="65"/>
        <v>83.235462476520709</v>
      </c>
      <c r="DV47" s="217">
        <f t="shared" si="65"/>
        <v>82.940521499004916</v>
      </c>
      <c r="DW47" s="217">
        <f t="shared" si="65"/>
        <v>82.645834604390345</v>
      </c>
      <c r="DX47" s="217">
        <f t="shared" si="65"/>
        <v>82.351147709775759</v>
      </c>
      <c r="DY47" s="217">
        <f t="shared" si="65"/>
        <v>82.056461781255891</v>
      </c>
      <c r="DZ47" s="217">
        <f t="shared" si="65"/>
        <v>81.761774886641319</v>
      </c>
      <c r="EA47" s="217">
        <f t="shared" ref="EA47:GL47" si="66">EA46*EA14</f>
        <v>81.467087992026762</v>
      </c>
      <c r="EB47" s="217">
        <f t="shared" si="66"/>
        <v>81.172401097412177</v>
      </c>
      <c r="EC47" s="217">
        <f t="shared" si="66"/>
        <v>80.87771420279762</v>
      </c>
      <c r="ED47" s="217">
        <f t="shared" si="66"/>
        <v>80.583027308183063</v>
      </c>
      <c r="EE47" s="217">
        <f t="shared" si="66"/>
        <v>80.288340413568477</v>
      </c>
      <c r="EF47" s="217">
        <f t="shared" si="66"/>
        <v>79.993654485048594</v>
      </c>
      <c r="EG47" s="217">
        <f t="shared" si="66"/>
        <v>79.698967590434023</v>
      </c>
      <c r="EH47" s="217">
        <f t="shared" si="66"/>
        <v>79.404280695819466</v>
      </c>
      <c r="EI47" s="217">
        <f t="shared" si="66"/>
        <v>79.109590902920843</v>
      </c>
      <c r="EJ47" s="217">
        <f t="shared" si="66"/>
        <v>78.814901110022234</v>
      </c>
      <c r="EK47" s="217">
        <f t="shared" si="66"/>
        <v>78.520212283218299</v>
      </c>
      <c r="EL47" s="217">
        <f t="shared" si="66"/>
        <v>78.225522490319676</v>
      </c>
      <c r="EM47" s="217">
        <f t="shared" si="66"/>
        <v>77.930832697421081</v>
      </c>
      <c r="EN47" s="217">
        <f t="shared" si="66"/>
        <v>77.636142904522458</v>
      </c>
      <c r="EO47" s="217">
        <f t="shared" si="66"/>
        <v>77.341453111623849</v>
      </c>
      <c r="EP47" s="217">
        <f t="shared" si="66"/>
        <v>77.04676331872524</v>
      </c>
      <c r="EQ47" s="217">
        <f t="shared" si="66"/>
        <v>76.752074491921306</v>
      </c>
      <c r="ER47" s="217">
        <f t="shared" si="66"/>
        <v>76.457384699022683</v>
      </c>
      <c r="ES47" s="217">
        <f t="shared" si="66"/>
        <v>76.162694906124074</v>
      </c>
      <c r="ET47" s="217">
        <f t="shared" si="66"/>
        <v>75.868005113225465</v>
      </c>
      <c r="EU47" s="217">
        <f t="shared" si="66"/>
        <v>75.573318218610893</v>
      </c>
      <c r="EV47" s="217">
        <f t="shared" si="66"/>
        <v>75.278632290091011</v>
      </c>
      <c r="EW47" s="217">
        <f t="shared" si="66"/>
        <v>74.983945395476439</v>
      </c>
      <c r="EX47" s="217">
        <f t="shared" si="66"/>
        <v>74.689258500861868</v>
      </c>
      <c r="EY47" s="217">
        <f t="shared" si="66"/>
        <v>74.394571606247311</v>
      </c>
      <c r="EZ47" s="217">
        <f t="shared" si="66"/>
        <v>74.09988471163274</v>
      </c>
      <c r="FA47" s="217">
        <f t="shared" si="66"/>
        <v>73.805197817018183</v>
      </c>
      <c r="FB47" s="217">
        <f t="shared" si="66"/>
        <v>73.510511888498286</v>
      </c>
      <c r="FC47" s="217">
        <f t="shared" si="66"/>
        <v>73.2158249938837</v>
      </c>
      <c r="FD47" s="217">
        <f t="shared" si="66"/>
        <v>72.921138099269143</v>
      </c>
      <c r="FE47" s="217">
        <f t="shared" si="66"/>
        <v>72.626451204654572</v>
      </c>
      <c r="FF47" s="217">
        <f t="shared" si="66"/>
        <v>72.331764310040015</v>
      </c>
      <c r="FG47" s="217">
        <f t="shared" si="66"/>
        <v>72.037074517141406</v>
      </c>
      <c r="FH47" s="217">
        <f t="shared" si="66"/>
        <v>71.742385690337471</v>
      </c>
      <c r="FI47" s="217">
        <f t="shared" si="66"/>
        <v>71.447695897438862</v>
      </c>
      <c r="FJ47" s="217">
        <f t="shared" si="66"/>
        <v>71.153006104540239</v>
      </c>
      <c r="FK47" s="217">
        <f t="shared" si="66"/>
        <v>70.85831631164163</v>
      </c>
      <c r="FL47" s="217">
        <f t="shared" si="66"/>
        <v>70.563626518743021</v>
      </c>
      <c r="FM47" s="217">
        <f t="shared" si="66"/>
        <v>70.268936725844398</v>
      </c>
      <c r="FN47" s="217">
        <f t="shared" si="66"/>
        <v>69.974247899040463</v>
      </c>
      <c r="FO47" s="217">
        <f t="shared" si="66"/>
        <v>69.679558106141855</v>
      </c>
      <c r="FP47" s="217">
        <f t="shared" si="66"/>
        <v>69.38486831324326</v>
      </c>
      <c r="FQ47" s="217">
        <f t="shared" si="66"/>
        <v>69.090178520344637</v>
      </c>
      <c r="FR47" s="217">
        <f t="shared" si="66"/>
        <v>68.795488727446028</v>
      </c>
      <c r="FS47" s="217">
        <f t="shared" si="66"/>
        <v>68.500802798926145</v>
      </c>
      <c r="FT47" s="217">
        <f t="shared" si="66"/>
        <v>68.206115904311559</v>
      </c>
      <c r="FU47" s="217">
        <f t="shared" si="66"/>
        <v>67.911429009697002</v>
      </c>
      <c r="FV47" s="217">
        <f t="shared" si="66"/>
        <v>67.616742115082431</v>
      </c>
      <c r="FW47" s="217">
        <f t="shared" si="66"/>
        <v>67.322055220467874</v>
      </c>
      <c r="FX47" s="217">
        <f t="shared" si="66"/>
        <v>67.027368325853288</v>
      </c>
      <c r="FY47" s="217">
        <f t="shared" si="66"/>
        <v>66.732682397333406</v>
      </c>
      <c r="FZ47" s="217">
        <f t="shared" si="66"/>
        <v>66.437995502718849</v>
      </c>
      <c r="GA47" s="217">
        <f t="shared" si="66"/>
        <v>66.143308608104277</v>
      </c>
      <c r="GB47" s="217">
        <f t="shared" si="66"/>
        <v>65.848621713489706</v>
      </c>
      <c r="GC47" s="217">
        <f t="shared" si="66"/>
        <v>65.553934818875121</v>
      </c>
      <c r="GD47" s="217">
        <f t="shared" si="66"/>
        <v>65.259247924260563</v>
      </c>
      <c r="GE47" s="217">
        <f t="shared" si="66"/>
        <v>64.964559097456629</v>
      </c>
      <c r="GF47" s="217">
        <f t="shared" si="66"/>
        <v>64.66986930455802</v>
      </c>
      <c r="GG47" s="217">
        <f t="shared" si="66"/>
        <v>64.375179511659411</v>
      </c>
      <c r="GH47" s="217">
        <f t="shared" si="66"/>
        <v>64.080489718760802</v>
      </c>
      <c r="GI47" s="217">
        <f t="shared" si="66"/>
        <v>63.785799925862186</v>
      </c>
      <c r="GJ47" s="217">
        <f t="shared" si="66"/>
        <v>63.491111099058244</v>
      </c>
      <c r="GK47" s="217">
        <f t="shared" si="66"/>
        <v>63.196421306159642</v>
      </c>
      <c r="GL47" s="217">
        <f t="shared" si="66"/>
        <v>62.901731513261026</v>
      </c>
      <c r="GM47" s="217">
        <f t="shared" ref="GM47:HZ47" si="67">GM46*GM14</f>
        <v>62.60704172036241</v>
      </c>
      <c r="GN47" s="217">
        <f t="shared" si="67"/>
        <v>62.312351927463801</v>
      </c>
      <c r="GO47" s="217">
        <f t="shared" si="67"/>
        <v>62.017662134565199</v>
      </c>
      <c r="GP47" s="217">
        <f t="shared" si="67"/>
        <v>61.722973307761251</v>
      </c>
      <c r="GQ47" s="217">
        <f t="shared" si="67"/>
        <v>61.428286413146701</v>
      </c>
      <c r="GR47" s="217">
        <f t="shared" si="67"/>
        <v>61.133599518532108</v>
      </c>
      <c r="GS47" s="217">
        <f t="shared" si="67"/>
        <v>60.838912623917565</v>
      </c>
      <c r="GT47" s="217">
        <f t="shared" si="67"/>
        <v>60.54422572930298</v>
      </c>
      <c r="GU47" s="217">
        <f t="shared" si="67"/>
        <v>60.249538834688423</v>
      </c>
      <c r="GV47" s="217">
        <f t="shared" si="67"/>
        <v>59.954852906168533</v>
      </c>
      <c r="GW47" s="217">
        <f t="shared" si="67"/>
        <v>59.660166011553962</v>
      </c>
      <c r="GX47" s="217">
        <f t="shared" si="67"/>
        <v>59.365479116939397</v>
      </c>
      <c r="GY47" s="217">
        <f t="shared" si="67"/>
        <v>59.070792222324826</v>
      </c>
      <c r="GZ47" s="217">
        <f t="shared" si="67"/>
        <v>58.776105327710269</v>
      </c>
      <c r="HA47" s="217">
        <f t="shared" si="67"/>
        <v>58.481418433095683</v>
      </c>
      <c r="HB47" s="217">
        <f t="shared" si="67"/>
        <v>58.186732504575794</v>
      </c>
      <c r="HC47" s="217">
        <f t="shared" si="67"/>
        <v>57.892042711677192</v>
      </c>
      <c r="HD47" s="217">
        <f t="shared" si="67"/>
        <v>57.597352918778576</v>
      </c>
      <c r="HE47" s="217">
        <f t="shared" si="67"/>
        <v>57.302663125879967</v>
      </c>
      <c r="HF47" s="217">
        <f t="shared" si="67"/>
        <v>57.007973332981351</v>
      </c>
      <c r="HG47" s="217">
        <f t="shared" si="67"/>
        <v>56.713284506177416</v>
      </c>
      <c r="HH47" s="217">
        <f t="shared" si="67"/>
        <v>56.418594713278807</v>
      </c>
      <c r="HI47" s="217">
        <f t="shared" si="67"/>
        <v>56.123904920380191</v>
      </c>
      <c r="HJ47" s="217">
        <f t="shared" si="67"/>
        <v>55.829215127481582</v>
      </c>
      <c r="HK47" s="217">
        <f t="shared" si="67"/>
        <v>55.534525334582966</v>
      </c>
      <c r="HL47" s="217">
        <f t="shared" si="67"/>
        <v>55.23983554168435</v>
      </c>
      <c r="HM47" s="217">
        <f t="shared" si="67"/>
        <v>54.945146714880423</v>
      </c>
      <c r="HN47" s="217">
        <f t="shared" si="67"/>
        <v>54.650456921981807</v>
      </c>
      <c r="HO47" s="217">
        <f t="shared" si="67"/>
        <v>54.355770027367249</v>
      </c>
      <c r="HP47" s="217">
        <f t="shared" si="67"/>
        <v>54.061083132752678</v>
      </c>
      <c r="HQ47" s="217">
        <f t="shared" si="67"/>
        <v>53.766396238138114</v>
      </c>
      <c r="HR47" s="217">
        <f t="shared" si="67"/>
        <v>53.471710309618224</v>
      </c>
      <c r="HS47" s="217">
        <f t="shared" si="67"/>
        <v>53.177023415003653</v>
      </c>
      <c r="HT47" s="217">
        <f t="shared" si="67"/>
        <v>52.882336520389096</v>
      </c>
      <c r="HU47" s="217">
        <f t="shared" si="67"/>
        <v>52.58764962577451</v>
      </c>
      <c r="HV47" s="217">
        <f t="shared" si="67"/>
        <v>52.292962731159953</v>
      </c>
      <c r="HW47" s="217">
        <f t="shared" si="67"/>
        <v>51.998275836545375</v>
      </c>
      <c r="HX47" s="217">
        <f t="shared" si="67"/>
        <v>51.703588941930825</v>
      </c>
      <c r="HY47" s="217">
        <f t="shared" si="67"/>
        <v>51.408903013410928</v>
      </c>
      <c r="HZ47" s="217">
        <f t="shared" si="67"/>
        <v>51.114216118796357</v>
      </c>
    </row>
    <row r="49" spans="1:234" x14ac:dyDescent="0.2">
      <c r="A49" s="219" t="s">
        <v>119</v>
      </c>
    </row>
    <row r="50" spans="1:234" x14ac:dyDescent="0.2">
      <c r="A50" s="214" t="s">
        <v>110</v>
      </c>
      <c r="B50" s="211">
        <v>2343333.1541135572</v>
      </c>
      <c r="C50" s="211">
        <v>2343333.1541135572</v>
      </c>
      <c r="D50" s="211">
        <v>2343333.1541135572</v>
      </c>
      <c r="E50" s="211">
        <v>2343333.1541135572</v>
      </c>
      <c r="F50" s="211">
        <v>2343333.1541135572</v>
      </c>
      <c r="G50" s="211">
        <v>2343333.1541135572</v>
      </c>
      <c r="H50" s="211">
        <v>2343333.1541135572</v>
      </c>
      <c r="I50" s="211">
        <v>2343333.1541135572</v>
      </c>
      <c r="J50" s="211">
        <v>2343333.1541135572</v>
      </c>
      <c r="K50" s="211">
        <v>2343333.1541135572</v>
      </c>
      <c r="L50" s="211">
        <v>2343333.1541135572</v>
      </c>
      <c r="M50" s="211">
        <v>2343333.1541135572</v>
      </c>
      <c r="N50" s="211">
        <v>2343333.1541135572</v>
      </c>
      <c r="O50" s="211">
        <v>2343333.1541135572</v>
      </c>
      <c r="P50" s="211">
        <v>2343333.1541135572</v>
      </c>
      <c r="Q50" s="211">
        <v>2343333.1541135572</v>
      </c>
      <c r="R50" s="211">
        <v>2343333.1541135572</v>
      </c>
      <c r="S50" s="211">
        <v>2343333.1541135572</v>
      </c>
      <c r="T50" s="211">
        <v>2343333.1541135572</v>
      </c>
      <c r="U50" s="211">
        <v>2343333.1541135572</v>
      </c>
      <c r="V50" s="211">
        <v>2343333.1541135572</v>
      </c>
      <c r="W50" s="211">
        <v>2343333.1541135572</v>
      </c>
      <c r="X50" s="211">
        <v>2343333.1541135572</v>
      </c>
      <c r="Y50" s="211">
        <v>2343333.1541135572</v>
      </c>
      <c r="Z50" s="211">
        <v>2343333.1541135572</v>
      </c>
      <c r="AA50" s="211">
        <v>2343333.1541135572</v>
      </c>
      <c r="AB50" s="211">
        <v>2343333.1541135572</v>
      </c>
      <c r="AC50" s="211">
        <v>2343333.1541135572</v>
      </c>
      <c r="AD50" s="211">
        <v>2343333.1541135572</v>
      </c>
      <c r="AE50" s="211">
        <v>2343333.1541135572</v>
      </c>
      <c r="AF50" s="211">
        <v>2343333.1541135572</v>
      </c>
      <c r="AG50" s="211">
        <v>2343333.1541135572</v>
      </c>
      <c r="AH50" s="211">
        <v>2343333.1541135572</v>
      </c>
      <c r="AI50" s="211">
        <v>2343333.1541135572</v>
      </c>
      <c r="AJ50" s="211">
        <v>2343333.1541135572</v>
      </c>
      <c r="AK50" s="211">
        <v>2343333.1541135572</v>
      </c>
      <c r="AL50" s="211">
        <v>2343333.1541135572</v>
      </c>
      <c r="AM50" s="211">
        <v>2343333.1541135572</v>
      </c>
      <c r="AN50" s="211">
        <v>2343333.1541135572</v>
      </c>
      <c r="AO50" s="211">
        <v>2343333.1541135572</v>
      </c>
      <c r="AP50" s="211">
        <v>2343333.1541135572</v>
      </c>
      <c r="AQ50" s="211">
        <v>2343333.1541135572</v>
      </c>
      <c r="AR50" s="211">
        <v>2343333.1541135572</v>
      </c>
      <c r="AS50" s="211">
        <v>2343333.1541135572</v>
      </c>
      <c r="AT50" s="211">
        <v>2343333.1541135572</v>
      </c>
      <c r="AU50" s="211">
        <v>2343333.1541135572</v>
      </c>
      <c r="AV50" s="211">
        <v>2343333.1541135572</v>
      </c>
      <c r="AW50" s="211">
        <v>2343333.1541135572</v>
      </c>
      <c r="AX50" s="211">
        <v>2343333.1541135572</v>
      </c>
      <c r="AY50" s="211">
        <v>2343333.1541135572</v>
      </c>
      <c r="AZ50" s="211">
        <v>2343333.1541135572</v>
      </c>
      <c r="BA50" s="211">
        <v>2343333.1541135572</v>
      </c>
      <c r="BB50" s="211">
        <v>2343333.1541135572</v>
      </c>
      <c r="BC50" s="211">
        <v>2343333.1541135572</v>
      </c>
      <c r="BD50" s="211">
        <v>2343333.1541135572</v>
      </c>
      <c r="BE50" s="211">
        <v>2343333.1541135572</v>
      </c>
      <c r="BF50" s="211">
        <v>2343333.1541135572</v>
      </c>
      <c r="BG50" s="211">
        <v>2343333.1541135572</v>
      </c>
      <c r="BH50" s="211">
        <v>2343333.1541135572</v>
      </c>
      <c r="BI50" s="211">
        <v>2343333.1541135572</v>
      </c>
      <c r="BJ50" s="211">
        <v>2343333.1541135572</v>
      </c>
      <c r="BK50" s="211">
        <v>2343333.1541135572</v>
      </c>
      <c r="BL50" s="211">
        <v>2343333.1541135572</v>
      </c>
      <c r="BM50" s="211">
        <v>2343333.1541135572</v>
      </c>
      <c r="BN50" s="211">
        <v>2343333.1541135572</v>
      </c>
      <c r="BO50" s="211">
        <v>2343333.1541135572</v>
      </c>
      <c r="BP50" s="211">
        <v>2343333.1541135572</v>
      </c>
      <c r="BQ50" s="211">
        <v>2343333.1541135572</v>
      </c>
      <c r="BR50" s="211">
        <v>2343333.1541135572</v>
      </c>
      <c r="BS50" s="211">
        <v>2343333.1541135572</v>
      </c>
      <c r="BT50" s="211">
        <v>2343333.1541135572</v>
      </c>
      <c r="BU50" s="211">
        <v>2343333.1541135572</v>
      </c>
      <c r="BV50" s="211">
        <v>2343333.1541135572</v>
      </c>
      <c r="BW50" s="211">
        <v>2343333.1541135572</v>
      </c>
      <c r="BX50" s="211">
        <v>2343333.1541135572</v>
      </c>
      <c r="BY50" s="211">
        <v>2343333.1541135572</v>
      </c>
      <c r="BZ50" s="211">
        <v>2343333.1541135572</v>
      </c>
      <c r="CA50" s="211">
        <v>2343333.1541135572</v>
      </c>
      <c r="CB50" s="211">
        <v>2343333.1541135572</v>
      </c>
      <c r="CC50" s="211">
        <v>2343333.1541135572</v>
      </c>
      <c r="CD50" s="211">
        <v>2343333.1541135572</v>
      </c>
      <c r="CE50" s="211">
        <v>2343333.1541135572</v>
      </c>
      <c r="CF50" s="211">
        <v>2343333.1541135572</v>
      </c>
      <c r="CG50" s="211">
        <v>2343333.1541135572</v>
      </c>
      <c r="CH50" s="211">
        <v>2343333.1541135572</v>
      </c>
      <c r="CI50" s="211">
        <v>2343333.1541135572</v>
      </c>
      <c r="CJ50" s="211">
        <v>2343333.1541135572</v>
      </c>
      <c r="CK50" s="211">
        <v>2343333.1541135572</v>
      </c>
      <c r="CL50" s="211">
        <v>2343333.1541135572</v>
      </c>
      <c r="CM50" s="211">
        <v>2343333.1541135572</v>
      </c>
      <c r="CN50" s="211">
        <v>2343333.1541135572</v>
      </c>
      <c r="CO50" s="211">
        <v>2343333.1541135572</v>
      </c>
      <c r="CP50" s="211">
        <v>2343333.1541135572</v>
      </c>
      <c r="CQ50" s="211">
        <v>2343333.1541135572</v>
      </c>
      <c r="CR50" s="211">
        <v>2343333.1541135572</v>
      </c>
      <c r="CS50" s="211">
        <v>2343333.1541135572</v>
      </c>
      <c r="CT50" s="211">
        <v>2343333.1541135572</v>
      </c>
      <c r="CU50" s="211">
        <v>2343333.1541135572</v>
      </c>
      <c r="CV50" s="211">
        <v>2343333.1541135572</v>
      </c>
      <c r="CW50" s="211">
        <v>2343333.1541135572</v>
      </c>
      <c r="CX50" s="211">
        <v>2343333.1541135572</v>
      </c>
      <c r="CY50" s="211">
        <v>2343333.1541135572</v>
      </c>
      <c r="CZ50" s="211">
        <v>2343333.1541135572</v>
      </c>
      <c r="DA50" s="211">
        <v>2343333.1541135572</v>
      </c>
      <c r="DB50" s="211">
        <v>2343333.1541135572</v>
      </c>
      <c r="DC50" s="211">
        <v>2343333.1541135572</v>
      </c>
      <c r="DD50" s="211">
        <v>2343333.1541135572</v>
      </c>
      <c r="DE50" s="211">
        <v>2343333.1541135572</v>
      </c>
      <c r="DF50" s="211">
        <v>2343333.1541135572</v>
      </c>
      <c r="DG50" s="211">
        <v>2343333.1541135572</v>
      </c>
      <c r="DH50" s="211">
        <v>2343333.1541135572</v>
      </c>
      <c r="DI50" s="211">
        <v>2343333.1541135572</v>
      </c>
      <c r="DJ50" s="211">
        <v>2343333.1541135572</v>
      </c>
      <c r="DK50" s="211">
        <v>2343333.1541135572</v>
      </c>
      <c r="DL50" s="211">
        <v>2343333.1541135572</v>
      </c>
      <c r="DM50" s="211">
        <v>2343333.1541135572</v>
      </c>
      <c r="DN50" s="211">
        <v>2343333.1541135572</v>
      </c>
      <c r="DO50" s="211">
        <v>2343333.1541135572</v>
      </c>
      <c r="DP50" s="211">
        <v>2343333.1541135572</v>
      </c>
      <c r="DQ50" s="211">
        <v>2343333.1541135572</v>
      </c>
      <c r="DR50" s="211">
        <v>2343333.1541135572</v>
      </c>
      <c r="DS50" s="211">
        <v>2343333.1541135572</v>
      </c>
      <c r="DT50" s="211">
        <v>2343333.1541135572</v>
      </c>
      <c r="DU50" s="211">
        <v>2343333.1541135572</v>
      </c>
      <c r="DV50" s="211">
        <v>2343333.1541135572</v>
      </c>
      <c r="DW50" s="211">
        <v>2343333.1541135572</v>
      </c>
      <c r="DX50" s="211">
        <v>2343333.1541135572</v>
      </c>
      <c r="DY50" s="211">
        <v>2343333.1541135572</v>
      </c>
      <c r="DZ50" s="211">
        <v>2343333.1541135572</v>
      </c>
      <c r="EA50" s="211">
        <v>2343333.1541135572</v>
      </c>
      <c r="EB50" s="211">
        <v>2343333.1541135572</v>
      </c>
      <c r="EC50" s="211">
        <v>2343333.1541135572</v>
      </c>
      <c r="ED50" s="211">
        <v>2343333.1541135572</v>
      </c>
      <c r="EE50" s="211">
        <v>2343333.1541135572</v>
      </c>
      <c r="EF50" s="211">
        <v>2343333.1541135572</v>
      </c>
      <c r="EG50" s="211">
        <v>2343333.1541135572</v>
      </c>
      <c r="EH50" s="211">
        <v>2343333.1541135572</v>
      </c>
      <c r="EI50" s="211">
        <v>2343333.1541135572</v>
      </c>
      <c r="EJ50" s="211">
        <v>2343333.1541135572</v>
      </c>
      <c r="EK50" s="211">
        <v>2343333.1541135572</v>
      </c>
      <c r="EL50" s="211">
        <v>2343333.1541135572</v>
      </c>
      <c r="EM50" s="211">
        <v>2343333.1541135572</v>
      </c>
      <c r="EN50" s="211">
        <v>2343333.1541135572</v>
      </c>
      <c r="EO50" s="211">
        <v>2343333.1541135572</v>
      </c>
      <c r="EP50" s="211">
        <v>2343333.1541135572</v>
      </c>
      <c r="EQ50" s="211">
        <v>2343333.1541135572</v>
      </c>
      <c r="ER50" s="211">
        <v>2343333.1541135572</v>
      </c>
      <c r="ES50" s="211">
        <v>2343333.1541135572</v>
      </c>
      <c r="ET50" s="211">
        <v>2343333.1541135572</v>
      </c>
      <c r="EU50" s="211">
        <v>2343333.1541135572</v>
      </c>
      <c r="EV50" s="211">
        <v>2343333.1541135572</v>
      </c>
      <c r="EW50" s="211">
        <v>2343333.1541135572</v>
      </c>
      <c r="EX50" s="211">
        <v>2343333.1541135572</v>
      </c>
      <c r="EY50" s="211">
        <v>2343333.1541135572</v>
      </c>
      <c r="EZ50" s="211">
        <v>2343333.1541135572</v>
      </c>
      <c r="FA50" s="211">
        <v>2343333.1541135572</v>
      </c>
      <c r="FB50" s="211">
        <v>2343333.1541135572</v>
      </c>
      <c r="FC50" s="211">
        <v>2343333.1541135572</v>
      </c>
      <c r="FD50" s="211">
        <v>2343333.1541135572</v>
      </c>
      <c r="FE50" s="211">
        <v>2343333.1541135572</v>
      </c>
      <c r="FF50" s="211">
        <v>2343333.1541135572</v>
      </c>
      <c r="FG50" s="211">
        <v>2343333.1541135572</v>
      </c>
      <c r="FH50" s="211">
        <v>2343333.1541135572</v>
      </c>
      <c r="FI50" s="211">
        <v>2343333.1541135572</v>
      </c>
      <c r="FJ50" s="211">
        <v>2343333.1541135572</v>
      </c>
      <c r="FK50" s="211">
        <v>2343333.1541135572</v>
      </c>
      <c r="FL50" s="211">
        <v>2343333.1541135572</v>
      </c>
      <c r="FM50" s="211">
        <v>2343333.1541135572</v>
      </c>
      <c r="FN50" s="211">
        <v>2343333.1541135572</v>
      </c>
      <c r="FO50" s="211">
        <v>2343333.1541135572</v>
      </c>
      <c r="FP50" s="211">
        <v>2343333.1541135572</v>
      </c>
      <c r="FQ50" s="211">
        <v>2343333.1541135572</v>
      </c>
      <c r="FR50" s="211">
        <v>2343333.1541135572</v>
      </c>
      <c r="FS50" s="211">
        <v>2343333.1541135572</v>
      </c>
      <c r="FT50" s="211">
        <v>2343333.1541135572</v>
      </c>
      <c r="FU50" s="211">
        <v>2343333.1541135572</v>
      </c>
      <c r="FV50" s="211">
        <v>2343333.1541135572</v>
      </c>
      <c r="FW50" s="211">
        <v>2343333.1541135572</v>
      </c>
      <c r="FX50" s="211">
        <v>2343333.1541135572</v>
      </c>
      <c r="FY50" s="211">
        <v>2343333.1541135572</v>
      </c>
      <c r="FZ50" s="211">
        <v>2343333.1541135572</v>
      </c>
      <c r="GA50" s="211">
        <v>2343333.1541135572</v>
      </c>
      <c r="GB50" s="211">
        <v>2343333.1541135572</v>
      </c>
      <c r="GC50" s="211">
        <v>2343333.1541135572</v>
      </c>
      <c r="GD50" s="211">
        <v>2343333.1541135572</v>
      </c>
      <c r="GE50" s="211">
        <v>2343333.1541135572</v>
      </c>
      <c r="GF50" s="211">
        <v>2343333.1541135572</v>
      </c>
      <c r="GG50" s="211">
        <v>2343333.1541135572</v>
      </c>
      <c r="GH50" s="211">
        <v>2343333.1541135572</v>
      </c>
      <c r="GI50" s="211">
        <v>2343333.1541135572</v>
      </c>
      <c r="GJ50" s="211">
        <v>2343333.1541135572</v>
      </c>
      <c r="GK50" s="211">
        <v>2343333.1541135572</v>
      </c>
      <c r="GL50" s="211">
        <v>2343333.1541135572</v>
      </c>
      <c r="GM50" s="211">
        <v>2343333.1541135572</v>
      </c>
      <c r="GN50" s="211">
        <v>2343333.1541135572</v>
      </c>
      <c r="GO50" s="211">
        <v>2343333.1541135572</v>
      </c>
      <c r="GP50" s="211">
        <v>2343333.1541135572</v>
      </c>
      <c r="GQ50" s="211">
        <v>2343333.1541135572</v>
      </c>
      <c r="GR50" s="211">
        <v>2343333.1541135572</v>
      </c>
      <c r="GS50" s="211">
        <v>2343333.1541135572</v>
      </c>
      <c r="GT50" s="211">
        <v>2343333.1541135572</v>
      </c>
      <c r="GU50" s="211">
        <v>2343333.1541135572</v>
      </c>
      <c r="GV50" s="211">
        <v>2343333.1541135572</v>
      </c>
      <c r="GW50" s="211">
        <v>2343333.1541135572</v>
      </c>
      <c r="GX50" s="211">
        <v>2343333.1541135572</v>
      </c>
      <c r="GY50" s="211">
        <v>2343333.1541135572</v>
      </c>
      <c r="GZ50" s="211">
        <v>2343333.1541135572</v>
      </c>
      <c r="HA50" s="211">
        <v>2343333.1541135572</v>
      </c>
      <c r="HB50" s="211">
        <v>2343333.1541135572</v>
      </c>
      <c r="HC50" s="211">
        <v>2343333.1541135572</v>
      </c>
      <c r="HD50" s="211">
        <v>2343333.1541135572</v>
      </c>
      <c r="HE50" s="211">
        <v>2343333.1541135572</v>
      </c>
      <c r="HF50" s="211">
        <v>2343333.1541135572</v>
      </c>
      <c r="HG50" s="211">
        <v>2343333.1541135572</v>
      </c>
      <c r="HH50" s="211">
        <v>2343333.1541135572</v>
      </c>
      <c r="HI50" s="211">
        <v>2343333.1541135572</v>
      </c>
      <c r="HJ50" s="211">
        <v>2343333.1541135572</v>
      </c>
      <c r="HK50" s="211">
        <v>2343333.1541135572</v>
      </c>
      <c r="HL50" s="211">
        <v>2343333.1541135572</v>
      </c>
      <c r="HM50" s="211">
        <v>2343333.1541135572</v>
      </c>
      <c r="HN50" s="211">
        <v>2343333.1541135572</v>
      </c>
      <c r="HO50" s="211">
        <v>2343333.1541135572</v>
      </c>
      <c r="HP50" s="211">
        <v>2343333.1541135572</v>
      </c>
      <c r="HQ50" s="211">
        <v>2343333.1541135572</v>
      </c>
      <c r="HR50" s="211">
        <v>2343333.1541135572</v>
      </c>
      <c r="HS50" s="211">
        <v>2343333.1541135572</v>
      </c>
      <c r="HT50" s="211">
        <v>2343333.1541135572</v>
      </c>
      <c r="HU50" s="211">
        <v>2343333.1541135572</v>
      </c>
      <c r="HV50" s="211">
        <v>2343333.1541135572</v>
      </c>
      <c r="HW50" s="211">
        <v>2343333.1541135572</v>
      </c>
      <c r="HX50" s="211">
        <v>2343333.1541135572</v>
      </c>
      <c r="HY50" s="211">
        <v>2343333.1541135572</v>
      </c>
      <c r="HZ50" s="211">
        <v>2343333.1541135572</v>
      </c>
    </row>
    <row r="51" spans="1:234" x14ac:dyDescent="0.2">
      <c r="A51" s="214" t="s">
        <v>111</v>
      </c>
      <c r="B51" s="212">
        <v>140288.1483314021</v>
      </c>
      <c r="C51" s="212">
        <v>140288.1483314021</v>
      </c>
      <c r="D51" s="212">
        <v>140288.1483314021</v>
      </c>
      <c r="E51" s="212">
        <v>140288.1483314021</v>
      </c>
      <c r="F51" s="212">
        <v>140288.1483314021</v>
      </c>
      <c r="G51" s="212">
        <v>140288.1483314021</v>
      </c>
      <c r="H51" s="212">
        <v>140288.1483314021</v>
      </c>
      <c r="I51" s="212">
        <v>140288.1483314021</v>
      </c>
      <c r="J51" s="212">
        <v>140288.1483314021</v>
      </c>
      <c r="K51" s="212">
        <v>140288.1483314021</v>
      </c>
      <c r="L51" s="212">
        <v>140288.1483314021</v>
      </c>
      <c r="M51" s="212">
        <v>140288.1483314021</v>
      </c>
      <c r="N51" s="212">
        <v>140288.1483314021</v>
      </c>
      <c r="O51" s="212">
        <v>140288.1483314021</v>
      </c>
      <c r="P51" s="212">
        <v>140288.1483314021</v>
      </c>
      <c r="Q51" s="212">
        <v>140288.1483314021</v>
      </c>
      <c r="R51" s="212">
        <v>140288.1483314021</v>
      </c>
      <c r="S51" s="212">
        <v>140288.1483314021</v>
      </c>
      <c r="T51" s="212">
        <v>140288.1483314021</v>
      </c>
      <c r="U51" s="212">
        <v>140288.1483314021</v>
      </c>
      <c r="V51" s="212">
        <v>140288.1483314021</v>
      </c>
      <c r="W51" s="212">
        <v>140288.1483314021</v>
      </c>
      <c r="X51" s="212">
        <v>140288.1483314021</v>
      </c>
      <c r="Y51" s="212">
        <v>140288.1483314021</v>
      </c>
      <c r="Z51" s="212">
        <v>140288.1483314021</v>
      </c>
      <c r="AA51" s="212">
        <v>140288.1483314021</v>
      </c>
      <c r="AB51" s="212">
        <v>140288.1483314021</v>
      </c>
      <c r="AC51" s="212">
        <v>140288.1483314021</v>
      </c>
      <c r="AD51" s="212">
        <v>140288.1483314021</v>
      </c>
      <c r="AE51" s="212">
        <v>140288.1483314021</v>
      </c>
      <c r="AF51" s="212">
        <v>140288.1483314021</v>
      </c>
      <c r="AG51" s="212">
        <v>140288.1483314021</v>
      </c>
      <c r="AH51" s="212">
        <v>140288.1483314021</v>
      </c>
      <c r="AI51" s="212">
        <v>140288.1483314021</v>
      </c>
      <c r="AJ51" s="212">
        <v>140288.1483314021</v>
      </c>
      <c r="AK51" s="212">
        <v>140288.1483314021</v>
      </c>
      <c r="AL51" s="212">
        <v>140288.1483314021</v>
      </c>
      <c r="AM51" s="212">
        <v>140288.1483314021</v>
      </c>
      <c r="AN51" s="212">
        <v>140288.1483314021</v>
      </c>
      <c r="AO51" s="212">
        <v>140288.1483314021</v>
      </c>
      <c r="AP51" s="212">
        <v>140288.1483314021</v>
      </c>
      <c r="AQ51" s="212">
        <v>140288.1483314021</v>
      </c>
      <c r="AR51" s="212">
        <v>140288.1483314021</v>
      </c>
      <c r="AS51" s="212">
        <v>140288.1483314021</v>
      </c>
      <c r="AT51" s="212">
        <v>140288.1483314021</v>
      </c>
      <c r="AU51" s="212">
        <v>140288.1483314021</v>
      </c>
      <c r="AV51" s="212">
        <v>140288.1483314021</v>
      </c>
      <c r="AW51" s="212">
        <v>140288.1483314021</v>
      </c>
      <c r="AX51" s="212">
        <v>140288.1483314021</v>
      </c>
      <c r="AY51" s="212">
        <v>140288.1483314021</v>
      </c>
      <c r="AZ51" s="212">
        <v>140288.1483314021</v>
      </c>
      <c r="BA51" s="212">
        <v>140288.1483314021</v>
      </c>
      <c r="BB51" s="212">
        <v>140288.1483314021</v>
      </c>
      <c r="BC51" s="212">
        <v>140288.1483314021</v>
      </c>
      <c r="BD51" s="212">
        <v>140288.1483314021</v>
      </c>
      <c r="BE51" s="212">
        <v>140288.1483314021</v>
      </c>
      <c r="BF51" s="212">
        <v>140288.1483314021</v>
      </c>
      <c r="BG51" s="212">
        <v>140288.1483314021</v>
      </c>
      <c r="BH51" s="212">
        <v>140288.1483314021</v>
      </c>
      <c r="BI51" s="212">
        <v>140288.1483314021</v>
      </c>
      <c r="BJ51" s="212">
        <v>140288.1483314021</v>
      </c>
      <c r="BK51" s="212">
        <v>140288.1483314021</v>
      </c>
      <c r="BL51" s="212">
        <v>140288.1483314021</v>
      </c>
      <c r="BM51" s="212">
        <v>140288.1483314021</v>
      </c>
      <c r="BN51" s="212">
        <v>140288.1483314021</v>
      </c>
      <c r="BO51" s="212">
        <v>140288.1483314021</v>
      </c>
      <c r="BP51" s="212">
        <v>140288.1483314021</v>
      </c>
      <c r="BQ51" s="212">
        <v>140288.1483314021</v>
      </c>
      <c r="BR51" s="212">
        <v>140288.1483314021</v>
      </c>
      <c r="BS51" s="212">
        <v>140288.1483314021</v>
      </c>
      <c r="BT51" s="212">
        <v>140288.1483314021</v>
      </c>
      <c r="BU51" s="212">
        <v>140288.1483314021</v>
      </c>
      <c r="BV51" s="212">
        <v>140288.1483314021</v>
      </c>
      <c r="BW51" s="212">
        <v>140288.1483314021</v>
      </c>
      <c r="BX51" s="212">
        <v>140288.1483314021</v>
      </c>
      <c r="BY51" s="212">
        <v>140288.1483314021</v>
      </c>
      <c r="BZ51" s="212">
        <v>140288.1483314021</v>
      </c>
      <c r="CA51" s="212">
        <v>140288.1483314021</v>
      </c>
      <c r="CB51" s="212">
        <v>140288.1483314021</v>
      </c>
      <c r="CC51" s="212">
        <v>140288.1483314021</v>
      </c>
      <c r="CD51" s="212">
        <v>140288.1483314021</v>
      </c>
      <c r="CE51" s="212">
        <v>140288.1483314021</v>
      </c>
      <c r="CF51" s="212">
        <v>140288.1483314021</v>
      </c>
      <c r="CG51" s="212">
        <v>140288.1483314021</v>
      </c>
      <c r="CH51" s="212">
        <v>140288.1483314021</v>
      </c>
      <c r="CI51" s="212">
        <v>140288.1483314021</v>
      </c>
      <c r="CJ51" s="212">
        <v>140288.1483314021</v>
      </c>
      <c r="CK51" s="212">
        <v>140288.1483314021</v>
      </c>
      <c r="CL51" s="212">
        <v>140288.1483314021</v>
      </c>
      <c r="CM51" s="212">
        <v>140288.1483314021</v>
      </c>
      <c r="CN51" s="212">
        <v>140288.1483314021</v>
      </c>
      <c r="CO51" s="212">
        <v>140288.1483314021</v>
      </c>
      <c r="CP51" s="212">
        <v>140288.1483314021</v>
      </c>
      <c r="CQ51" s="212">
        <v>140288.1483314021</v>
      </c>
      <c r="CR51" s="212">
        <v>140288.1483314021</v>
      </c>
      <c r="CS51" s="212">
        <v>140288.1483314021</v>
      </c>
      <c r="CT51" s="212">
        <v>140288.1483314021</v>
      </c>
      <c r="CU51" s="212">
        <v>140288.1483314021</v>
      </c>
      <c r="CV51" s="212">
        <v>140288.1483314021</v>
      </c>
      <c r="CW51" s="212">
        <v>140288.1483314021</v>
      </c>
      <c r="CX51" s="212">
        <v>140288.1483314021</v>
      </c>
      <c r="CY51" s="212">
        <v>140288.1483314021</v>
      </c>
      <c r="CZ51" s="212">
        <v>140288.1483314021</v>
      </c>
      <c r="DA51" s="212">
        <v>140288.1483314021</v>
      </c>
      <c r="DB51" s="212">
        <v>140288.1483314021</v>
      </c>
      <c r="DC51" s="212">
        <v>140288.1483314021</v>
      </c>
      <c r="DD51" s="212">
        <v>140288.1483314021</v>
      </c>
      <c r="DE51" s="212">
        <v>140288.1483314021</v>
      </c>
      <c r="DF51" s="212">
        <v>140288.1483314021</v>
      </c>
      <c r="DG51" s="212">
        <v>140288.1483314021</v>
      </c>
      <c r="DH51" s="212">
        <v>140288.1483314021</v>
      </c>
      <c r="DI51" s="212">
        <v>140288.1483314021</v>
      </c>
      <c r="DJ51" s="212">
        <v>140288.1483314021</v>
      </c>
      <c r="DK51" s="212">
        <v>140288.1483314021</v>
      </c>
      <c r="DL51" s="212">
        <v>140288.1483314021</v>
      </c>
      <c r="DM51" s="212">
        <v>140288.1483314021</v>
      </c>
      <c r="DN51" s="212">
        <v>140288.1483314021</v>
      </c>
      <c r="DO51" s="212">
        <v>140288.1483314021</v>
      </c>
      <c r="DP51" s="212">
        <v>140288.1483314021</v>
      </c>
      <c r="DQ51" s="212">
        <v>140288.1483314021</v>
      </c>
      <c r="DR51" s="212">
        <v>140288.1483314021</v>
      </c>
      <c r="DS51" s="212">
        <v>140288.1483314021</v>
      </c>
      <c r="DT51" s="212">
        <v>140288.1483314021</v>
      </c>
      <c r="DU51" s="212">
        <v>140288.1483314021</v>
      </c>
      <c r="DV51" s="212">
        <v>140288.1483314021</v>
      </c>
      <c r="DW51" s="212">
        <v>140288.1483314021</v>
      </c>
      <c r="DX51" s="212">
        <v>140288.1483314021</v>
      </c>
      <c r="DY51" s="212">
        <v>140288.1483314021</v>
      </c>
      <c r="DZ51" s="212">
        <v>140288.1483314021</v>
      </c>
      <c r="EA51" s="212">
        <v>140288.1483314021</v>
      </c>
      <c r="EB51" s="212">
        <v>140288.1483314021</v>
      </c>
      <c r="EC51" s="212">
        <v>140288.1483314021</v>
      </c>
      <c r="ED51" s="212">
        <v>140288.1483314021</v>
      </c>
      <c r="EE51" s="212">
        <v>140288.1483314021</v>
      </c>
      <c r="EF51" s="212">
        <v>140288.1483314021</v>
      </c>
      <c r="EG51" s="212">
        <v>140288.1483314021</v>
      </c>
      <c r="EH51" s="212">
        <v>140288.1483314021</v>
      </c>
      <c r="EI51" s="212">
        <v>140288.1483314021</v>
      </c>
      <c r="EJ51" s="212">
        <v>140288.1483314021</v>
      </c>
      <c r="EK51" s="212">
        <v>140288.1483314021</v>
      </c>
      <c r="EL51" s="212">
        <v>140288.1483314021</v>
      </c>
      <c r="EM51" s="212">
        <v>140288.1483314021</v>
      </c>
      <c r="EN51" s="212">
        <v>140288.1483314021</v>
      </c>
      <c r="EO51" s="212">
        <v>140288.1483314021</v>
      </c>
      <c r="EP51" s="212">
        <v>140288.1483314021</v>
      </c>
      <c r="EQ51" s="212">
        <v>140288.1483314021</v>
      </c>
      <c r="ER51" s="212">
        <v>140288.1483314021</v>
      </c>
      <c r="ES51" s="212">
        <v>140288.1483314021</v>
      </c>
      <c r="ET51" s="212">
        <v>140288.1483314021</v>
      </c>
      <c r="EU51" s="212">
        <v>140288.1483314021</v>
      </c>
      <c r="EV51" s="212">
        <v>140288.1483314021</v>
      </c>
      <c r="EW51" s="212">
        <v>140288.1483314021</v>
      </c>
      <c r="EX51" s="212">
        <v>140288.1483314021</v>
      </c>
      <c r="EY51" s="212">
        <v>140288.1483314021</v>
      </c>
      <c r="EZ51" s="212">
        <v>140288.1483314021</v>
      </c>
      <c r="FA51" s="212">
        <v>140288.1483314021</v>
      </c>
      <c r="FB51" s="212">
        <v>140288.1483314021</v>
      </c>
      <c r="FC51" s="212">
        <v>140288.1483314021</v>
      </c>
      <c r="FD51" s="212">
        <v>140288.1483314021</v>
      </c>
      <c r="FE51" s="212">
        <v>140288.1483314021</v>
      </c>
      <c r="FF51" s="212">
        <v>140288.1483314021</v>
      </c>
      <c r="FG51" s="212">
        <v>140288.1483314021</v>
      </c>
      <c r="FH51" s="212">
        <v>140288.1483314021</v>
      </c>
      <c r="FI51" s="212">
        <v>140288.1483314021</v>
      </c>
      <c r="FJ51" s="212">
        <v>140288.1483314021</v>
      </c>
      <c r="FK51" s="212">
        <v>140288.1483314021</v>
      </c>
      <c r="FL51" s="212">
        <v>140288.1483314021</v>
      </c>
      <c r="FM51" s="212">
        <v>140288.1483314021</v>
      </c>
      <c r="FN51" s="212">
        <v>140288.1483314021</v>
      </c>
      <c r="FO51" s="212">
        <v>140288.1483314021</v>
      </c>
      <c r="FP51" s="212">
        <v>140288.1483314021</v>
      </c>
      <c r="FQ51" s="212">
        <v>140288.1483314021</v>
      </c>
      <c r="FR51" s="212">
        <v>140288.1483314021</v>
      </c>
      <c r="FS51" s="212">
        <v>140288.1483314021</v>
      </c>
      <c r="FT51" s="212">
        <v>140288.1483314021</v>
      </c>
      <c r="FU51" s="212">
        <v>140288.1483314021</v>
      </c>
      <c r="FV51" s="212">
        <v>140288.1483314021</v>
      </c>
      <c r="FW51" s="212">
        <v>140288.1483314021</v>
      </c>
      <c r="FX51" s="212">
        <v>140288.1483314021</v>
      </c>
      <c r="FY51" s="212">
        <v>140288.1483314021</v>
      </c>
      <c r="FZ51" s="212">
        <v>140288.1483314021</v>
      </c>
      <c r="GA51" s="212">
        <v>140288.1483314021</v>
      </c>
      <c r="GB51" s="212">
        <v>140288.1483314021</v>
      </c>
      <c r="GC51" s="212">
        <v>140288.1483314021</v>
      </c>
      <c r="GD51" s="212">
        <v>140288.1483314021</v>
      </c>
      <c r="GE51" s="212">
        <v>140288.1483314021</v>
      </c>
      <c r="GF51" s="212">
        <v>140288.1483314021</v>
      </c>
      <c r="GG51" s="212">
        <v>140288.1483314021</v>
      </c>
      <c r="GH51" s="212">
        <v>140288.1483314021</v>
      </c>
      <c r="GI51" s="212">
        <v>140288.1483314021</v>
      </c>
      <c r="GJ51" s="212">
        <v>140288.1483314021</v>
      </c>
      <c r="GK51" s="212">
        <v>140288.1483314021</v>
      </c>
      <c r="GL51" s="212">
        <v>140288.1483314021</v>
      </c>
      <c r="GM51" s="212">
        <v>140288.1483314021</v>
      </c>
      <c r="GN51" s="212">
        <v>140288.1483314021</v>
      </c>
      <c r="GO51" s="212">
        <v>140288.1483314021</v>
      </c>
      <c r="GP51" s="212">
        <v>140288.1483314021</v>
      </c>
      <c r="GQ51" s="212">
        <v>140288.1483314021</v>
      </c>
      <c r="GR51" s="212">
        <v>140288.1483314021</v>
      </c>
      <c r="GS51" s="212">
        <v>140288.1483314021</v>
      </c>
      <c r="GT51" s="212">
        <v>140288.1483314021</v>
      </c>
      <c r="GU51" s="212">
        <v>140288.1483314021</v>
      </c>
      <c r="GV51" s="212">
        <v>140288.1483314021</v>
      </c>
      <c r="GW51" s="212">
        <v>140288.1483314021</v>
      </c>
      <c r="GX51" s="212">
        <v>140288.1483314021</v>
      </c>
      <c r="GY51" s="212">
        <v>140288.1483314021</v>
      </c>
      <c r="GZ51" s="212">
        <v>140288.1483314021</v>
      </c>
      <c r="HA51" s="212">
        <v>140288.1483314021</v>
      </c>
      <c r="HB51" s="212">
        <v>140288.1483314021</v>
      </c>
      <c r="HC51" s="212">
        <v>140288.1483314021</v>
      </c>
      <c r="HD51" s="212">
        <v>140288.1483314021</v>
      </c>
      <c r="HE51" s="212">
        <v>140288.1483314021</v>
      </c>
      <c r="HF51" s="212">
        <v>140288.1483314021</v>
      </c>
      <c r="HG51" s="212">
        <v>140288.1483314021</v>
      </c>
      <c r="HH51" s="212">
        <v>140288.1483314021</v>
      </c>
      <c r="HI51" s="212">
        <v>140288.1483314021</v>
      </c>
      <c r="HJ51" s="212">
        <v>140288.1483314021</v>
      </c>
      <c r="HK51" s="212">
        <v>140288.1483314021</v>
      </c>
      <c r="HL51" s="212">
        <v>140288.1483314021</v>
      </c>
      <c r="HM51" s="212">
        <v>140288.1483314021</v>
      </c>
      <c r="HN51" s="212">
        <v>140288.1483314021</v>
      </c>
      <c r="HO51" s="212">
        <v>140288.1483314021</v>
      </c>
      <c r="HP51" s="212">
        <v>140288.1483314021</v>
      </c>
      <c r="HQ51" s="212">
        <v>140288.1483314021</v>
      </c>
      <c r="HR51" s="212">
        <v>140288.1483314021</v>
      </c>
      <c r="HS51" s="212">
        <v>140288.1483314021</v>
      </c>
      <c r="HT51" s="212">
        <v>140288.1483314021</v>
      </c>
      <c r="HU51" s="212">
        <v>140288.1483314021</v>
      </c>
      <c r="HV51" s="212">
        <v>140288.1483314021</v>
      </c>
      <c r="HW51" s="212">
        <v>140288.1483314021</v>
      </c>
      <c r="HX51" s="212">
        <v>140288.1483314021</v>
      </c>
      <c r="HY51" s="212">
        <v>140288.1483314021</v>
      </c>
      <c r="HZ51" s="212">
        <v>140288.1483314021</v>
      </c>
    </row>
    <row r="52" spans="1:234" x14ac:dyDescent="0.2">
      <c r="A52" s="214" t="s">
        <v>100</v>
      </c>
      <c r="B52" s="217">
        <f>B51*B14</f>
        <v>55.1124887961602</v>
      </c>
      <c r="C52" s="217">
        <f t="shared" ref="C52:BN52" si="68">C51*C14</f>
        <v>77.919514366870274</v>
      </c>
      <c r="D52" s="217">
        <f t="shared" si="68"/>
        <v>103.67947007294937</v>
      </c>
      <c r="E52" s="217">
        <f t="shared" si="68"/>
        <v>148.12532005548357</v>
      </c>
      <c r="F52" s="217">
        <f t="shared" si="68"/>
        <v>200.60979359302084</v>
      </c>
      <c r="G52" s="217">
        <f t="shared" si="68"/>
        <v>225.90152782427137</v>
      </c>
      <c r="H52" s="217">
        <f t="shared" si="68"/>
        <v>249.05322848302418</v>
      </c>
      <c r="I52" s="217">
        <f t="shared" si="68"/>
        <v>267.92486199678143</v>
      </c>
      <c r="J52" s="217">
        <f t="shared" si="68"/>
        <v>299.63669694552533</v>
      </c>
      <c r="K52" s="217">
        <f t="shared" si="68"/>
        <v>342.04869975675808</v>
      </c>
      <c r="L52" s="217">
        <f t="shared" si="68"/>
        <v>393.9031110762823</v>
      </c>
      <c r="M52" s="217">
        <f t="shared" si="68"/>
        <v>425.61494602502609</v>
      </c>
      <c r="N52" s="217">
        <f t="shared" si="68"/>
        <v>444.4865795387833</v>
      </c>
      <c r="O52" s="217">
        <f t="shared" si="68"/>
        <v>463.35821305254058</v>
      </c>
      <c r="P52" s="217">
        <f t="shared" si="68"/>
        <v>486.2127946083213</v>
      </c>
      <c r="Q52" s="217">
        <f t="shared" si="68"/>
        <v>506.92734259160437</v>
      </c>
      <c r="R52" s="217">
        <f t="shared" si="68"/>
        <v>585.33448909407127</v>
      </c>
      <c r="S52" s="217">
        <f t="shared" si="68"/>
        <v>652.98122148855191</v>
      </c>
      <c r="T52" s="217">
        <f t="shared" si="68"/>
        <v>737.25168910844718</v>
      </c>
      <c r="U52" s="217">
        <f t="shared" si="68"/>
        <v>833.36907946369081</v>
      </c>
      <c r="V52" s="217">
        <f t="shared" si="68"/>
        <v>929.38537529098346</v>
      </c>
      <c r="W52" s="217">
        <f t="shared" si="68"/>
        <v>1013.6218181806943</v>
      </c>
      <c r="X52" s="217">
        <f t="shared" si="68"/>
        <v>1577.6921027886549</v>
      </c>
      <c r="Y52" s="217">
        <f t="shared" si="68"/>
        <v>1626.2765034733427</v>
      </c>
      <c r="Z52" s="217">
        <f t="shared" si="68"/>
        <v>1653.1901741571471</v>
      </c>
      <c r="AA52" s="217">
        <f t="shared" si="68"/>
        <v>1676.4280395647995</v>
      </c>
      <c r="AB52" s="217">
        <f t="shared" si="68"/>
        <v>1699.6403003309381</v>
      </c>
      <c r="AC52" s="217">
        <f t="shared" si="68"/>
        <v>1725.7248451984215</v>
      </c>
      <c r="AD52" s="217">
        <f t="shared" si="68"/>
        <v>1994.8181280975377</v>
      </c>
      <c r="AE52" s="217">
        <f t="shared" si="68"/>
        <v>1990.968889458376</v>
      </c>
      <c r="AF52" s="217">
        <f t="shared" si="68"/>
        <v>1987.1196716819827</v>
      </c>
      <c r="AG52" s="217">
        <f t="shared" si="68"/>
        <v>1983.2704539055892</v>
      </c>
      <c r="AH52" s="217">
        <f t="shared" si="68"/>
        <v>2003.2121247180492</v>
      </c>
      <c r="AI52" s="217">
        <f t="shared" si="68"/>
        <v>2394.326705205096</v>
      </c>
      <c r="AJ52" s="217">
        <f t="shared" si="68"/>
        <v>2387.6099788146757</v>
      </c>
      <c r="AK52" s="217">
        <f t="shared" si="68"/>
        <v>2380.8932732870239</v>
      </c>
      <c r="AL52" s="217">
        <f t="shared" si="68"/>
        <v>2374.1765677593726</v>
      </c>
      <c r="AM52" s="217">
        <f t="shared" si="68"/>
        <v>2367.4598622317203</v>
      </c>
      <c r="AN52" s="217">
        <f t="shared" si="68"/>
        <v>2360.7431567040676</v>
      </c>
      <c r="AO52" s="217">
        <f t="shared" si="68"/>
        <v>2354.0264303136487</v>
      </c>
      <c r="AP52" s="217">
        <f t="shared" si="68"/>
        <v>2347.3097247859964</v>
      </c>
      <c r="AQ52" s="217">
        <f t="shared" si="68"/>
        <v>2340.365740265162</v>
      </c>
      <c r="AR52" s="217">
        <f t="shared" si="68"/>
        <v>2333.4217557443262</v>
      </c>
      <c r="AS52" s="217">
        <f t="shared" si="68"/>
        <v>2326.4777920862593</v>
      </c>
      <c r="AT52" s="217">
        <f t="shared" si="68"/>
        <v>2319.5338075654254</v>
      </c>
      <c r="AU52" s="217">
        <f t="shared" si="68"/>
        <v>2312.5898230445905</v>
      </c>
      <c r="AV52" s="217">
        <f t="shared" si="68"/>
        <v>2305.6458385237552</v>
      </c>
      <c r="AW52" s="217">
        <f t="shared" si="68"/>
        <v>2298.7018540029203</v>
      </c>
      <c r="AX52" s="217">
        <f t="shared" si="68"/>
        <v>2291.7578694820854</v>
      </c>
      <c r="AY52" s="217">
        <f t="shared" si="68"/>
        <v>2284.8138849612515</v>
      </c>
      <c r="AZ52" s="217">
        <f t="shared" si="68"/>
        <v>2277.8699004404161</v>
      </c>
      <c r="BA52" s="217">
        <f t="shared" si="68"/>
        <v>2270.9259159195808</v>
      </c>
      <c r="BB52" s="217">
        <f t="shared" si="68"/>
        <v>2263.9819522615139</v>
      </c>
      <c r="BC52" s="217">
        <f t="shared" si="68"/>
        <v>2257.1617465424565</v>
      </c>
      <c r="BD52" s="217">
        <f t="shared" si="68"/>
        <v>2250.3415408233982</v>
      </c>
      <c r="BE52" s="217">
        <f t="shared" si="68"/>
        <v>2243.5213559671079</v>
      </c>
      <c r="BF52" s="217">
        <f t="shared" si="68"/>
        <v>2236.7011502480495</v>
      </c>
      <c r="BG52" s="217">
        <f t="shared" si="68"/>
        <v>2229.8809653917588</v>
      </c>
      <c r="BH52" s="217">
        <f t="shared" si="68"/>
        <v>2223.0607596727009</v>
      </c>
      <c r="BI52" s="217">
        <f t="shared" si="68"/>
        <v>2216.2405748164101</v>
      </c>
      <c r="BJ52" s="217">
        <f t="shared" si="68"/>
        <v>2209.4203690973522</v>
      </c>
      <c r="BK52" s="217">
        <f t="shared" si="68"/>
        <v>2202.6001633782935</v>
      </c>
      <c r="BL52" s="217">
        <f t="shared" si="68"/>
        <v>2195.7799785220036</v>
      </c>
      <c r="BM52" s="217">
        <f t="shared" si="68"/>
        <v>2188.9597728029448</v>
      </c>
      <c r="BN52" s="217">
        <f t="shared" si="68"/>
        <v>2182.1395879466545</v>
      </c>
      <c r="BO52" s="217">
        <f t="shared" ref="BO52:DZ52" si="69">BO51*BO14</f>
        <v>2175.4339814115101</v>
      </c>
      <c r="BP52" s="217">
        <f t="shared" si="69"/>
        <v>2168.7283957391328</v>
      </c>
      <c r="BQ52" s="217">
        <f t="shared" si="69"/>
        <v>2162.0228100667559</v>
      </c>
      <c r="BR52" s="217">
        <f t="shared" si="69"/>
        <v>2155.3172243943791</v>
      </c>
      <c r="BS52" s="217">
        <f t="shared" si="69"/>
        <v>2148.6116387220022</v>
      </c>
      <c r="BT52" s="217">
        <f t="shared" si="69"/>
        <v>2141.9060530496254</v>
      </c>
      <c r="BU52" s="217">
        <f t="shared" si="69"/>
        <v>2135.2004465144805</v>
      </c>
      <c r="BV52" s="217">
        <f t="shared" si="69"/>
        <v>2128.4948608421037</v>
      </c>
      <c r="BW52" s="217">
        <f t="shared" si="69"/>
        <v>2121.7892751697268</v>
      </c>
      <c r="BX52" s="217">
        <f t="shared" si="69"/>
        <v>2115.08368949735</v>
      </c>
      <c r="BY52" s="217">
        <f t="shared" si="69"/>
        <v>2108.3781038249731</v>
      </c>
      <c r="BZ52" s="217">
        <f t="shared" si="69"/>
        <v>2101.6725181525962</v>
      </c>
      <c r="CA52" s="217">
        <f t="shared" si="69"/>
        <v>2095.0728944782345</v>
      </c>
      <c r="CB52" s="217">
        <f t="shared" si="69"/>
        <v>2088.4732708038728</v>
      </c>
      <c r="CC52" s="217">
        <f t="shared" si="69"/>
        <v>2081.8736471295106</v>
      </c>
      <c r="CD52" s="217">
        <f t="shared" si="69"/>
        <v>2075.2740025923808</v>
      </c>
      <c r="CE52" s="217">
        <f t="shared" si="69"/>
        <v>2068.6743789180186</v>
      </c>
      <c r="CF52" s="217">
        <f t="shared" si="69"/>
        <v>2062.0747552436569</v>
      </c>
      <c r="CG52" s="217">
        <f t="shared" si="69"/>
        <v>2055.4751315692947</v>
      </c>
      <c r="CH52" s="217">
        <f t="shared" si="69"/>
        <v>2048.875507894933</v>
      </c>
      <c r="CI52" s="217">
        <f t="shared" si="69"/>
        <v>2042.275884220571</v>
      </c>
      <c r="CJ52" s="217">
        <f t="shared" si="69"/>
        <v>2035.6762605462095</v>
      </c>
      <c r="CK52" s="217">
        <f t="shared" si="69"/>
        <v>2029.0766368718471</v>
      </c>
      <c r="CL52" s="217">
        <f t="shared" si="69"/>
        <v>2022.4770131974853</v>
      </c>
      <c r="CM52" s="217">
        <f t="shared" si="69"/>
        <v>2015.9754653948839</v>
      </c>
      <c r="CN52" s="217">
        <f t="shared" si="69"/>
        <v>2009.4739175922814</v>
      </c>
      <c r="CO52" s="217">
        <f t="shared" si="69"/>
        <v>2002.9723697896795</v>
      </c>
      <c r="CP52" s="217">
        <f t="shared" si="69"/>
        <v>1996.4708219870774</v>
      </c>
      <c r="CQ52" s="217">
        <f t="shared" si="69"/>
        <v>1989.9692741844756</v>
      </c>
      <c r="CR52" s="217">
        <f t="shared" si="69"/>
        <v>1983.4677263818742</v>
      </c>
      <c r="CS52" s="217">
        <f t="shared" si="69"/>
        <v>1976.9661785792721</v>
      </c>
      <c r="CT52" s="217">
        <f t="shared" si="69"/>
        <v>1970.4646307766704</v>
      </c>
      <c r="CU52" s="217">
        <f t="shared" si="69"/>
        <v>1963.9630829740681</v>
      </c>
      <c r="CV52" s="217">
        <f t="shared" si="69"/>
        <v>1957.461535171466</v>
      </c>
      <c r="CW52" s="217">
        <f t="shared" si="69"/>
        <v>1950.9599873688644</v>
      </c>
      <c r="CX52" s="217">
        <f t="shared" si="69"/>
        <v>1944.4584395662625</v>
      </c>
      <c r="CY52" s="217">
        <f t="shared" si="69"/>
        <v>1938.0475196272907</v>
      </c>
      <c r="CZ52" s="217">
        <f t="shared" si="69"/>
        <v>1931.6365996883185</v>
      </c>
      <c r="DA52" s="217">
        <f t="shared" si="69"/>
        <v>1925.2257006121147</v>
      </c>
      <c r="DB52" s="217">
        <f t="shared" si="69"/>
        <v>1918.8147806731431</v>
      </c>
      <c r="DC52" s="217">
        <f t="shared" si="69"/>
        <v>1912.4038607341708</v>
      </c>
      <c r="DD52" s="217">
        <f t="shared" si="69"/>
        <v>1905.9929616579668</v>
      </c>
      <c r="DE52" s="217">
        <f t="shared" si="69"/>
        <v>1899.5820417189952</v>
      </c>
      <c r="DF52" s="217">
        <f t="shared" si="69"/>
        <v>1893.171121780023</v>
      </c>
      <c r="DG52" s="217">
        <f t="shared" si="69"/>
        <v>1886.7602018410514</v>
      </c>
      <c r="DH52" s="217">
        <f t="shared" si="69"/>
        <v>1880.3493027648474</v>
      </c>
      <c r="DI52" s="217">
        <f t="shared" si="69"/>
        <v>1873.9383828258756</v>
      </c>
      <c r="DJ52" s="217">
        <f t="shared" si="69"/>
        <v>1867.5274628869035</v>
      </c>
      <c r="DK52" s="217">
        <f t="shared" si="69"/>
        <v>1861.1582267581373</v>
      </c>
      <c r="DL52" s="217">
        <f t="shared" si="69"/>
        <v>1854.7889697666028</v>
      </c>
      <c r="DM52" s="217">
        <f t="shared" si="69"/>
        <v>1848.4197336378375</v>
      </c>
      <c r="DN52" s="217">
        <f t="shared" si="69"/>
        <v>1842.0504975090707</v>
      </c>
      <c r="DO52" s="217">
        <f t="shared" si="69"/>
        <v>1835.6812405175367</v>
      </c>
      <c r="DP52" s="217">
        <f t="shared" si="69"/>
        <v>1829.3120043887707</v>
      </c>
      <c r="DQ52" s="217">
        <f t="shared" si="69"/>
        <v>1822.942768260004</v>
      </c>
      <c r="DR52" s="217">
        <f t="shared" si="69"/>
        <v>1816.5735112684699</v>
      </c>
      <c r="DS52" s="217">
        <f t="shared" si="69"/>
        <v>1810.2042751397034</v>
      </c>
      <c r="DT52" s="217">
        <f t="shared" si="69"/>
        <v>1803.8350390109372</v>
      </c>
      <c r="DU52" s="217">
        <f t="shared" si="69"/>
        <v>1797.4657820194029</v>
      </c>
      <c r="DV52" s="217">
        <f t="shared" si="69"/>
        <v>1791.0965458906369</v>
      </c>
      <c r="DW52" s="217">
        <f t="shared" si="69"/>
        <v>1784.7327966698203</v>
      </c>
      <c r="DX52" s="217">
        <f t="shared" si="69"/>
        <v>1778.3690474490038</v>
      </c>
      <c r="DY52" s="217">
        <f t="shared" si="69"/>
        <v>1772.0053190909557</v>
      </c>
      <c r="DZ52" s="217">
        <f t="shared" si="69"/>
        <v>1765.6415698701392</v>
      </c>
      <c r="EA52" s="217">
        <f t="shared" ref="EA52:GL52" si="70">EA51*EA14</f>
        <v>1759.2778206493231</v>
      </c>
      <c r="EB52" s="217">
        <f t="shared" si="70"/>
        <v>1752.9140714285065</v>
      </c>
      <c r="EC52" s="217">
        <f t="shared" si="70"/>
        <v>1746.5503222076904</v>
      </c>
      <c r="ED52" s="217">
        <f t="shared" si="70"/>
        <v>1740.1865729868744</v>
      </c>
      <c r="EE52" s="217">
        <f t="shared" si="70"/>
        <v>1733.8228237660578</v>
      </c>
      <c r="EF52" s="217">
        <f t="shared" si="70"/>
        <v>1727.4590954080093</v>
      </c>
      <c r="EG52" s="217">
        <f t="shared" si="70"/>
        <v>1721.0953461871929</v>
      </c>
      <c r="EH52" s="217">
        <f t="shared" si="70"/>
        <v>1714.7315969663769</v>
      </c>
      <c r="EI52" s="217">
        <f t="shared" si="70"/>
        <v>1708.3677851572568</v>
      </c>
      <c r="EJ52" s="217">
        <f t="shared" si="70"/>
        <v>1702.0039733481369</v>
      </c>
      <c r="EK52" s="217">
        <f t="shared" si="70"/>
        <v>1695.6401824017848</v>
      </c>
      <c r="EL52" s="217">
        <f t="shared" si="70"/>
        <v>1689.2763705926648</v>
      </c>
      <c r="EM52" s="217">
        <f t="shared" si="70"/>
        <v>1682.9125587835451</v>
      </c>
      <c r="EN52" s="217">
        <f t="shared" si="70"/>
        <v>1676.5487469744251</v>
      </c>
      <c r="EO52" s="217">
        <f t="shared" si="70"/>
        <v>1670.184935165305</v>
      </c>
      <c r="EP52" s="217">
        <f t="shared" si="70"/>
        <v>1663.8211233561854</v>
      </c>
      <c r="EQ52" s="217">
        <f t="shared" si="70"/>
        <v>1657.457332409833</v>
      </c>
      <c r="ER52" s="217">
        <f t="shared" si="70"/>
        <v>1651.093520600713</v>
      </c>
      <c r="ES52" s="217">
        <f t="shared" si="70"/>
        <v>1644.7297087915933</v>
      </c>
      <c r="ET52" s="217">
        <f t="shared" si="70"/>
        <v>1638.3658969824733</v>
      </c>
      <c r="EU52" s="217">
        <f t="shared" si="70"/>
        <v>1632.0021477616569</v>
      </c>
      <c r="EV52" s="217">
        <f t="shared" si="70"/>
        <v>1625.6384194036086</v>
      </c>
      <c r="EW52" s="217">
        <f t="shared" si="70"/>
        <v>1619.2746701827923</v>
      </c>
      <c r="EX52" s="217">
        <f t="shared" si="70"/>
        <v>1612.9109209619758</v>
      </c>
      <c r="EY52" s="217">
        <f t="shared" si="70"/>
        <v>1606.5471717411597</v>
      </c>
      <c r="EZ52" s="217">
        <f t="shared" si="70"/>
        <v>1600.1834225203434</v>
      </c>
      <c r="FA52" s="217">
        <f t="shared" si="70"/>
        <v>1593.8196732995273</v>
      </c>
      <c r="FB52" s="217">
        <f t="shared" si="70"/>
        <v>1587.4559449414787</v>
      </c>
      <c r="FC52" s="217">
        <f t="shared" si="70"/>
        <v>1581.0921957206622</v>
      </c>
      <c r="FD52" s="217">
        <f t="shared" si="70"/>
        <v>1574.7284464998461</v>
      </c>
      <c r="FE52" s="217">
        <f t="shared" si="70"/>
        <v>1568.3646972790295</v>
      </c>
      <c r="FF52" s="217">
        <f t="shared" si="70"/>
        <v>1562.0009480582135</v>
      </c>
      <c r="FG52" s="217">
        <f t="shared" si="70"/>
        <v>1555.6371362490936</v>
      </c>
      <c r="FH52" s="217">
        <f t="shared" si="70"/>
        <v>1549.2733453027413</v>
      </c>
      <c r="FI52" s="217">
        <f t="shared" si="70"/>
        <v>1542.9095334936217</v>
      </c>
      <c r="FJ52" s="217">
        <f t="shared" si="70"/>
        <v>1536.5457216845016</v>
      </c>
      <c r="FK52" s="217">
        <f t="shared" si="70"/>
        <v>1530.1819098753815</v>
      </c>
      <c r="FL52" s="217">
        <f t="shared" si="70"/>
        <v>1523.8180980662619</v>
      </c>
      <c r="FM52" s="217">
        <f t="shared" si="70"/>
        <v>1517.4542862571416</v>
      </c>
      <c r="FN52" s="217">
        <f t="shared" si="70"/>
        <v>1511.0904953107895</v>
      </c>
      <c r="FO52" s="217">
        <f t="shared" si="70"/>
        <v>1504.7266835016699</v>
      </c>
      <c r="FP52" s="217">
        <f t="shared" si="70"/>
        <v>1498.36287169255</v>
      </c>
      <c r="FQ52" s="217">
        <f t="shared" si="70"/>
        <v>1491.9990598834299</v>
      </c>
      <c r="FR52" s="217">
        <f t="shared" si="70"/>
        <v>1485.6352480743101</v>
      </c>
      <c r="FS52" s="217">
        <f t="shared" si="70"/>
        <v>1479.2715197162618</v>
      </c>
      <c r="FT52" s="217">
        <f t="shared" si="70"/>
        <v>1472.9077704954452</v>
      </c>
      <c r="FU52" s="217">
        <f t="shared" si="70"/>
        <v>1466.5440212746291</v>
      </c>
      <c r="FV52" s="217">
        <f t="shared" si="70"/>
        <v>1460.1802720538128</v>
      </c>
      <c r="FW52" s="217">
        <f t="shared" si="70"/>
        <v>1453.8165228329967</v>
      </c>
      <c r="FX52" s="217">
        <f t="shared" si="70"/>
        <v>1447.45277361218</v>
      </c>
      <c r="FY52" s="217">
        <f t="shared" si="70"/>
        <v>1441.0890452541314</v>
      </c>
      <c r="FZ52" s="217">
        <f t="shared" si="70"/>
        <v>1434.7252960333153</v>
      </c>
      <c r="GA52" s="217">
        <f t="shared" si="70"/>
        <v>1428.361546812499</v>
      </c>
      <c r="GB52" s="217">
        <f t="shared" si="70"/>
        <v>1421.9977975916827</v>
      </c>
      <c r="GC52" s="217">
        <f t="shared" si="70"/>
        <v>1415.6340483708661</v>
      </c>
      <c r="GD52" s="217">
        <f t="shared" si="70"/>
        <v>1409.2702991500501</v>
      </c>
      <c r="GE52" s="217">
        <f t="shared" si="70"/>
        <v>1402.9065082036977</v>
      </c>
      <c r="GF52" s="217">
        <f t="shared" si="70"/>
        <v>1396.5426963945781</v>
      </c>
      <c r="GG52" s="217">
        <f t="shared" si="70"/>
        <v>1390.178884585458</v>
      </c>
      <c r="GH52" s="217">
        <f t="shared" si="70"/>
        <v>1383.8150727763384</v>
      </c>
      <c r="GI52" s="217">
        <f t="shared" si="70"/>
        <v>1377.4512609672183</v>
      </c>
      <c r="GJ52" s="217">
        <f t="shared" si="70"/>
        <v>1371.087470020866</v>
      </c>
      <c r="GK52" s="217">
        <f t="shared" si="70"/>
        <v>1364.7236582117464</v>
      </c>
      <c r="GL52" s="217">
        <f t="shared" si="70"/>
        <v>1358.3598464026263</v>
      </c>
      <c r="GM52" s="217">
        <f t="shared" ref="GM52:HZ52" si="71">GM51*GM14</f>
        <v>1351.9960345935062</v>
      </c>
      <c r="GN52" s="217">
        <f t="shared" si="71"/>
        <v>1345.6322227843866</v>
      </c>
      <c r="GO52" s="217">
        <f t="shared" si="71"/>
        <v>1339.2684109752668</v>
      </c>
      <c r="GP52" s="217">
        <f t="shared" si="71"/>
        <v>1332.9046200289145</v>
      </c>
      <c r="GQ52" s="217">
        <f t="shared" si="71"/>
        <v>1326.5408708080986</v>
      </c>
      <c r="GR52" s="217">
        <f t="shared" si="71"/>
        <v>1320.1771215872816</v>
      </c>
      <c r="GS52" s="217">
        <f t="shared" si="71"/>
        <v>1313.8133723664657</v>
      </c>
      <c r="GT52" s="217">
        <f t="shared" si="71"/>
        <v>1307.4496231456492</v>
      </c>
      <c r="GU52" s="217">
        <f t="shared" si="71"/>
        <v>1301.0858739248331</v>
      </c>
      <c r="GV52" s="217">
        <f t="shared" si="71"/>
        <v>1294.7221455667845</v>
      </c>
      <c r="GW52" s="217">
        <f t="shared" si="71"/>
        <v>1288.3583963459682</v>
      </c>
      <c r="GX52" s="217">
        <f t="shared" si="71"/>
        <v>1281.9946471251519</v>
      </c>
      <c r="GY52" s="217">
        <f t="shared" si="71"/>
        <v>1275.6308979043356</v>
      </c>
      <c r="GZ52" s="217">
        <f t="shared" si="71"/>
        <v>1269.2671486835195</v>
      </c>
      <c r="HA52" s="217">
        <f t="shared" si="71"/>
        <v>1262.903399462703</v>
      </c>
      <c r="HB52" s="217">
        <f t="shared" si="71"/>
        <v>1256.5396711046544</v>
      </c>
      <c r="HC52" s="217">
        <f t="shared" si="71"/>
        <v>1250.1758592955346</v>
      </c>
      <c r="HD52" s="217">
        <f t="shared" si="71"/>
        <v>1243.8120474864145</v>
      </c>
      <c r="HE52" s="217">
        <f t="shared" si="71"/>
        <v>1237.4482356772949</v>
      </c>
      <c r="HF52" s="217">
        <f t="shared" si="71"/>
        <v>1231.0844238681748</v>
      </c>
      <c r="HG52" s="217">
        <f t="shared" si="71"/>
        <v>1224.7206329218227</v>
      </c>
      <c r="HH52" s="217">
        <f t="shared" si="71"/>
        <v>1218.3568211127028</v>
      </c>
      <c r="HI52" s="217">
        <f t="shared" si="71"/>
        <v>1211.9930093035828</v>
      </c>
      <c r="HJ52" s="217">
        <f t="shared" si="71"/>
        <v>1205.6291974944631</v>
      </c>
      <c r="HK52" s="217">
        <f t="shared" si="71"/>
        <v>1199.2653856853431</v>
      </c>
      <c r="HL52" s="217">
        <f t="shared" si="71"/>
        <v>1192.901573876223</v>
      </c>
      <c r="HM52" s="217">
        <f t="shared" si="71"/>
        <v>1186.5377829298711</v>
      </c>
      <c r="HN52" s="217">
        <f t="shared" si="71"/>
        <v>1180.173971120751</v>
      </c>
      <c r="HO52" s="217">
        <f t="shared" si="71"/>
        <v>1173.810221899935</v>
      </c>
      <c r="HP52" s="217">
        <f t="shared" si="71"/>
        <v>1167.4464726791186</v>
      </c>
      <c r="HQ52" s="217">
        <f t="shared" si="71"/>
        <v>1161.0827234583023</v>
      </c>
      <c r="HR52" s="217">
        <f t="shared" si="71"/>
        <v>1154.7189951002538</v>
      </c>
      <c r="HS52" s="217">
        <f t="shared" si="71"/>
        <v>1148.3552458794375</v>
      </c>
      <c r="HT52" s="217">
        <f t="shared" si="71"/>
        <v>1141.9914966586214</v>
      </c>
      <c r="HU52" s="217">
        <f t="shared" si="71"/>
        <v>1135.6277474378048</v>
      </c>
      <c r="HV52" s="217">
        <f t="shared" si="71"/>
        <v>1129.2639982169887</v>
      </c>
      <c r="HW52" s="217">
        <f t="shared" si="71"/>
        <v>1122.900248996172</v>
      </c>
      <c r="HX52" s="217">
        <f t="shared" si="71"/>
        <v>1116.5364997753563</v>
      </c>
      <c r="HY52" s="217">
        <f t="shared" si="71"/>
        <v>1110.1727714173076</v>
      </c>
      <c r="HZ52" s="217">
        <f t="shared" si="71"/>
        <v>1103.809022196491</v>
      </c>
    </row>
    <row r="54" spans="1:234" x14ac:dyDescent="0.2">
      <c r="A54" s="219" t="s">
        <v>120</v>
      </c>
    </row>
    <row r="55" spans="1:234" x14ac:dyDescent="0.2">
      <c r="A55" s="214" t="s">
        <v>110</v>
      </c>
      <c r="B55" s="211">
        <v>17830.35185185185</v>
      </c>
      <c r="C55" s="211">
        <v>17830.35185185185</v>
      </c>
      <c r="D55" s="211">
        <v>17830.35185185185</v>
      </c>
      <c r="E55" s="211">
        <v>17830.35185185185</v>
      </c>
      <c r="F55" s="211">
        <v>17830.35185185185</v>
      </c>
      <c r="G55" s="211">
        <v>17830.35185185185</v>
      </c>
      <c r="H55" s="211">
        <v>17830.35185185185</v>
      </c>
      <c r="I55" s="211">
        <v>17830.35185185185</v>
      </c>
      <c r="J55" s="211">
        <v>17830.35185185185</v>
      </c>
      <c r="K55" s="211">
        <v>17830.35185185185</v>
      </c>
      <c r="L55" s="211">
        <v>17830.35185185185</v>
      </c>
      <c r="M55" s="211">
        <v>17830.35185185185</v>
      </c>
      <c r="N55" s="211">
        <v>17830.35185185185</v>
      </c>
      <c r="O55" s="211">
        <v>17830.35185185185</v>
      </c>
      <c r="P55" s="211">
        <v>17830.35185185185</v>
      </c>
      <c r="Q55" s="211">
        <v>17830.35185185185</v>
      </c>
      <c r="R55" s="211">
        <v>17830.35185185185</v>
      </c>
      <c r="S55" s="211">
        <v>17830.35185185185</v>
      </c>
      <c r="T55" s="211">
        <v>17830.35185185185</v>
      </c>
      <c r="U55" s="211">
        <v>17830.35185185185</v>
      </c>
      <c r="V55" s="211">
        <v>17830.35185185185</v>
      </c>
      <c r="W55" s="211">
        <v>17830.35185185185</v>
      </c>
      <c r="X55" s="211">
        <v>17830.35185185185</v>
      </c>
      <c r="Y55" s="211">
        <v>17830.35185185185</v>
      </c>
      <c r="Z55" s="211">
        <v>17830.35185185185</v>
      </c>
      <c r="AA55" s="211">
        <v>17830.35185185185</v>
      </c>
      <c r="AB55" s="211">
        <v>17830.35185185185</v>
      </c>
      <c r="AC55" s="211">
        <v>17830.35185185185</v>
      </c>
      <c r="AD55" s="211">
        <v>17830.35185185185</v>
      </c>
      <c r="AE55" s="211">
        <v>17830.35185185185</v>
      </c>
      <c r="AF55" s="211">
        <v>17830.35185185185</v>
      </c>
      <c r="AG55" s="211">
        <v>17830.35185185185</v>
      </c>
      <c r="AH55" s="211">
        <v>17830.35185185185</v>
      </c>
      <c r="AI55" s="211">
        <v>17830.35185185185</v>
      </c>
      <c r="AJ55" s="211">
        <v>17830.35185185185</v>
      </c>
      <c r="AK55" s="211">
        <v>17830.35185185185</v>
      </c>
      <c r="AL55" s="211">
        <v>17830.35185185185</v>
      </c>
      <c r="AM55" s="211">
        <v>17830.35185185185</v>
      </c>
      <c r="AN55" s="211">
        <v>17830.35185185185</v>
      </c>
      <c r="AO55" s="211">
        <v>17830.35185185185</v>
      </c>
      <c r="AP55" s="211">
        <v>17830.35185185185</v>
      </c>
      <c r="AQ55" s="211">
        <v>17830.35185185185</v>
      </c>
      <c r="AR55" s="211">
        <v>17830.35185185185</v>
      </c>
      <c r="AS55" s="211">
        <v>17830.35185185185</v>
      </c>
      <c r="AT55" s="211">
        <v>17830.35185185185</v>
      </c>
      <c r="AU55" s="211">
        <v>17830.35185185185</v>
      </c>
      <c r="AV55" s="211">
        <v>17830.35185185185</v>
      </c>
      <c r="AW55" s="211">
        <v>17830.35185185185</v>
      </c>
      <c r="AX55" s="211">
        <v>17830.35185185185</v>
      </c>
      <c r="AY55" s="211">
        <v>17830.35185185185</v>
      </c>
      <c r="AZ55" s="211">
        <v>17830.35185185185</v>
      </c>
      <c r="BA55" s="211">
        <v>17830.35185185185</v>
      </c>
      <c r="BB55" s="211">
        <v>17830.35185185185</v>
      </c>
      <c r="BC55" s="211">
        <v>17830.35185185185</v>
      </c>
      <c r="BD55" s="211">
        <v>17830.35185185185</v>
      </c>
      <c r="BE55" s="211">
        <v>17830.35185185185</v>
      </c>
      <c r="BF55" s="211">
        <v>17830.35185185185</v>
      </c>
      <c r="BG55" s="211">
        <v>17830.35185185185</v>
      </c>
      <c r="BH55" s="211">
        <v>17830.35185185185</v>
      </c>
      <c r="BI55" s="211">
        <v>17830.35185185185</v>
      </c>
      <c r="BJ55" s="211">
        <v>17830.35185185185</v>
      </c>
      <c r="BK55" s="211">
        <v>17830.35185185185</v>
      </c>
      <c r="BL55" s="211">
        <v>17830.35185185185</v>
      </c>
      <c r="BM55" s="211">
        <v>17830.35185185185</v>
      </c>
      <c r="BN55" s="211">
        <v>17830.35185185185</v>
      </c>
      <c r="BO55" s="211">
        <v>17830.35185185185</v>
      </c>
      <c r="BP55" s="211">
        <v>17830.35185185185</v>
      </c>
      <c r="BQ55" s="211">
        <v>17830.35185185185</v>
      </c>
      <c r="BR55" s="211">
        <v>17830.35185185185</v>
      </c>
      <c r="BS55" s="211">
        <v>17830.35185185185</v>
      </c>
      <c r="BT55" s="211">
        <v>17830.35185185185</v>
      </c>
      <c r="BU55" s="211">
        <v>17830.35185185185</v>
      </c>
      <c r="BV55" s="211">
        <v>17830.35185185185</v>
      </c>
      <c r="BW55" s="211">
        <v>17830.35185185185</v>
      </c>
      <c r="BX55" s="211">
        <v>17830.35185185185</v>
      </c>
      <c r="BY55" s="211">
        <v>17830.35185185185</v>
      </c>
      <c r="BZ55" s="211">
        <v>17830.35185185185</v>
      </c>
      <c r="CA55" s="211">
        <v>17830.35185185185</v>
      </c>
      <c r="CB55" s="211">
        <v>17830.35185185185</v>
      </c>
      <c r="CC55" s="211">
        <v>17830.35185185185</v>
      </c>
      <c r="CD55" s="211">
        <v>17830.35185185185</v>
      </c>
      <c r="CE55" s="211">
        <v>17830.35185185185</v>
      </c>
      <c r="CF55" s="211">
        <v>17830.35185185185</v>
      </c>
      <c r="CG55" s="211">
        <v>17830.35185185185</v>
      </c>
      <c r="CH55" s="211">
        <v>17830.35185185185</v>
      </c>
      <c r="CI55" s="211">
        <v>17830.35185185185</v>
      </c>
      <c r="CJ55" s="211">
        <v>17830.35185185185</v>
      </c>
      <c r="CK55" s="211">
        <v>17830.35185185185</v>
      </c>
      <c r="CL55" s="211">
        <v>17830.35185185185</v>
      </c>
      <c r="CM55" s="211">
        <v>17830.35185185185</v>
      </c>
      <c r="CN55" s="211">
        <v>17830.35185185185</v>
      </c>
      <c r="CO55" s="211">
        <v>17830.35185185185</v>
      </c>
      <c r="CP55" s="211">
        <v>17830.35185185185</v>
      </c>
      <c r="CQ55" s="211">
        <v>17830.35185185185</v>
      </c>
      <c r="CR55" s="211">
        <v>17830.35185185185</v>
      </c>
      <c r="CS55" s="211">
        <v>17830.35185185185</v>
      </c>
      <c r="CT55" s="211">
        <v>17830.35185185185</v>
      </c>
      <c r="CU55" s="211">
        <v>17830.35185185185</v>
      </c>
      <c r="CV55" s="211">
        <v>17830.35185185185</v>
      </c>
      <c r="CW55" s="211">
        <v>17830.35185185185</v>
      </c>
      <c r="CX55" s="211">
        <v>17830.35185185185</v>
      </c>
      <c r="CY55" s="211">
        <v>17830.35185185185</v>
      </c>
      <c r="CZ55" s="211">
        <v>17830.35185185185</v>
      </c>
      <c r="DA55" s="211">
        <v>17830.35185185185</v>
      </c>
      <c r="DB55" s="211">
        <v>17830.35185185185</v>
      </c>
      <c r="DC55" s="211">
        <v>17830.35185185185</v>
      </c>
      <c r="DD55" s="211">
        <v>17830.35185185185</v>
      </c>
      <c r="DE55" s="211">
        <v>17830.35185185185</v>
      </c>
      <c r="DF55" s="211">
        <v>17830.35185185185</v>
      </c>
      <c r="DG55" s="211">
        <v>17830.35185185185</v>
      </c>
      <c r="DH55" s="211">
        <v>17830.35185185185</v>
      </c>
      <c r="DI55" s="211">
        <v>17830.35185185185</v>
      </c>
      <c r="DJ55" s="211">
        <v>17830.35185185185</v>
      </c>
      <c r="DK55" s="211">
        <v>17830.35185185185</v>
      </c>
      <c r="DL55" s="211">
        <v>17830.35185185185</v>
      </c>
      <c r="DM55" s="211">
        <v>17830.35185185185</v>
      </c>
      <c r="DN55" s="211">
        <v>17830.35185185185</v>
      </c>
      <c r="DO55" s="211">
        <v>17830.35185185185</v>
      </c>
      <c r="DP55" s="211">
        <v>17830.35185185185</v>
      </c>
      <c r="DQ55" s="211">
        <v>17830.35185185185</v>
      </c>
      <c r="DR55" s="211">
        <v>17830.35185185185</v>
      </c>
      <c r="DS55" s="211">
        <v>17830.35185185185</v>
      </c>
      <c r="DT55" s="211">
        <v>17830.35185185185</v>
      </c>
      <c r="DU55" s="211">
        <v>17830.35185185185</v>
      </c>
      <c r="DV55" s="211">
        <v>17830.35185185185</v>
      </c>
      <c r="DW55" s="211">
        <v>17830.35185185185</v>
      </c>
      <c r="DX55" s="211">
        <v>17830.35185185185</v>
      </c>
      <c r="DY55" s="211">
        <v>17830.35185185185</v>
      </c>
      <c r="DZ55" s="211">
        <v>17830.35185185185</v>
      </c>
      <c r="EA55" s="211">
        <v>17830.35185185185</v>
      </c>
      <c r="EB55" s="211">
        <v>17830.35185185185</v>
      </c>
      <c r="EC55" s="211">
        <v>17830.35185185185</v>
      </c>
      <c r="ED55" s="211">
        <v>17830.35185185185</v>
      </c>
      <c r="EE55" s="211">
        <v>17830.35185185185</v>
      </c>
      <c r="EF55" s="211">
        <v>17830.35185185185</v>
      </c>
      <c r="EG55" s="211">
        <v>17830.35185185185</v>
      </c>
      <c r="EH55" s="211">
        <v>17830.35185185185</v>
      </c>
      <c r="EI55" s="211">
        <v>17830.35185185185</v>
      </c>
      <c r="EJ55" s="211">
        <v>17830.35185185185</v>
      </c>
      <c r="EK55" s="211">
        <v>17830.35185185185</v>
      </c>
      <c r="EL55" s="211">
        <v>17830.35185185185</v>
      </c>
      <c r="EM55" s="211">
        <v>17830.35185185185</v>
      </c>
      <c r="EN55" s="211">
        <v>17830.35185185185</v>
      </c>
      <c r="EO55" s="211">
        <v>17830.35185185185</v>
      </c>
      <c r="EP55" s="211">
        <v>17830.35185185185</v>
      </c>
      <c r="EQ55" s="211">
        <v>17830.35185185185</v>
      </c>
      <c r="ER55" s="211">
        <v>17830.35185185185</v>
      </c>
      <c r="ES55" s="211">
        <v>17830.35185185185</v>
      </c>
      <c r="ET55" s="211">
        <v>17830.35185185185</v>
      </c>
      <c r="EU55" s="211">
        <v>17830.35185185185</v>
      </c>
      <c r="EV55" s="211">
        <v>17830.35185185185</v>
      </c>
      <c r="EW55" s="211">
        <v>17830.35185185185</v>
      </c>
      <c r="EX55" s="211">
        <v>17830.35185185185</v>
      </c>
      <c r="EY55" s="211">
        <v>17830.35185185185</v>
      </c>
      <c r="EZ55" s="211">
        <v>17830.35185185185</v>
      </c>
      <c r="FA55" s="211">
        <v>17830.35185185185</v>
      </c>
      <c r="FB55" s="211">
        <v>17830.35185185185</v>
      </c>
      <c r="FC55" s="211">
        <v>17830.35185185185</v>
      </c>
      <c r="FD55" s="211">
        <v>17830.35185185185</v>
      </c>
      <c r="FE55" s="211">
        <v>17830.35185185185</v>
      </c>
      <c r="FF55" s="211">
        <v>17830.35185185185</v>
      </c>
      <c r="FG55" s="211">
        <v>17830.35185185185</v>
      </c>
      <c r="FH55" s="211">
        <v>17830.35185185185</v>
      </c>
      <c r="FI55" s="211">
        <v>17830.35185185185</v>
      </c>
      <c r="FJ55" s="211">
        <v>17830.35185185185</v>
      </c>
      <c r="FK55" s="211">
        <v>17830.35185185185</v>
      </c>
      <c r="FL55" s="211">
        <v>17830.35185185185</v>
      </c>
      <c r="FM55" s="211">
        <v>17830.35185185185</v>
      </c>
      <c r="FN55" s="211">
        <v>17830.35185185185</v>
      </c>
      <c r="FO55" s="211">
        <v>17830.35185185185</v>
      </c>
      <c r="FP55" s="211">
        <v>17830.35185185185</v>
      </c>
      <c r="FQ55" s="211">
        <v>17830.35185185185</v>
      </c>
      <c r="FR55" s="211">
        <v>17830.35185185185</v>
      </c>
      <c r="FS55" s="211">
        <v>17830.35185185185</v>
      </c>
      <c r="FT55" s="211">
        <v>17830.35185185185</v>
      </c>
      <c r="FU55" s="211">
        <v>17830.35185185185</v>
      </c>
      <c r="FV55" s="211">
        <v>17830.35185185185</v>
      </c>
      <c r="FW55" s="211">
        <v>17830.35185185185</v>
      </c>
      <c r="FX55" s="211">
        <v>17830.35185185185</v>
      </c>
      <c r="FY55" s="211">
        <v>17830.35185185185</v>
      </c>
      <c r="FZ55" s="211">
        <v>17830.35185185185</v>
      </c>
      <c r="GA55" s="211">
        <v>17830.35185185185</v>
      </c>
      <c r="GB55" s="211">
        <v>17830.35185185185</v>
      </c>
      <c r="GC55" s="211">
        <v>17830.35185185185</v>
      </c>
      <c r="GD55" s="211">
        <v>17830.35185185185</v>
      </c>
      <c r="GE55" s="211">
        <v>17830.35185185185</v>
      </c>
      <c r="GF55" s="211">
        <v>17830.35185185185</v>
      </c>
      <c r="GG55" s="211">
        <v>17830.35185185185</v>
      </c>
      <c r="GH55" s="211">
        <v>17830.35185185185</v>
      </c>
      <c r="GI55" s="211">
        <v>17830.35185185185</v>
      </c>
      <c r="GJ55" s="211">
        <v>17830.35185185185</v>
      </c>
      <c r="GK55" s="211">
        <v>17830.35185185185</v>
      </c>
      <c r="GL55" s="211">
        <v>17830.35185185185</v>
      </c>
      <c r="GM55" s="211">
        <v>17830.35185185185</v>
      </c>
      <c r="GN55" s="211">
        <v>17830.35185185185</v>
      </c>
      <c r="GO55" s="211">
        <v>17830.35185185185</v>
      </c>
      <c r="GP55" s="211">
        <v>17830.35185185185</v>
      </c>
      <c r="GQ55" s="211">
        <v>17830.35185185185</v>
      </c>
      <c r="GR55" s="211">
        <v>17830.35185185185</v>
      </c>
      <c r="GS55" s="211">
        <v>17830.35185185185</v>
      </c>
      <c r="GT55" s="211">
        <v>17830.35185185185</v>
      </c>
      <c r="GU55" s="211">
        <v>17830.35185185185</v>
      </c>
      <c r="GV55" s="211">
        <v>17830.35185185185</v>
      </c>
      <c r="GW55" s="211">
        <v>17830.35185185185</v>
      </c>
      <c r="GX55" s="211">
        <v>17830.35185185185</v>
      </c>
      <c r="GY55" s="211">
        <v>17830.35185185185</v>
      </c>
      <c r="GZ55" s="211">
        <v>17830.35185185185</v>
      </c>
      <c r="HA55" s="211">
        <v>17830.35185185185</v>
      </c>
      <c r="HB55" s="211">
        <v>17830.35185185185</v>
      </c>
      <c r="HC55" s="211">
        <v>17830.35185185185</v>
      </c>
      <c r="HD55" s="211">
        <v>17830.35185185185</v>
      </c>
      <c r="HE55" s="211">
        <v>17830.35185185185</v>
      </c>
      <c r="HF55" s="211">
        <v>17830.35185185185</v>
      </c>
      <c r="HG55" s="211">
        <v>17830.35185185185</v>
      </c>
      <c r="HH55" s="211">
        <v>17830.35185185185</v>
      </c>
      <c r="HI55" s="211">
        <v>17830.35185185185</v>
      </c>
      <c r="HJ55" s="211">
        <v>17830.35185185185</v>
      </c>
      <c r="HK55" s="211">
        <v>17830.35185185185</v>
      </c>
      <c r="HL55" s="211">
        <v>17830.35185185185</v>
      </c>
      <c r="HM55" s="211">
        <v>17830.35185185185</v>
      </c>
      <c r="HN55" s="211">
        <v>17830.35185185185</v>
      </c>
      <c r="HO55" s="211">
        <v>17830.35185185185</v>
      </c>
      <c r="HP55" s="211">
        <v>17830.35185185185</v>
      </c>
      <c r="HQ55" s="211">
        <v>17830.35185185185</v>
      </c>
      <c r="HR55" s="211">
        <v>17830.35185185185</v>
      </c>
      <c r="HS55" s="211">
        <v>17830.35185185185</v>
      </c>
      <c r="HT55" s="211">
        <v>17830.35185185185</v>
      </c>
      <c r="HU55" s="211">
        <v>17830.35185185185</v>
      </c>
      <c r="HV55" s="211">
        <v>17830.35185185185</v>
      </c>
      <c r="HW55" s="211">
        <v>17830.35185185185</v>
      </c>
      <c r="HX55" s="211">
        <v>17830.35185185185</v>
      </c>
      <c r="HY55" s="211">
        <v>17830.35185185185</v>
      </c>
      <c r="HZ55" s="211">
        <v>17830.35185185185</v>
      </c>
    </row>
    <row r="56" spans="1:234" x14ac:dyDescent="0.2">
      <c r="A56" s="214" t="s">
        <v>111</v>
      </c>
      <c r="B56" s="212">
        <v>1912.3896296296298</v>
      </c>
      <c r="C56" s="212">
        <v>1912.3896296296298</v>
      </c>
      <c r="D56" s="212">
        <v>1912.3896296296298</v>
      </c>
      <c r="E56" s="212">
        <v>1912.3896296296298</v>
      </c>
      <c r="F56" s="212">
        <v>1912.3896296296298</v>
      </c>
      <c r="G56" s="212">
        <v>1912.3896296296298</v>
      </c>
      <c r="H56" s="212">
        <v>1912.3896296296298</v>
      </c>
      <c r="I56" s="212">
        <v>1912.3896296296298</v>
      </c>
      <c r="J56" s="212">
        <v>1912.3896296296298</v>
      </c>
      <c r="K56" s="212">
        <v>1912.3896296296298</v>
      </c>
      <c r="L56" s="212">
        <v>1912.3896296296298</v>
      </c>
      <c r="M56" s="212">
        <v>1912.3896296296298</v>
      </c>
      <c r="N56" s="212">
        <v>1912.3896296296298</v>
      </c>
      <c r="O56" s="212">
        <v>1912.3896296296298</v>
      </c>
      <c r="P56" s="212">
        <v>1912.3896296296298</v>
      </c>
      <c r="Q56" s="212">
        <v>1912.3896296296298</v>
      </c>
      <c r="R56" s="212">
        <v>1912.3896296296298</v>
      </c>
      <c r="S56" s="212">
        <v>1912.3896296296298</v>
      </c>
      <c r="T56" s="212">
        <v>1912.3896296296298</v>
      </c>
      <c r="U56" s="212">
        <v>1912.3896296296298</v>
      </c>
      <c r="V56" s="212">
        <v>1912.3896296296298</v>
      </c>
      <c r="W56" s="212">
        <v>1912.3896296296298</v>
      </c>
      <c r="X56" s="212">
        <v>1912.3896296296298</v>
      </c>
      <c r="Y56" s="212">
        <v>1912.3896296296298</v>
      </c>
      <c r="Z56" s="212">
        <v>1912.3896296296298</v>
      </c>
      <c r="AA56" s="212">
        <v>1912.3896296296298</v>
      </c>
      <c r="AB56" s="212">
        <v>1912.3896296296298</v>
      </c>
      <c r="AC56" s="212">
        <v>1912.3896296296298</v>
      </c>
      <c r="AD56" s="212">
        <v>1912.3896296296298</v>
      </c>
      <c r="AE56" s="212">
        <v>1912.3896296296298</v>
      </c>
      <c r="AF56" s="212">
        <v>1912.3896296296298</v>
      </c>
      <c r="AG56" s="212">
        <v>1912.3896296296298</v>
      </c>
      <c r="AH56" s="212">
        <v>1912.3896296296298</v>
      </c>
      <c r="AI56" s="212">
        <v>1912.3896296296298</v>
      </c>
      <c r="AJ56" s="212">
        <v>1912.3896296296298</v>
      </c>
      <c r="AK56" s="212">
        <v>1912.3896296296298</v>
      </c>
      <c r="AL56" s="212">
        <v>1912.3896296296298</v>
      </c>
      <c r="AM56" s="212">
        <v>1912.3896296296298</v>
      </c>
      <c r="AN56" s="212">
        <v>1912.3896296296298</v>
      </c>
      <c r="AO56" s="212">
        <v>1912.3896296296298</v>
      </c>
      <c r="AP56" s="212">
        <v>1912.3896296296298</v>
      </c>
      <c r="AQ56" s="212">
        <v>1912.3896296296298</v>
      </c>
      <c r="AR56" s="212">
        <v>1912.3896296296298</v>
      </c>
      <c r="AS56" s="212">
        <v>1912.3896296296298</v>
      </c>
      <c r="AT56" s="212">
        <v>1912.3896296296298</v>
      </c>
      <c r="AU56" s="212">
        <v>1912.3896296296298</v>
      </c>
      <c r="AV56" s="212">
        <v>1912.3896296296298</v>
      </c>
      <c r="AW56" s="212">
        <v>1912.3896296296298</v>
      </c>
      <c r="AX56" s="212">
        <v>1912.3896296296298</v>
      </c>
      <c r="AY56" s="212">
        <v>1912.3896296296298</v>
      </c>
      <c r="AZ56" s="212">
        <v>1912.3896296296298</v>
      </c>
      <c r="BA56" s="212">
        <v>1912.3896296296298</v>
      </c>
      <c r="BB56" s="212">
        <v>1912.3896296296298</v>
      </c>
      <c r="BC56" s="212">
        <v>1912.3896296296298</v>
      </c>
      <c r="BD56" s="212">
        <v>1912.3896296296298</v>
      </c>
      <c r="BE56" s="212">
        <v>1912.3896296296298</v>
      </c>
      <c r="BF56" s="212">
        <v>1912.3896296296298</v>
      </c>
      <c r="BG56" s="212">
        <v>1912.3896296296298</v>
      </c>
      <c r="BH56" s="212">
        <v>1912.3896296296298</v>
      </c>
      <c r="BI56" s="212">
        <v>1912.3896296296298</v>
      </c>
      <c r="BJ56" s="212">
        <v>1912.3896296296298</v>
      </c>
      <c r="BK56" s="212">
        <v>1912.3896296296298</v>
      </c>
      <c r="BL56" s="212">
        <v>1912.3896296296298</v>
      </c>
      <c r="BM56" s="212">
        <v>1912.3896296296298</v>
      </c>
      <c r="BN56" s="212">
        <v>1912.3896296296298</v>
      </c>
      <c r="BO56" s="212">
        <v>1912.3896296296298</v>
      </c>
      <c r="BP56" s="212">
        <v>1912.3896296296298</v>
      </c>
      <c r="BQ56" s="212">
        <v>1912.3896296296298</v>
      </c>
      <c r="BR56" s="212">
        <v>1912.3896296296298</v>
      </c>
      <c r="BS56" s="212">
        <v>1912.3896296296298</v>
      </c>
      <c r="BT56" s="212">
        <v>1912.3896296296298</v>
      </c>
      <c r="BU56" s="212">
        <v>1912.3896296296298</v>
      </c>
      <c r="BV56" s="212">
        <v>1912.3896296296298</v>
      </c>
      <c r="BW56" s="212">
        <v>1912.3896296296298</v>
      </c>
      <c r="BX56" s="212">
        <v>1912.3896296296298</v>
      </c>
      <c r="BY56" s="212">
        <v>1912.3896296296298</v>
      </c>
      <c r="BZ56" s="212">
        <v>1912.3896296296298</v>
      </c>
      <c r="CA56" s="212">
        <v>1912.3896296296298</v>
      </c>
      <c r="CB56" s="212">
        <v>1912.3896296296298</v>
      </c>
      <c r="CC56" s="212">
        <v>1912.3896296296298</v>
      </c>
      <c r="CD56" s="212">
        <v>1912.3896296296298</v>
      </c>
      <c r="CE56" s="212">
        <v>1912.3896296296298</v>
      </c>
      <c r="CF56" s="212">
        <v>1912.3896296296298</v>
      </c>
      <c r="CG56" s="212">
        <v>1912.3896296296298</v>
      </c>
      <c r="CH56" s="212">
        <v>1912.3896296296298</v>
      </c>
      <c r="CI56" s="212">
        <v>1912.3896296296298</v>
      </c>
      <c r="CJ56" s="212">
        <v>1912.3896296296298</v>
      </c>
      <c r="CK56" s="212">
        <v>1912.3896296296298</v>
      </c>
      <c r="CL56" s="212">
        <v>1912.3896296296298</v>
      </c>
      <c r="CM56" s="212">
        <v>1912.3896296296298</v>
      </c>
      <c r="CN56" s="212">
        <v>1912.3896296296298</v>
      </c>
      <c r="CO56" s="212">
        <v>1912.3896296296298</v>
      </c>
      <c r="CP56" s="212">
        <v>1912.3896296296298</v>
      </c>
      <c r="CQ56" s="212">
        <v>1912.3896296296298</v>
      </c>
      <c r="CR56" s="212">
        <v>1912.3896296296298</v>
      </c>
      <c r="CS56" s="212">
        <v>1912.3896296296298</v>
      </c>
      <c r="CT56" s="212">
        <v>1912.3896296296298</v>
      </c>
      <c r="CU56" s="212">
        <v>1912.3896296296298</v>
      </c>
      <c r="CV56" s="212">
        <v>1912.3896296296298</v>
      </c>
      <c r="CW56" s="212">
        <v>1912.3896296296298</v>
      </c>
      <c r="CX56" s="212">
        <v>1912.3896296296298</v>
      </c>
      <c r="CY56" s="212">
        <v>1912.3896296296298</v>
      </c>
      <c r="CZ56" s="212">
        <v>1912.3896296296298</v>
      </c>
      <c r="DA56" s="212">
        <v>1912.3896296296298</v>
      </c>
      <c r="DB56" s="212">
        <v>1912.3896296296298</v>
      </c>
      <c r="DC56" s="212">
        <v>1912.3896296296298</v>
      </c>
      <c r="DD56" s="212">
        <v>1912.3896296296298</v>
      </c>
      <c r="DE56" s="212">
        <v>1912.3896296296298</v>
      </c>
      <c r="DF56" s="212">
        <v>1912.3896296296298</v>
      </c>
      <c r="DG56" s="212">
        <v>1912.3896296296298</v>
      </c>
      <c r="DH56" s="212">
        <v>1912.3896296296298</v>
      </c>
      <c r="DI56" s="212">
        <v>1912.3896296296298</v>
      </c>
      <c r="DJ56" s="212">
        <v>1912.3896296296298</v>
      </c>
      <c r="DK56" s="212">
        <v>1912.3896296296298</v>
      </c>
      <c r="DL56" s="212">
        <v>1912.3896296296298</v>
      </c>
      <c r="DM56" s="212">
        <v>1912.3896296296298</v>
      </c>
      <c r="DN56" s="212">
        <v>1912.3896296296298</v>
      </c>
      <c r="DO56" s="212">
        <v>1912.3896296296298</v>
      </c>
      <c r="DP56" s="212">
        <v>1912.3896296296298</v>
      </c>
      <c r="DQ56" s="212">
        <v>1912.3896296296298</v>
      </c>
      <c r="DR56" s="212">
        <v>1912.3896296296298</v>
      </c>
      <c r="DS56" s="212">
        <v>1912.3896296296298</v>
      </c>
      <c r="DT56" s="212">
        <v>1912.3896296296298</v>
      </c>
      <c r="DU56" s="212">
        <v>1912.3896296296298</v>
      </c>
      <c r="DV56" s="212">
        <v>1912.3896296296298</v>
      </c>
      <c r="DW56" s="212">
        <v>1912.3896296296298</v>
      </c>
      <c r="DX56" s="212">
        <v>1912.3896296296298</v>
      </c>
      <c r="DY56" s="212">
        <v>1912.3896296296298</v>
      </c>
      <c r="DZ56" s="212">
        <v>1912.3896296296298</v>
      </c>
      <c r="EA56" s="212">
        <v>1912.3896296296298</v>
      </c>
      <c r="EB56" s="212">
        <v>1912.3896296296298</v>
      </c>
      <c r="EC56" s="212">
        <v>1912.3896296296298</v>
      </c>
      <c r="ED56" s="212">
        <v>1912.3896296296298</v>
      </c>
      <c r="EE56" s="212">
        <v>1912.3896296296298</v>
      </c>
      <c r="EF56" s="212">
        <v>1912.3896296296298</v>
      </c>
      <c r="EG56" s="212">
        <v>1912.3896296296298</v>
      </c>
      <c r="EH56" s="212">
        <v>1912.3896296296298</v>
      </c>
      <c r="EI56" s="212">
        <v>1912.3896296296298</v>
      </c>
      <c r="EJ56" s="212">
        <v>1912.3896296296298</v>
      </c>
      <c r="EK56" s="212">
        <v>1912.3896296296298</v>
      </c>
      <c r="EL56" s="212">
        <v>1912.3896296296298</v>
      </c>
      <c r="EM56" s="212">
        <v>1912.3896296296298</v>
      </c>
      <c r="EN56" s="212">
        <v>1912.3896296296298</v>
      </c>
      <c r="EO56" s="212">
        <v>1912.3896296296298</v>
      </c>
      <c r="EP56" s="212">
        <v>1912.3896296296298</v>
      </c>
      <c r="EQ56" s="212">
        <v>1912.3896296296298</v>
      </c>
      <c r="ER56" s="212">
        <v>1912.3896296296298</v>
      </c>
      <c r="ES56" s="212">
        <v>1912.3896296296298</v>
      </c>
      <c r="ET56" s="212">
        <v>1912.3896296296298</v>
      </c>
      <c r="EU56" s="212">
        <v>1912.3896296296298</v>
      </c>
      <c r="EV56" s="212">
        <v>1912.3896296296298</v>
      </c>
      <c r="EW56" s="212">
        <v>1912.3896296296298</v>
      </c>
      <c r="EX56" s="212">
        <v>1912.3896296296298</v>
      </c>
      <c r="EY56" s="212">
        <v>1912.3896296296298</v>
      </c>
      <c r="EZ56" s="212">
        <v>1912.3896296296298</v>
      </c>
      <c r="FA56" s="212">
        <v>1912.3896296296298</v>
      </c>
      <c r="FB56" s="212">
        <v>1912.3896296296298</v>
      </c>
      <c r="FC56" s="212">
        <v>1912.3896296296298</v>
      </c>
      <c r="FD56" s="212">
        <v>1912.3896296296298</v>
      </c>
      <c r="FE56" s="212">
        <v>1912.3896296296298</v>
      </c>
      <c r="FF56" s="212">
        <v>1912.3896296296298</v>
      </c>
      <c r="FG56" s="212">
        <v>1912.3896296296298</v>
      </c>
      <c r="FH56" s="212">
        <v>1912.3896296296298</v>
      </c>
      <c r="FI56" s="212">
        <v>1912.3896296296298</v>
      </c>
      <c r="FJ56" s="212">
        <v>1912.3896296296298</v>
      </c>
      <c r="FK56" s="212">
        <v>1912.3896296296298</v>
      </c>
      <c r="FL56" s="212">
        <v>1912.3896296296298</v>
      </c>
      <c r="FM56" s="212">
        <v>1912.3896296296298</v>
      </c>
      <c r="FN56" s="212">
        <v>1912.3896296296298</v>
      </c>
      <c r="FO56" s="212">
        <v>1912.3896296296298</v>
      </c>
      <c r="FP56" s="212">
        <v>1912.3896296296298</v>
      </c>
      <c r="FQ56" s="212">
        <v>1912.3896296296298</v>
      </c>
      <c r="FR56" s="212">
        <v>1912.3896296296298</v>
      </c>
      <c r="FS56" s="212">
        <v>1912.3896296296298</v>
      </c>
      <c r="FT56" s="212">
        <v>1912.3896296296298</v>
      </c>
      <c r="FU56" s="212">
        <v>1912.3896296296298</v>
      </c>
      <c r="FV56" s="212">
        <v>1912.3896296296298</v>
      </c>
      <c r="FW56" s="212">
        <v>1912.3896296296298</v>
      </c>
      <c r="FX56" s="212">
        <v>1912.3896296296298</v>
      </c>
      <c r="FY56" s="212">
        <v>1912.3896296296298</v>
      </c>
      <c r="FZ56" s="212">
        <v>1912.3896296296298</v>
      </c>
      <c r="GA56" s="212">
        <v>1912.3896296296298</v>
      </c>
      <c r="GB56" s="212">
        <v>1912.3896296296298</v>
      </c>
      <c r="GC56" s="212">
        <v>1912.3896296296298</v>
      </c>
      <c r="GD56" s="212">
        <v>1912.3896296296298</v>
      </c>
      <c r="GE56" s="212">
        <v>1912.3896296296298</v>
      </c>
      <c r="GF56" s="212">
        <v>1912.3896296296298</v>
      </c>
      <c r="GG56" s="212">
        <v>1912.3896296296298</v>
      </c>
      <c r="GH56" s="212">
        <v>1912.3896296296298</v>
      </c>
      <c r="GI56" s="212">
        <v>1912.3896296296298</v>
      </c>
      <c r="GJ56" s="212">
        <v>1912.3896296296298</v>
      </c>
      <c r="GK56" s="212">
        <v>1912.3896296296298</v>
      </c>
      <c r="GL56" s="212">
        <v>1912.3896296296298</v>
      </c>
      <c r="GM56" s="212">
        <v>1912.3896296296298</v>
      </c>
      <c r="GN56" s="212">
        <v>1912.3896296296298</v>
      </c>
      <c r="GO56" s="212">
        <v>1912.3896296296298</v>
      </c>
      <c r="GP56" s="212">
        <v>1912.3896296296298</v>
      </c>
      <c r="GQ56" s="212">
        <v>1912.3896296296298</v>
      </c>
      <c r="GR56" s="212">
        <v>1912.3896296296298</v>
      </c>
      <c r="GS56" s="212">
        <v>1912.3896296296298</v>
      </c>
      <c r="GT56" s="212">
        <v>1912.3896296296298</v>
      </c>
      <c r="GU56" s="212">
        <v>1912.3896296296298</v>
      </c>
      <c r="GV56" s="212">
        <v>1912.3896296296298</v>
      </c>
      <c r="GW56" s="212">
        <v>1912.3896296296298</v>
      </c>
      <c r="GX56" s="212">
        <v>1912.3896296296298</v>
      </c>
      <c r="GY56" s="212">
        <v>1912.3896296296298</v>
      </c>
      <c r="GZ56" s="212">
        <v>1912.3896296296298</v>
      </c>
      <c r="HA56" s="212">
        <v>1912.3896296296298</v>
      </c>
      <c r="HB56" s="212">
        <v>1912.3896296296298</v>
      </c>
      <c r="HC56" s="212">
        <v>1912.3896296296298</v>
      </c>
      <c r="HD56" s="212">
        <v>1912.3896296296298</v>
      </c>
      <c r="HE56" s="212">
        <v>1912.3896296296298</v>
      </c>
      <c r="HF56" s="212">
        <v>1912.3896296296298</v>
      </c>
      <c r="HG56" s="212">
        <v>1912.3896296296298</v>
      </c>
      <c r="HH56" s="212">
        <v>1912.3896296296298</v>
      </c>
      <c r="HI56" s="212">
        <v>1912.3896296296298</v>
      </c>
      <c r="HJ56" s="212">
        <v>1912.3896296296298</v>
      </c>
      <c r="HK56" s="212">
        <v>1912.3896296296298</v>
      </c>
      <c r="HL56" s="212">
        <v>1912.3896296296298</v>
      </c>
      <c r="HM56" s="212">
        <v>1912.3896296296298</v>
      </c>
      <c r="HN56" s="212">
        <v>1912.3896296296298</v>
      </c>
      <c r="HO56" s="212">
        <v>1912.3896296296298</v>
      </c>
      <c r="HP56" s="212">
        <v>1912.3896296296298</v>
      </c>
      <c r="HQ56" s="212">
        <v>1912.3896296296298</v>
      </c>
      <c r="HR56" s="212">
        <v>1912.3896296296298</v>
      </c>
      <c r="HS56" s="212">
        <v>1912.3896296296298</v>
      </c>
      <c r="HT56" s="212">
        <v>1912.3896296296298</v>
      </c>
      <c r="HU56" s="212">
        <v>1912.3896296296298</v>
      </c>
      <c r="HV56" s="212">
        <v>1912.3896296296298</v>
      </c>
      <c r="HW56" s="212">
        <v>1912.3896296296298</v>
      </c>
      <c r="HX56" s="212">
        <v>1912.3896296296298</v>
      </c>
      <c r="HY56" s="212">
        <v>1912.3896296296298</v>
      </c>
      <c r="HZ56" s="212">
        <v>1912.3896296296298</v>
      </c>
    </row>
    <row r="57" spans="1:234" x14ac:dyDescent="0.2">
      <c r="A57" s="214" t="s">
        <v>100</v>
      </c>
      <c r="B57" s="217">
        <f>B56*B14</f>
        <v>0.75128621548185304</v>
      </c>
      <c r="C57" s="217">
        <f t="shared" ref="C57:BN57" si="72">C56*C14</f>
        <v>1.0621885953542427</v>
      </c>
      <c r="D57" s="217">
        <f t="shared" si="72"/>
        <v>1.4133449313524222</v>
      </c>
      <c r="E57" s="217">
        <f t="shared" si="72"/>
        <v>2.0192249261890689</v>
      </c>
      <c r="F57" s="217">
        <f t="shared" si="72"/>
        <v>2.7346863825100378</v>
      </c>
      <c r="G57" s="217">
        <f t="shared" si="72"/>
        <v>3.0794599848027526</v>
      </c>
      <c r="H57" s="217">
        <f t="shared" si="72"/>
        <v>3.395060930247535</v>
      </c>
      <c r="I57" s="217">
        <f t="shared" si="72"/>
        <v>3.6523165619964497</v>
      </c>
      <c r="J57" s="217">
        <f t="shared" si="72"/>
        <v>4.0846081348329664</v>
      </c>
      <c r="K57" s="217">
        <f t="shared" si="72"/>
        <v>4.6627629919091493</v>
      </c>
      <c r="L57" s="217">
        <f t="shared" si="72"/>
        <v>5.3696355227500892</v>
      </c>
      <c r="M57" s="217">
        <f t="shared" si="72"/>
        <v>5.8019270955866045</v>
      </c>
      <c r="N57" s="217">
        <f t="shared" si="72"/>
        <v>6.0591827273355188</v>
      </c>
      <c r="O57" s="217">
        <f t="shared" si="72"/>
        <v>6.316438359084434</v>
      </c>
      <c r="P57" s="217">
        <f t="shared" si="72"/>
        <v>6.6279890159050741</v>
      </c>
      <c r="Q57" s="217">
        <f t="shared" si="72"/>
        <v>6.9103670158777817</v>
      </c>
      <c r="R57" s="217">
        <f t="shared" si="72"/>
        <v>7.9792029485180382</v>
      </c>
      <c r="S57" s="217">
        <f t="shared" si="72"/>
        <v>8.9013543280054392</v>
      </c>
      <c r="T57" s="217">
        <f t="shared" si="72"/>
        <v>10.050118284741288</v>
      </c>
      <c r="U57" s="217">
        <f t="shared" si="72"/>
        <v>11.360377937667979</v>
      </c>
      <c r="V57" s="217">
        <f t="shared" si="72"/>
        <v>12.669259483255129</v>
      </c>
      <c r="W57" s="217">
        <f t="shared" si="72"/>
        <v>13.817559619333784</v>
      </c>
      <c r="X57" s="217">
        <f t="shared" si="72"/>
        <v>21.506891722557764</v>
      </c>
      <c r="Y57" s="217">
        <f t="shared" si="72"/>
        <v>22.169187897511055</v>
      </c>
      <c r="Z57" s="217">
        <f t="shared" si="72"/>
        <v>22.536071524696645</v>
      </c>
      <c r="AA57" s="217">
        <f t="shared" si="72"/>
        <v>22.852847056692003</v>
      </c>
      <c r="AB57" s="217">
        <f t="shared" si="72"/>
        <v>23.169273549574047</v>
      </c>
      <c r="AC57" s="217">
        <f t="shared" si="72"/>
        <v>23.524854642428334</v>
      </c>
      <c r="AD57" s="217">
        <f t="shared" si="72"/>
        <v>27.193098964846776</v>
      </c>
      <c r="AE57" s="217">
        <f t="shared" si="72"/>
        <v>27.140626648809693</v>
      </c>
      <c r="AF57" s="217">
        <f t="shared" si="72"/>
        <v>27.088154617171131</v>
      </c>
      <c r="AG57" s="217">
        <f t="shared" si="72"/>
        <v>27.035682585532566</v>
      </c>
      <c r="AH57" s="217">
        <f t="shared" si="72"/>
        <v>27.307524825328528</v>
      </c>
      <c r="AI57" s="217">
        <f t="shared" si="72"/>
        <v>32.639147464993428</v>
      </c>
      <c r="AJ57" s="217">
        <f t="shared" si="72"/>
        <v>32.547585932199119</v>
      </c>
      <c r="AK57" s="217">
        <f t="shared" si="72"/>
        <v>32.456024683803321</v>
      </c>
      <c r="AL57" s="217">
        <f t="shared" si="72"/>
        <v>32.364463435407536</v>
      </c>
      <c r="AM57" s="217">
        <f t="shared" si="72"/>
        <v>32.272902187011738</v>
      </c>
      <c r="AN57" s="217">
        <f t="shared" si="72"/>
        <v>32.181340938615932</v>
      </c>
      <c r="AO57" s="217">
        <f t="shared" si="72"/>
        <v>32.089779405821638</v>
      </c>
      <c r="AP57" s="217">
        <f t="shared" si="72"/>
        <v>31.998218157425836</v>
      </c>
      <c r="AQ57" s="217">
        <f t="shared" si="72"/>
        <v>31.903558671618224</v>
      </c>
      <c r="AR57" s="217">
        <f t="shared" si="72"/>
        <v>31.808899185810596</v>
      </c>
      <c r="AS57" s="217">
        <f t="shared" si="72"/>
        <v>31.714239984401498</v>
      </c>
      <c r="AT57" s="217">
        <f t="shared" si="72"/>
        <v>31.619580498593887</v>
      </c>
      <c r="AU57" s="217">
        <f t="shared" si="72"/>
        <v>31.524921012786269</v>
      </c>
      <c r="AV57" s="217">
        <f t="shared" si="72"/>
        <v>31.430261526978647</v>
      </c>
      <c r="AW57" s="217">
        <f t="shared" si="72"/>
        <v>31.335602041171029</v>
      </c>
      <c r="AX57" s="217">
        <f t="shared" si="72"/>
        <v>31.240942555363414</v>
      </c>
      <c r="AY57" s="217">
        <f t="shared" si="72"/>
        <v>31.14628306955581</v>
      </c>
      <c r="AZ57" s="217">
        <f t="shared" si="72"/>
        <v>31.051623583748185</v>
      </c>
      <c r="BA57" s="217">
        <f t="shared" si="72"/>
        <v>30.956964097940563</v>
      </c>
      <c r="BB57" s="217">
        <f t="shared" si="72"/>
        <v>30.862304896531459</v>
      </c>
      <c r="BC57" s="217">
        <f t="shared" si="72"/>
        <v>30.769332747107583</v>
      </c>
      <c r="BD57" s="217">
        <f t="shared" si="72"/>
        <v>30.676360597683693</v>
      </c>
      <c r="BE57" s="217">
        <f t="shared" si="72"/>
        <v>30.583388732658321</v>
      </c>
      <c r="BF57" s="217">
        <f t="shared" si="72"/>
        <v>30.490416583234431</v>
      </c>
      <c r="BG57" s="217">
        <f t="shared" si="72"/>
        <v>30.397444718209051</v>
      </c>
      <c r="BH57" s="217">
        <f t="shared" si="72"/>
        <v>30.304472568785169</v>
      </c>
      <c r="BI57" s="217">
        <f t="shared" si="72"/>
        <v>30.211500703759786</v>
      </c>
      <c r="BJ57" s="217">
        <f t="shared" si="72"/>
        <v>30.118528554335906</v>
      </c>
      <c r="BK57" s="217">
        <f t="shared" si="72"/>
        <v>30.02555640491201</v>
      </c>
      <c r="BL57" s="217">
        <f t="shared" si="72"/>
        <v>29.932584539886641</v>
      </c>
      <c r="BM57" s="217">
        <f t="shared" si="72"/>
        <v>29.839612390462751</v>
      </c>
      <c r="BN57" s="217">
        <f t="shared" si="72"/>
        <v>29.746640525437378</v>
      </c>
      <c r="BO57" s="217">
        <f t="shared" ref="BO57:DZ57" si="73">BO56*BO14</f>
        <v>29.655230577051046</v>
      </c>
      <c r="BP57" s="217">
        <f t="shared" si="73"/>
        <v>29.563820913063225</v>
      </c>
      <c r="BQ57" s="217">
        <f t="shared" si="73"/>
        <v>29.472411249075407</v>
      </c>
      <c r="BR57" s="217">
        <f t="shared" si="73"/>
        <v>29.381001585087589</v>
      </c>
      <c r="BS57" s="217">
        <f t="shared" si="73"/>
        <v>29.28959192109977</v>
      </c>
      <c r="BT57" s="217">
        <f t="shared" si="73"/>
        <v>29.198182257111956</v>
      </c>
      <c r="BU57" s="217">
        <f t="shared" si="73"/>
        <v>29.106772308725624</v>
      </c>
      <c r="BV57" s="217">
        <f t="shared" si="73"/>
        <v>29.015362644737809</v>
      </c>
      <c r="BW57" s="217">
        <f t="shared" si="73"/>
        <v>28.923952980749991</v>
      </c>
      <c r="BX57" s="217">
        <f t="shared" si="73"/>
        <v>28.832543316762173</v>
      </c>
      <c r="BY57" s="217">
        <f t="shared" si="73"/>
        <v>28.741133652774355</v>
      </c>
      <c r="BZ57" s="217">
        <f t="shared" si="73"/>
        <v>28.649723988786537</v>
      </c>
      <c r="CA57" s="217">
        <f t="shared" si="73"/>
        <v>28.559758784851468</v>
      </c>
      <c r="CB57" s="217">
        <f t="shared" si="73"/>
        <v>28.469793580916406</v>
      </c>
      <c r="CC57" s="217">
        <f t="shared" si="73"/>
        <v>28.37982837698133</v>
      </c>
      <c r="CD57" s="217">
        <f t="shared" si="73"/>
        <v>28.289862888647747</v>
      </c>
      <c r="CE57" s="217">
        <f t="shared" si="73"/>
        <v>28.199897684712671</v>
      </c>
      <c r="CF57" s="217">
        <f t="shared" si="73"/>
        <v>28.109932480777605</v>
      </c>
      <c r="CG57" s="217">
        <f t="shared" si="73"/>
        <v>28.019967276842532</v>
      </c>
      <c r="CH57" s="217">
        <f t="shared" si="73"/>
        <v>27.930002072907463</v>
      </c>
      <c r="CI57" s="217">
        <f t="shared" si="73"/>
        <v>27.840036868972394</v>
      </c>
      <c r="CJ57" s="217">
        <f t="shared" si="73"/>
        <v>27.750071665037328</v>
      </c>
      <c r="CK57" s="217">
        <f t="shared" si="73"/>
        <v>27.660106461102252</v>
      </c>
      <c r="CL57" s="217">
        <f t="shared" si="73"/>
        <v>27.570141257167187</v>
      </c>
      <c r="CM57" s="217">
        <f t="shared" si="73"/>
        <v>27.481513010646566</v>
      </c>
      <c r="CN57" s="217">
        <f t="shared" si="73"/>
        <v>27.392884764125938</v>
      </c>
      <c r="CO57" s="217">
        <f t="shared" si="73"/>
        <v>27.304256517605317</v>
      </c>
      <c r="CP57" s="217">
        <f t="shared" si="73"/>
        <v>27.21562827108469</v>
      </c>
      <c r="CQ57" s="217">
        <f t="shared" si="73"/>
        <v>27.127000024564069</v>
      </c>
      <c r="CR57" s="217">
        <f t="shared" si="73"/>
        <v>27.038371778043452</v>
      </c>
      <c r="CS57" s="217">
        <f t="shared" si="73"/>
        <v>26.949743531522827</v>
      </c>
      <c r="CT57" s="217">
        <f t="shared" si="73"/>
        <v>26.86111528500221</v>
      </c>
      <c r="CU57" s="217">
        <f t="shared" si="73"/>
        <v>26.772487038481579</v>
      </c>
      <c r="CV57" s="217">
        <f t="shared" si="73"/>
        <v>26.683858791960954</v>
      </c>
      <c r="CW57" s="217">
        <f t="shared" si="73"/>
        <v>26.595230545440334</v>
      </c>
      <c r="CX57" s="217">
        <f t="shared" si="73"/>
        <v>26.506602298919713</v>
      </c>
      <c r="CY57" s="217">
        <f t="shared" si="73"/>
        <v>26.419209479544026</v>
      </c>
      <c r="CZ57" s="217">
        <f t="shared" si="73"/>
        <v>26.331816660168339</v>
      </c>
      <c r="DA57" s="217">
        <f t="shared" si="73"/>
        <v>26.24442412519117</v>
      </c>
      <c r="DB57" s="217">
        <f t="shared" si="73"/>
        <v>26.157031305815487</v>
      </c>
      <c r="DC57" s="217">
        <f t="shared" si="73"/>
        <v>26.069638486439796</v>
      </c>
      <c r="DD57" s="217">
        <f t="shared" si="73"/>
        <v>25.982245951462623</v>
      </c>
      <c r="DE57" s="217">
        <f t="shared" si="73"/>
        <v>25.89485313208694</v>
      </c>
      <c r="DF57" s="217">
        <f t="shared" si="73"/>
        <v>25.807460312711253</v>
      </c>
      <c r="DG57" s="217">
        <f t="shared" si="73"/>
        <v>25.72006749333557</v>
      </c>
      <c r="DH57" s="217">
        <f t="shared" si="73"/>
        <v>25.632674958358397</v>
      </c>
      <c r="DI57" s="217">
        <f t="shared" si="73"/>
        <v>25.545282138982714</v>
      </c>
      <c r="DJ57" s="217">
        <f t="shared" si="73"/>
        <v>25.457889319607023</v>
      </c>
      <c r="DK57" s="217">
        <f t="shared" si="73"/>
        <v>25.371064728462368</v>
      </c>
      <c r="DL57" s="217">
        <f t="shared" si="73"/>
        <v>25.284239852919193</v>
      </c>
      <c r="DM57" s="217">
        <f t="shared" si="73"/>
        <v>25.197415261774545</v>
      </c>
      <c r="DN57" s="217">
        <f t="shared" si="73"/>
        <v>25.110590670629886</v>
      </c>
      <c r="DO57" s="217">
        <f t="shared" si="73"/>
        <v>25.023765795086714</v>
      </c>
      <c r="DP57" s="217">
        <f t="shared" si="73"/>
        <v>24.936941203942062</v>
      </c>
      <c r="DQ57" s="217">
        <f t="shared" si="73"/>
        <v>24.850116612797397</v>
      </c>
      <c r="DR57" s="217">
        <f t="shared" si="73"/>
        <v>24.763291737254232</v>
      </c>
      <c r="DS57" s="217">
        <f t="shared" si="73"/>
        <v>24.676467146109569</v>
      </c>
      <c r="DT57" s="217">
        <f t="shared" si="73"/>
        <v>24.589642554964911</v>
      </c>
      <c r="DU57" s="217">
        <f t="shared" si="73"/>
        <v>24.502817679421739</v>
      </c>
      <c r="DV57" s="217">
        <f t="shared" si="73"/>
        <v>24.415993088277084</v>
      </c>
      <c r="DW57" s="217">
        <f t="shared" si="73"/>
        <v>24.329243293941616</v>
      </c>
      <c r="DX57" s="217">
        <f t="shared" si="73"/>
        <v>24.242493499606145</v>
      </c>
      <c r="DY57" s="217">
        <f t="shared" si="73"/>
        <v>24.155743989669197</v>
      </c>
      <c r="DZ57" s="217">
        <f t="shared" si="73"/>
        <v>24.068994195333723</v>
      </c>
      <c r="EA57" s="217">
        <f t="shared" ref="EA57:GL57" si="74">EA56*EA14</f>
        <v>23.982244400998258</v>
      </c>
      <c r="EB57" s="217">
        <f t="shared" si="74"/>
        <v>23.895494606662787</v>
      </c>
      <c r="EC57" s="217">
        <f t="shared" si="74"/>
        <v>23.808744812327323</v>
      </c>
      <c r="ED57" s="217">
        <f t="shared" si="74"/>
        <v>23.721995017991858</v>
      </c>
      <c r="EE57" s="217">
        <f t="shared" si="74"/>
        <v>23.635245223656387</v>
      </c>
      <c r="EF57" s="217">
        <f t="shared" si="74"/>
        <v>23.548495713719429</v>
      </c>
      <c r="EG57" s="217">
        <f t="shared" si="74"/>
        <v>23.461745919383961</v>
      </c>
      <c r="EH57" s="217">
        <f t="shared" si="74"/>
        <v>23.374996125048497</v>
      </c>
      <c r="EI57" s="217">
        <f t="shared" si="74"/>
        <v>23.288245477517485</v>
      </c>
      <c r="EJ57" s="217">
        <f t="shared" si="74"/>
        <v>23.20149482998648</v>
      </c>
      <c r="EK57" s="217">
        <f t="shared" si="74"/>
        <v>23.114744466853981</v>
      </c>
      <c r="EL57" s="217">
        <f t="shared" si="74"/>
        <v>23.027993819322969</v>
      </c>
      <c r="EM57" s="217">
        <f t="shared" si="74"/>
        <v>22.94124317179196</v>
      </c>
      <c r="EN57" s="217">
        <f t="shared" si="74"/>
        <v>22.854492524260952</v>
      </c>
      <c r="EO57" s="217">
        <f t="shared" si="74"/>
        <v>22.767741876729939</v>
      </c>
      <c r="EP57" s="217">
        <f t="shared" si="74"/>
        <v>22.680991229198931</v>
      </c>
      <c r="EQ57" s="217">
        <f t="shared" si="74"/>
        <v>22.594240866066432</v>
      </c>
      <c r="ER57" s="217">
        <f t="shared" si="74"/>
        <v>22.507490218535423</v>
      </c>
      <c r="ES57" s="217">
        <f t="shared" si="74"/>
        <v>22.420739571004415</v>
      </c>
      <c r="ET57" s="217">
        <f t="shared" si="74"/>
        <v>22.333988923473402</v>
      </c>
      <c r="EU57" s="217">
        <f t="shared" si="74"/>
        <v>22.247239129137935</v>
      </c>
      <c r="EV57" s="217">
        <f t="shared" si="74"/>
        <v>22.160489619200984</v>
      </c>
      <c r="EW57" s="217">
        <f t="shared" si="74"/>
        <v>22.073739824865513</v>
      </c>
      <c r="EX57" s="217">
        <f t="shared" si="74"/>
        <v>21.986990030530041</v>
      </c>
      <c r="EY57" s="217">
        <f t="shared" si="74"/>
        <v>21.900240236194577</v>
      </c>
      <c r="EZ57" s="217">
        <f t="shared" si="74"/>
        <v>21.813490441859109</v>
      </c>
      <c r="FA57" s="217">
        <f t="shared" si="74"/>
        <v>21.726740647523645</v>
      </c>
      <c r="FB57" s="217">
        <f t="shared" si="74"/>
        <v>21.639991137586691</v>
      </c>
      <c r="FC57" s="217">
        <f t="shared" si="74"/>
        <v>21.553241343251216</v>
      </c>
      <c r="FD57" s="217">
        <f t="shared" si="74"/>
        <v>21.466491548915752</v>
      </c>
      <c r="FE57" s="217">
        <f t="shared" si="74"/>
        <v>21.379741754580284</v>
      </c>
      <c r="FF57" s="217">
        <f t="shared" si="74"/>
        <v>21.292991960244819</v>
      </c>
      <c r="FG57" s="217">
        <f t="shared" si="74"/>
        <v>21.206241312713807</v>
      </c>
      <c r="FH57" s="217">
        <f t="shared" si="74"/>
        <v>21.119490949581309</v>
      </c>
      <c r="FI57" s="217">
        <f t="shared" si="74"/>
        <v>21.032740302050303</v>
      </c>
      <c r="FJ57" s="217">
        <f t="shared" si="74"/>
        <v>20.945989654519291</v>
      </c>
      <c r="FK57" s="217">
        <f t="shared" si="74"/>
        <v>20.859239006988279</v>
      </c>
      <c r="FL57" s="217">
        <f t="shared" si="74"/>
        <v>20.77248835945727</v>
      </c>
      <c r="FM57" s="217">
        <f t="shared" si="74"/>
        <v>20.685737711926258</v>
      </c>
      <c r="FN57" s="217">
        <f t="shared" si="74"/>
        <v>20.598987348793763</v>
      </c>
      <c r="FO57" s="217">
        <f t="shared" si="74"/>
        <v>20.512236701262754</v>
      </c>
      <c r="FP57" s="217">
        <f t="shared" si="74"/>
        <v>20.425486053731746</v>
      </c>
      <c r="FQ57" s="217">
        <f t="shared" si="74"/>
        <v>20.338735406200737</v>
      </c>
      <c r="FR57" s="217">
        <f t="shared" si="74"/>
        <v>20.251984758669725</v>
      </c>
      <c r="FS57" s="217">
        <f t="shared" si="74"/>
        <v>20.165235248732774</v>
      </c>
      <c r="FT57" s="217">
        <f t="shared" si="74"/>
        <v>20.078485454397303</v>
      </c>
      <c r="FU57" s="217">
        <f t="shared" si="74"/>
        <v>19.991735660061835</v>
      </c>
      <c r="FV57" s="217">
        <f t="shared" si="74"/>
        <v>19.904985865726367</v>
      </c>
      <c r="FW57" s="217">
        <f t="shared" si="74"/>
        <v>19.818236071390903</v>
      </c>
      <c r="FX57" s="217">
        <f t="shared" si="74"/>
        <v>19.731486277055431</v>
      </c>
      <c r="FY57" s="217">
        <f t="shared" si="74"/>
        <v>19.644736767118477</v>
      </c>
      <c r="FZ57" s="217">
        <f t="shared" si="74"/>
        <v>19.557986972783009</v>
      </c>
      <c r="GA57" s="217">
        <f t="shared" si="74"/>
        <v>19.471237178447542</v>
      </c>
      <c r="GB57" s="217">
        <f t="shared" si="74"/>
        <v>19.384487384112074</v>
      </c>
      <c r="GC57" s="217">
        <f t="shared" si="74"/>
        <v>19.297737589776602</v>
      </c>
      <c r="GD57" s="217">
        <f t="shared" si="74"/>
        <v>19.210987795441138</v>
      </c>
      <c r="GE57" s="217">
        <f t="shared" si="74"/>
        <v>19.124237432308639</v>
      </c>
      <c r="GF57" s="217">
        <f t="shared" si="74"/>
        <v>19.037486784777631</v>
      </c>
      <c r="GG57" s="217">
        <f t="shared" si="74"/>
        <v>18.950736137246622</v>
      </c>
      <c r="GH57" s="217">
        <f t="shared" si="74"/>
        <v>18.863985489715613</v>
      </c>
      <c r="GI57" s="217">
        <f t="shared" si="74"/>
        <v>18.777234842184601</v>
      </c>
      <c r="GJ57" s="217">
        <f t="shared" si="74"/>
        <v>18.690484479052103</v>
      </c>
      <c r="GK57" s="217">
        <f t="shared" si="74"/>
        <v>18.603733831521097</v>
      </c>
      <c r="GL57" s="217">
        <f t="shared" si="74"/>
        <v>18.516983183990085</v>
      </c>
      <c r="GM57" s="217">
        <f t="shared" ref="GM57:HZ57" si="75">GM56*GM14</f>
        <v>18.430232536459073</v>
      </c>
      <c r="GN57" s="217">
        <f t="shared" si="75"/>
        <v>18.343481888928064</v>
      </c>
      <c r="GO57" s="217">
        <f t="shared" si="75"/>
        <v>18.256731241397059</v>
      </c>
      <c r="GP57" s="217">
        <f t="shared" si="75"/>
        <v>18.169980878264557</v>
      </c>
      <c r="GQ57" s="217">
        <f t="shared" si="75"/>
        <v>18.083231083929096</v>
      </c>
      <c r="GR57" s="217">
        <f t="shared" si="75"/>
        <v>17.996481289593621</v>
      </c>
      <c r="GS57" s="217">
        <f t="shared" si="75"/>
        <v>17.909731495258157</v>
      </c>
      <c r="GT57" s="217">
        <f t="shared" si="75"/>
        <v>17.822981700922686</v>
      </c>
      <c r="GU57" s="217">
        <f t="shared" si="75"/>
        <v>17.736231906587221</v>
      </c>
      <c r="GV57" s="217">
        <f t="shared" si="75"/>
        <v>17.649482396650267</v>
      </c>
      <c r="GW57" s="217">
        <f t="shared" si="75"/>
        <v>17.562732602314799</v>
      </c>
      <c r="GX57" s="217">
        <f t="shared" si="75"/>
        <v>17.475982807979328</v>
      </c>
      <c r="GY57" s="217">
        <f t="shared" si="75"/>
        <v>17.38923301364386</v>
      </c>
      <c r="GZ57" s="217">
        <f t="shared" si="75"/>
        <v>17.302483219308396</v>
      </c>
      <c r="HA57" s="217">
        <f t="shared" si="75"/>
        <v>17.215733424972925</v>
      </c>
      <c r="HB57" s="217">
        <f t="shared" si="75"/>
        <v>17.12898391503597</v>
      </c>
      <c r="HC57" s="217">
        <f t="shared" si="75"/>
        <v>17.042233267504962</v>
      </c>
      <c r="HD57" s="217">
        <f t="shared" si="75"/>
        <v>16.955482619973949</v>
      </c>
      <c r="HE57" s="217">
        <f t="shared" si="75"/>
        <v>16.868731972442941</v>
      </c>
      <c r="HF57" s="217">
        <f t="shared" si="75"/>
        <v>16.781981324911932</v>
      </c>
      <c r="HG57" s="217">
        <f t="shared" si="75"/>
        <v>16.695230961779433</v>
      </c>
      <c r="HH57" s="217">
        <f t="shared" si="75"/>
        <v>16.608480314248425</v>
      </c>
      <c r="HI57" s="217">
        <f t="shared" si="75"/>
        <v>16.521729666717412</v>
      </c>
      <c r="HJ57" s="217">
        <f t="shared" si="75"/>
        <v>16.434979019186407</v>
      </c>
      <c r="HK57" s="217">
        <f t="shared" si="75"/>
        <v>16.348228371655395</v>
      </c>
      <c r="HL57" s="217">
        <f t="shared" si="75"/>
        <v>16.261477724124383</v>
      </c>
      <c r="HM57" s="217">
        <f t="shared" si="75"/>
        <v>16.174727360991888</v>
      </c>
      <c r="HN57" s="217">
        <f t="shared" si="75"/>
        <v>16.087976713460879</v>
      </c>
      <c r="HO57" s="217">
        <f t="shared" si="75"/>
        <v>16.001226919125411</v>
      </c>
      <c r="HP57" s="217">
        <f t="shared" si="75"/>
        <v>15.914477124789945</v>
      </c>
      <c r="HQ57" s="217">
        <f t="shared" si="75"/>
        <v>15.827727330454476</v>
      </c>
      <c r="HR57" s="217">
        <f t="shared" si="75"/>
        <v>15.740977820517521</v>
      </c>
      <c r="HS57" s="217">
        <f t="shared" si="75"/>
        <v>15.654228026182054</v>
      </c>
      <c r="HT57" s="217">
        <f t="shared" si="75"/>
        <v>15.567478231846588</v>
      </c>
      <c r="HU57" s="217">
        <f t="shared" si="75"/>
        <v>15.480728437511116</v>
      </c>
      <c r="HV57" s="217">
        <f t="shared" si="75"/>
        <v>15.393978643175652</v>
      </c>
      <c r="HW57" s="217">
        <f t="shared" si="75"/>
        <v>15.307228848840179</v>
      </c>
      <c r="HX57" s="217">
        <f t="shared" si="75"/>
        <v>15.220479054504718</v>
      </c>
      <c r="HY57" s="217">
        <f t="shared" si="75"/>
        <v>15.133729544567759</v>
      </c>
      <c r="HZ57" s="217">
        <f t="shared" si="75"/>
        <v>15.046979750232291</v>
      </c>
    </row>
    <row r="59" spans="1:234" x14ac:dyDescent="0.2">
      <c r="A59" s="219" t="s">
        <v>121</v>
      </c>
    </row>
    <row r="60" spans="1:234" x14ac:dyDescent="0.2">
      <c r="A60" s="214" t="s">
        <v>110</v>
      </c>
      <c r="B60" s="211">
        <v>78.689370765263519</v>
      </c>
      <c r="C60" s="211">
        <v>78.689370765263519</v>
      </c>
      <c r="D60" s="211">
        <v>78.689370765263519</v>
      </c>
      <c r="E60" s="211">
        <v>78.689370765263519</v>
      </c>
      <c r="F60" s="211">
        <v>78.689370765263519</v>
      </c>
      <c r="G60" s="211">
        <v>78.689370765263519</v>
      </c>
      <c r="H60" s="211">
        <v>78.689370765263519</v>
      </c>
      <c r="I60" s="211">
        <v>78.689370765263519</v>
      </c>
      <c r="J60" s="211">
        <v>78.689370765263519</v>
      </c>
      <c r="K60" s="211">
        <v>78.689370765263519</v>
      </c>
      <c r="L60" s="211">
        <v>78.689370765263519</v>
      </c>
      <c r="M60" s="211">
        <v>78.689370765263519</v>
      </c>
      <c r="N60" s="211">
        <v>78.689370765263519</v>
      </c>
      <c r="O60" s="211">
        <v>78.689370765263519</v>
      </c>
      <c r="P60" s="211">
        <v>78.689370765263519</v>
      </c>
      <c r="Q60" s="211">
        <v>78.689370765263519</v>
      </c>
      <c r="R60" s="211">
        <v>78.689370765263519</v>
      </c>
      <c r="S60" s="211">
        <v>78.689370765263519</v>
      </c>
      <c r="T60" s="211">
        <v>78.689370765263519</v>
      </c>
      <c r="U60" s="211">
        <v>78.689370765263519</v>
      </c>
      <c r="V60" s="211">
        <v>78.689370765263519</v>
      </c>
      <c r="W60" s="211">
        <v>78.689370765263519</v>
      </c>
      <c r="X60" s="211">
        <v>78.689370765263519</v>
      </c>
      <c r="Y60" s="211">
        <v>78.689370765263519</v>
      </c>
      <c r="Z60" s="211">
        <v>78.689370765263519</v>
      </c>
      <c r="AA60" s="211">
        <v>78.689370765263519</v>
      </c>
      <c r="AB60" s="211">
        <v>78.689370765263519</v>
      </c>
      <c r="AC60" s="211">
        <v>78.689370765263519</v>
      </c>
      <c r="AD60" s="211">
        <v>78.689370765263519</v>
      </c>
      <c r="AE60" s="211">
        <v>78.689370765263519</v>
      </c>
      <c r="AF60" s="211">
        <v>78.689370765263519</v>
      </c>
      <c r="AG60" s="211">
        <v>78.689370765263519</v>
      </c>
      <c r="AH60" s="211">
        <v>78.689370765263519</v>
      </c>
      <c r="AI60" s="211">
        <v>78.689370765263519</v>
      </c>
      <c r="AJ60" s="211">
        <v>78.689370765263519</v>
      </c>
      <c r="AK60" s="211">
        <v>78.689370765263519</v>
      </c>
      <c r="AL60" s="211">
        <v>78.689370765263519</v>
      </c>
      <c r="AM60" s="211">
        <v>78.689370765263519</v>
      </c>
      <c r="AN60" s="211">
        <v>78.689370765263519</v>
      </c>
      <c r="AO60" s="211">
        <v>78.689370765263519</v>
      </c>
      <c r="AP60" s="211">
        <v>78.689370765263519</v>
      </c>
      <c r="AQ60" s="211">
        <v>78.689370765263519</v>
      </c>
      <c r="AR60" s="211">
        <v>78.689370765263519</v>
      </c>
      <c r="AS60" s="211">
        <v>78.689370765263519</v>
      </c>
      <c r="AT60" s="211">
        <v>78.689370765263519</v>
      </c>
      <c r="AU60" s="211">
        <v>78.689370765263519</v>
      </c>
      <c r="AV60" s="211">
        <v>78.689370765263519</v>
      </c>
      <c r="AW60" s="211">
        <v>78.689370765263519</v>
      </c>
      <c r="AX60" s="211">
        <v>78.689370765263519</v>
      </c>
      <c r="AY60" s="211">
        <v>78.689370765263519</v>
      </c>
      <c r="AZ60" s="211">
        <v>78.689370765263519</v>
      </c>
      <c r="BA60" s="211">
        <v>78.689370765263519</v>
      </c>
      <c r="BB60" s="211">
        <v>78.689370765263519</v>
      </c>
      <c r="BC60" s="211">
        <v>78.689370765263519</v>
      </c>
      <c r="BD60" s="211">
        <v>78.689370765263519</v>
      </c>
      <c r="BE60" s="211">
        <v>78.689370765263519</v>
      </c>
      <c r="BF60" s="211">
        <v>78.689370765263519</v>
      </c>
      <c r="BG60" s="211">
        <v>78.689370765263519</v>
      </c>
      <c r="BH60" s="211">
        <v>78.689370765263519</v>
      </c>
      <c r="BI60" s="211">
        <v>78.689370765263519</v>
      </c>
      <c r="BJ60" s="211">
        <v>78.689370765263519</v>
      </c>
      <c r="BK60" s="211">
        <v>78.689370765263519</v>
      </c>
      <c r="BL60" s="211">
        <v>78.689370765263519</v>
      </c>
      <c r="BM60" s="211">
        <v>78.689370765263519</v>
      </c>
      <c r="BN60" s="211">
        <v>78.689370765263519</v>
      </c>
      <c r="BO60" s="211">
        <v>78.689370765263519</v>
      </c>
      <c r="BP60" s="211">
        <v>78.689370765263519</v>
      </c>
      <c r="BQ60" s="211">
        <v>78.689370765263519</v>
      </c>
      <c r="BR60" s="211">
        <v>78.689370765263519</v>
      </c>
      <c r="BS60" s="211">
        <v>78.689370765263519</v>
      </c>
      <c r="BT60" s="211">
        <v>78.689370765263519</v>
      </c>
      <c r="BU60" s="211">
        <v>78.689370765263519</v>
      </c>
      <c r="BV60" s="211">
        <v>78.689370765263519</v>
      </c>
      <c r="BW60" s="211">
        <v>78.689370765263519</v>
      </c>
      <c r="BX60" s="211">
        <v>78.689370765263519</v>
      </c>
      <c r="BY60" s="211">
        <v>78.689370765263519</v>
      </c>
      <c r="BZ60" s="211">
        <v>78.689370765263519</v>
      </c>
      <c r="CA60" s="211">
        <v>78.689370765263519</v>
      </c>
      <c r="CB60" s="211">
        <v>78.689370765263519</v>
      </c>
      <c r="CC60" s="211">
        <v>78.689370765263519</v>
      </c>
      <c r="CD60" s="211">
        <v>78.689370765263519</v>
      </c>
      <c r="CE60" s="211">
        <v>78.689370765263519</v>
      </c>
      <c r="CF60" s="211">
        <v>78.689370765263519</v>
      </c>
      <c r="CG60" s="211">
        <v>78.689370765263519</v>
      </c>
      <c r="CH60" s="211">
        <v>78.689370765263519</v>
      </c>
      <c r="CI60" s="211">
        <v>78.689370765263519</v>
      </c>
      <c r="CJ60" s="211">
        <v>78.689370765263519</v>
      </c>
      <c r="CK60" s="211">
        <v>78.689370765263519</v>
      </c>
      <c r="CL60" s="211">
        <v>78.689370765263519</v>
      </c>
      <c r="CM60" s="211">
        <v>78.689370765263519</v>
      </c>
      <c r="CN60" s="211">
        <v>78.689370765263519</v>
      </c>
      <c r="CO60" s="211">
        <v>78.689370765263519</v>
      </c>
      <c r="CP60" s="211">
        <v>78.689370765263519</v>
      </c>
      <c r="CQ60" s="211">
        <v>78.689370765263519</v>
      </c>
      <c r="CR60" s="211">
        <v>78.689370765263519</v>
      </c>
      <c r="CS60" s="211">
        <v>78.689370765263519</v>
      </c>
      <c r="CT60" s="211">
        <v>78.689370765263519</v>
      </c>
      <c r="CU60" s="211">
        <v>78.689370765263519</v>
      </c>
      <c r="CV60" s="211">
        <v>78.689370765263519</v>
      </c>
      <c r="CW60" s="211">
        <v>78.689370765263519</v>
      </c>
      <c r="CX60" s="211">
        <v>78.689370765263519</v>
      </c>
      <c r="CY60" s="211">
        <v>78.689370765263519</v>
      </c>
      <c r="CZ60" s="211">
        <v>78.689370765263519</v>
      </c>
      <c r="DA60" s="211">
        <v>78.689370765263519</v>
      </c>
      <c r="DB60" s="211">
        <v>78.689370765263519</v>
      </c>
      <c r="DC60" s="211">
        <v>78.689370765263519</v>
      </c>
      <c r="DD60" s="211">
        <v>78.689370765263519</v>
      </c>
      <c r="DE60" s="211">
        <v>78.689370765263519</v>
      </c>
      <c r="DF60" s="211">
        <v>78.689370765263519</v>
      </c>
      <c r="DG60" s="211">
        <v>78.689370765263519</v>
      </c>
      <c r="DH60" s="211">
        <v>78.689370765263519</v>
      </c>
      <c r="DI60" s="211">
        <v>78.689370765263519</v>
      </c>
      <c r="DJ60" s="211">
        <v>78.689370765263519</v>
      </c>
      <c r="DK60" s="211">
        <v>78.689370765263519</v>
      </c>
      <c r="DL60" s="211">
        <v>78.689370765263519</v>
      </c>
      <c r="DM60" s="211">
        <v>78.689370765263519</v>
      </c>
      <c r="DN60" s="211">
        <v>78.689370765263519</v>
      </c>
      <c r="DO60" s="211">
        <v>78.689370765263519</v>
      </c>
      <c r="DP60" s="211">
        <v>78.689370765263519</v>
      </c>
      <c r="DQ60" s="211">
        <v>78.689370765263519</v>
      </c>
      <c r="DR60" s="211">
        <v>78.689370765263519</v>
      </c>
      <c r="DS60" s="211">
        <v>78.689370765263519</v>
      </c>
      <c r="DT60" s="211">
        <v>78.689370765263519</v>
      </c>
      <c r="DU60" s="211">
        <v>78.689370765263519</v>
      </c>
      <c r="DV60" s="211">
        <v>78.689370765263519</v>
      </c>
      <c r="DW60" s="211">
        <v>78.689370765263519</v>
      </c>
      <c r="DX60" s="211">
        <v>78.689370765263519</v>
      </c>
      <c r="DY60" s="211">
        <v>78.689370765263519</v>
      </c>
      <c r="DZ60" s="211">
        <v>78.689370765263519</v>
      </c>
      <c r="EA60" s="211">
        <v>78.689370765263519</v>
      </c>
      <c r="EB60" s="211">
        <v>78.689370765263519</v>
      </c>
      <c r="EC60" s="211">
        <v>78.689370765263519</v>
      </c>
      <c r="ED60" s="211">
        <v>78.689370765263519</v>
      </c>
      <c r="EE60" s="211">
        <v>78.689370765263519</v>
      </c>
      <c r="EF60" s="211">
        <v>78.689370765263519</v>
      </c>
      <c r="EG60" s="211">
        <v>78.689370765263519</v>
      </c>
      <c r="EH60" s="211">
        <v>78.689370765263519</v>
      </c>
      <c r="EI60" s="211">
        <v>78.689370765263519</v>
      </c>
      <c r="EJ60" s="211">
        <v>78.689370765263519</v>
      </c>
      <c r="EK60" s="211">
        <v>78.689370765263519</v>
      </c>
      <c r="EL60" s="211">
        <v>78.689370765263519</v>
      </c>
      <c r="EM60" s="211">
        <v>78.689370765263519</v>
      </c>
      <c r="EN60" s="211">
        <v>78.689370765263519</v>
      </c>
      <c r="EO60" s="211">
        <v>78.689370765263519</v>
      </c>
      <c r="EP60" s="211">
        <v>78.689370765263519</v>
      </c>
      <c r="EQ60" s="211">
        <v>78.689370765263519</v>
      </c>
      <c r="ER60" s="211">
        <v>78.689370765263519</v>
      </c>
      <c r="ES60" s="211">
        <v>78.689370765263519</v>
      </c>
      <c r="ET60" s="211">
        <v>78.689370765263519</v>
      </c>
      <c r="EU60" s="211">
        <v>78.689370765263519</v>
      </c>
      <c r="EV60" s="211">
        <v>78.689370765263519</v>
      </c>
      <c r="EW60" s="211">
        <v>78.689370765263519</v>
      </c>
      <c r="EX60" s="211">
        <v>78.689370765263519</v>
      </c>
      <c r="EY60" s="211">
        <v>78.689370765263519</v>
      </c>
      <c r="EZ60" s="211">
        <v>78.689370765263519</v>
      </c>
      <c r="FA60" s="211">
        <v>78.689370765263519</v>
      </c>
      <c r="FB60" s="211">
        <v>78.689370765263519</v>
      </c>
      <c r="FC60" s="211">
        <v>78.689370765263519</v>
      </c>
      <c r="FD60" s="211">
        <v>78.689370765263519</v>
      </c>
      <c r="FE60" s="211">
        <v>78.689370765263519</v>
      </c>
      <c r="FF60" s="211">
        <v>78.689370765263519</v>
      </c>
      <c r="FG60" s="211">
        <v>78.689370765263519</v>
      </c>
      <c r="FH60" s="211">
        <v>78.689370765263519</v>
      </c>
      <c r="FI60" s="211">
        <v>78.689370765263519</v>
      </c>
      <c r="FJ60" s="211">
        <v>78.689370765263519</v>
      </c>
      <c r="FK60" s="211">
        <v>78.689370765263519</v>
      </c>
      <c r="FL60" s="211">
        <v>78.689370765263519</v>
      </c>
      <c r="FM60" s="211">
        <v>78.689370765263519</v>
      </c>
      <c r="FN60" s="211">
        <v>78.689370765263519</v>
      </c>
      <c r="FO60" s="211">
        <v>78.689370765263519</v>
      </c>
      <c r="FP60" s="211">
        <v>78.689370765263519</v>
      </c>
      <c r="FQ60" s="211">
        <v>78.689370765263519</v>
      </c>
      <c r="FR60" s="211">
        <v>78.689370765263519</v>
      </c>
      <c r="FS60" s="211">
        <v>78.689370765263519</v>
      </c>
      <c r="FT60" s="211">
        <v>78.689370765263519</v>
      </c>
      <c r="FU60" s="211">
        <v>78.689370765263519</v>
      </c>
      <c r="FV60" s="211">
        <v>78.689370765263519</v>
      </c>
      <c r="FW60" s="211">
        <v>78.689370765263519</v>
      </c>
      <c r="FX60" s="211">
        <v>78.689370765263519</v>
      </c>
      <c r="FY60" s="211">
        <v>78.689370765263519</v>
      </c>
      <c r="FZ60" s="211">
        <v>78.689370765263519</v>
      </c>
      <c r="GA60" s="211">
        <v>78.689370765263519</v>
      </c>
      <c r="GB60" s="211">
        <v>78.689370765263519</v>
      </c>
      <c r="GC60" s="211">
        <v>78.689370765263519</v>
      </c>
      <c r="GD60" s="211">
        <v>78.689370765263519</v>
      </c>
      <c r="GE60" s="211">
        <v>78.689370765263519</v>
      </c>
      <c r="GF60" s="211">
        <v>78.689370765263519</v>
      </c>
      <c r="GG60" s="211">
        <v>78.689370765263519</v>
      </c>
      <c r="GH60" s="211">
        <v>78.689370765263519</v>
      </c>
      <c r="GI60" s="211">
        <v>78.689370765263519</v>
      </c>
      <c r="GJ60" s="211">
        <v>78.689370765263519</v>
      </c>
      <c r="GK60" s="211">
        <v>78.689370765263519</v>
      </c>
      <c r="GL60" s="211">
        <v>78.689370765263519</v>
      </c>
      <c r="GM60" s="211">
        <v>78.689370765263519</v>
      </c>
      <c r="GN60" s="211">
        <v>78.689370765263519</v>
      </c>
      <c r="GO60" s="211">
        <v>78.689370765263519</v>
      </c>
      <c r="GP60" s="211">
        <v>78.689370765263519</v>
      </c>
      <c r="GQ60" s="211">
        <v>78.689370765263519</v>
      </c>
      <c r="GR60" s="211">
        <v>78.689370765263519</v>
      </c>
      <c r="GS60" s="211">
        <v>78.689370765263519</v>
      </c>
      <c r="GT60" s="211">
        <v>78.689370765263519</v>
      </c>
      <c r="GU60" s="211">
        <v>78.689370765263519</v>
      </c>
      <c r="GV60" s="211">
        <v>78.689370765263519</v>
      </c>
      <c r="GW60" s="211">
        <v>78.689370765263519</v>
      </c>
      <c r="GX60" s="211">
        <v>78.689370765263519</v>
      </c>
      <c r="GY60" s="211">
        <v>78.689370765263519</v>
      </c>
      <c r="GZ60" s="211">
        <v>78.689370765263519</v>
      </c>
      <c r="HA60" s="211">
        <v>78.689370765263519</v>
      </c>
      <c r="HB60" s="211">
        <v>78.689370765263519</v>
      </c>
      <c r="HC60" s="211">
        <v>78.689370765263519</v>
      </c>
      <c r="HD60" s="211">
        <v>78.689370765263519</v>
      </c>
      <c r="HE60" s="211">
        <v>78.689370765263519</v>
      </c>
      <c r="HF60" s="211">
        <v>78.689370765263519</v>
      </c>
      <c r="HG60" s="211">
        <v>78.689370765263519</v>
      </c>
      <c r="HH60" s="211">
        <v>78.689370765263519</v>
      </c>
      <c r="HI60" s="211">
        <v>78.689370765263519</v>
      </c>
      <c r="HJ60" s="211">
        <v>78.689370765263519</v>
      </c>
      <c r="HK60" s="211">
        <v>78.689370765263519</v>
      </c>
      <c r="HL60" s="211">
        <v>78.689370765263519</v>
      </c>
      <c r="HM60" s="211">
        <v>78.689370765263519</v>
      </c>
      <c r="HN60" s="211">
        <v>78.689370765263519</v>
      </c>
      <c r="HO60" s="211">
        <v>78.689370765263519</v>
      </c>
      <c r="HP60" s="211">
        <v>78.689370765263519</v>
      </c>
      <c r="HQ60" s="211">
        <v>78.689370765263519</v>
      </c>
      <c r="HR60" s="211">
        <v>78.689370765263519</v>
      </c>
      <c r="HS60" s="211">
        <v>78.689370765263519</v>
      </c>
      <c r="HT60" s="211">
        <v>78.689370765263519</v>
      </c>
      <c r="HU60" s="211">
        <v>78.689370765263519</v>
      </c>
      <c r="HV60" s="211">
        <v>78.689370765263519</v>
      </c>
      <c r="HW60" s="211">
        <v>78.689370765263519</v>
      </c>
      <c r="HX60" s="211">
        <v>78.689370765263519</v>
      </c>
      <c r="HY60" s="211">
        <v>78.689370765263519</v>
      </c>
      <c r="HZ60" s="211">
        <v>78.689370765263519</v>
      </c>
    </row>
    <row r="61" spans="1:234" x14ac:dyDescent="0.2">
      <c r="A61" s="214" t="s">
        <v>111</v>
      </c>
      <c r="B61" s="212">
        <v>16.649418996002627</v>
      </c>
      <c r="C61" s="212">
        <v>16.649418996002627</v>
      </c>
      <c r="D61" s="212">
        <v>16.649418996002627</v>
      </c>
      <c r="E61" s="212">
        <v>16.649418996002627</v>
      </c>
      <c r="F61" s="212">
        <v>16.649418996002627</v>
      </c>
      <c r="G61" s="212">
        <v>16.649418996002627</v>
      </c>
      <c r="H61" s="212">
        <v>16.649418996002627</v>
      </c>
      <c r="I61" s="212">
        <v>16.649418996002627</v>
      </c>
      <c r="J61" s="212">
        <v>16.649418996002627</v>
      </c>
      <c r="K61" s="212">
        <v>16.649418996002627</v>
      </c>
      <c r="L61" s="212">
        <v>16.649418996002627</v>
      </c>
      <c r="M61" s="212">
        <v>16.649418996002627</v>
      </c>
      <c r="N61" s="212">
        <v>16.649418996002627</v>
      </c>
      <c r="O61" s="212">
        <v>16.649418996002627</v>
      </c>
      <c r="P61" s="212">
        <v>16.649418996002627</v>
      </c>
      <c r="Q61" s="212">
        <v>16.649418996002627</v>
      </c>
      <c r="R61" s="212">
        <v>16.649418996002627</v>
      </c>
      <c r="S61" s="212">
        <v>16.649418996002627</v>
      </c>
      <c r="T61" s="212">
        <v>16.649418996002627</v>
      </c>
      <c r="U61" s="212">
        <v>16.649418996002627</v>
      </c>
      <c r="V61" s="212">
        <v>16.649418996002627</v>
      </c>
      <c r="W61" s="212">
        <v>16.649418996002627</v>
      </c>
      <c r="X61" s="212">
        <v>16.649418996002627</v>
      </c>
      <c r="Y61" s="212">
        <v>16.649418996002627</v>
      </c>
      <c r="Z61" s="212">
        <v>16.649418996002627</v>
      </c>
      <c r="AA61" s="212">
        <v>16.649418996002627</v>
      </c>
      <c r="AB61" s="212">
        <v>16.649418996002627</v>
      </c>
      <c r="AC61" s="212">
        <v>16.649418996002627</v>
      </c>
      <c r="AD61" s="212">
        <v>16.649418996002627</v>
      </c>
      <c r="AE61" s="212">
        <v>16.649418996002627</v>
      </c>
      <c r="AF61" s="212">
        <v>16.649418996002627</v>
      </c>
      <c r="AG61" s="212">
        <v>16.649418996002627</v>
      </c>
      <c r="AH61" s="212">
        <v>16.649418996002627</v>
      </c>
      <c r="AI61" s="212">
        <v>16.649418996002627</v>
      </c>
      <c r="AJ61" s="212">
        <v>16.649418996002627</v>
      </c>
      <c r="AK61" s="212">
        <v>16.649418996002627</v>
      </c>
      <c r="AL61" s="212">
        <v>16.649418996002627</v>
      </c>
      <c r="AM61" s="212">
        <v>16.649418996002627</v>
      </c>
      <c r="AN61" s="212">
        <v>16.649418996002627</v>
      </c>
      <c r="AO61" s="212">
        <v>16.649418996002627</v>
      </c>
      <c r="AP61" s="212">
        <v>16.649418996002627</v>
      </c>
      <c r="AQ61" s="212">
        <v>16.649418996002627</v>
      </c>
      <c r="AR61" s="212">
        <v>16.649418996002627</v>
      </c>
      <c r="AS61" s="212">
        <v>16.649418996002627</v>
      </c>
      <c r="AT61" s="212">
        <v>16.649418996002627</v>
      </c>
      <c r="AU61" s="212">
        <v>16.649418996002627</v>
      </c>
      <c r="AV61" s="212">
        <v>16.649418996002627</v>
      </c>
      <c r="AW61" s="212">
        <v>16.649418996002627</v>
      </c>
      <c r="AX61" s="212">
        <v>16.649418996002627</v>
      </c>
      <c r="AY61" s="212">
        <v>16.649418996002627</v>
      </c>
      <c r="AZ61" s="212">
        <v>16.649418996002627</v>
      </c>
      <c r="BA61" s="212">
        <v>16.649418996002627</v>
      </c>
      <c r="BB61" s="212">
        <v>16.649418996002627</v>
      </c>
      <c r="BC61" s="212">
        <v>16.649418996002627</v>
      </c>
      <c r="BD61" s="212">
        <v>16.649418996002627</v>
      </c>
      <c r="BE61" s="212">
        <v>16.649418996002627</v>
      </c>
      <c r="BF61" s="212">
        <v>16.649418996002627</v>
      </c>
      <c r="BG61" s="212">
        <v>16.649418996002627</v>
      </c>
      <c r="BH61" s="212">
        <v>16.649418996002627</v>
      </c>
      <c r="BI61" s="212">
        <v>16.649418996002627</v>
      </c>
      <c r="BJ61" s="212">
        <v>16.649418996002627</v>
      </c>
      <c r="BK61" s="212">
        <v>16.649418996002627</v>
      </c>
      <c r="BL61" s="212">
        <v>16.649418996002627</v>
      </c>
      <c r="BM61" s="212">
        <v>16.649418996002627</v>
      </c>
      <c r="BN61" s="212">
        <v>16.649418996002627</v>
      </c>
      <c r="BO61" s="212">
        <v>16.649418996002627</v>
      </c>
      <c r="BP61" s="212">
        <v>16.649418996002627</v>
      </c>
      <c r="BQ61" s="212">
        <v>16.649418996002627</v>
      </c>
      <c r="BR61" s="212">
        <v>16.649418996002627</v>
      </c>
      <c r="BS61" s="212">
        <v>16.649418996002627</v>
      </c>
      <c r="BT61" s="212">
        <v>16.649418996002627</v>
      </c>
      <c r="BU61" s="212">
        <v>16.649418996002627</v>
      </c>
      <c r="BV61" s="212">
        <v>16.649418996002627</v>
      </c>
      <c r="BW61" s="212">
        <v>16.649418996002627</v>
      </c>
      <c r="BX61" s="212">
        <v>16.649418996002627</v>
      </c>
      <c r="BY61" s="212">
        <v>16.649418996002627</v>
      </c>
      <c r="BZ61" s="212">
        <v>16.649418996002627</v>
      </c>
      <c r="CA61" s="212">
        <v>16.649418996002627</v>
      </c>
      <c r="CB61" s="212">
        <v>16.649418996002627</v>
      </c>
      <c r="CC61" s="212">
        <v>16.649418996002627</v>
      </c>
      <c r="CD61" s="212">
        <v>16.649418996002627</v>
      </c>
      <c r="CE61" s="212">
        <v>16.649418996002627</v>
      </c>
      <c r="CF61" s="212">
        <v>16.649418996002627</v>
      </c>
      <c r="CG61" s="212">
        <v>16.649418996002627</v>
      </c>
      <c r="CH61" s="212">
        <v>16.649418996002627</v>
      </c>
      <c r="CI61" s="212">
        <v>16.649418996002627</v>
      </c>
      <c r="CJ61" s="212">
        <v>16.649418996002627</v>
      </c>
      <c r="CK61" s="212">
        <v>16.649418996002627</v>
      </c>
      <c r="CL61" s="212">
        <v>16.649418996002627</v>
      </c>
      <c r="CM61" s="212">
        <v>16.649418996002627</v>
      </c>
      <c r="CN61" s="212">
        <v>16.649418996002627</v>
      </c>
      <c r="CO61" s="212">
        <v>16.649418996002627</v>
      </c>
      <c r="CP61" s="212">
        <v>16.649418996002627</v>
      </c>
      <c r="CQ61" s="212">
        <v>16.649418996002627</v>
      </c>
      <c r="CR61" s="212">
        <v>16.649418996002627</v>
      </c>
      <c r="CS61" s="212">
        <v>16.649418996002627</v>
      </c>
      <c r="CT61" s="212">
        <v>16.649418996002627</v>
      </c>
      <c r="CU61" s="212">
        <v>16.649418996002627</v>
      </c>
      <c r="CV61" s="212">
        <v>16.649418996002627</v>
      </c>
      <c r="CW61" s="212">
        <v>16.649418996002627</v>
      </c>
      <c r="CX61" s="212">
        <v>16.649418996002627</v>
      </c>
      <c r="CY61" s="212">
        <v>16.649418996002627</v>
      </c>
      <c r="CZ61" s="212">
        <v>16.649418996002627</v>
      </c>
      <c r="DA61" s="212">
        <v>16.649418996002627</v>
      </c>
      <c r="DB61" s="212">
        <v>16.649418996002627</v>
      </c>
      <c r="DC61" s="212">
        <v>16.649418996002627</v>
      </c>
      <c r="DD61" s="212">
        <v>16.649418996002627</v>
      </c>
      <c r="DE61" s="212">
        <v>16.649418996002627</v>
      </c>
      <c r="DF61" s="212">
        <v>16.649418996002627</v>
      </c>
      <c r="DG61" s="212">
        <v>16.649418996002627</v>
      </c>
      <c r="DH61" s="212">
        <v>16.649418996002627</v>
      </c>
      <c r="DI61" s="212">
        <v>16.649418996002627</v>
      </c>
      <c r="DJ61" s="212">
        <v>16.649418996002627</v>
      </c>
      <c r="DK61" s="212">
        <v>16.649418996002627</v>
      </c>
      <c r="DL61" s="212">
        <v>16.649418996002627</v>
      </c>
      <c r="DM61" s="212">
        <v>16.649418996002627</v>
      </c>
      <c r="DN61" s="212">
        <v>16.649418996002627</v>
      </c>
      <c r="DO61" s="212">
        <v>16.649418996002627</v>
      </c>
      <c r="DP61" s="212">
        <v>16.649418996002627</v>
      </c>
      <c r="DQ61" s="212">
        <v>16.649418996002627</v>
      </c>
      <c r="DR61" s="212">
        <v>16.649418996002627</v>
      </c>
      <c r="DS61" s="212">
        <v>16.649418996002627</v>
      </c>
      <c r="DT61" s="212">
        <v>16.649418996002627</v>
      </c>
      <c r="DU61" s="212">
        <v>16.649418996002627</v>
      </c>
      <c r="DV61" s="212">
        <v>16.649418996002627</v>
      </c>
      <c r="DW61" s="212">
        <v>16.649418996002627</v>
      </c>
      <c r="DX61" s="212">
        <v>16.649418996002627</v>
      </c>
      <c r="DY61" s="212">
        <v>16.649418996002627</v>
      </c>
      <c r="DZ61" s="212">
        <v>16.649418996002627</v>
      </c>
      <c r="EA61" s="212">
        <v>16.649418996002627</v>
      </c>
      <c r="EB61" s="212">
        <v>16.649418996002627</v>
      </c>
      <c r="EC61" s="212">
        <v>16.649418996002627</v>
      </c>
      <c r="ED61" s="212">
        <v>16.649418996002627</v>
      </c>
      <c r="EE61" s="212">
        <v>16.649418996002627</v>
      </c>
      <c r="EF61" s="212">
        <v>16.649418996002627</v>
      </c>
      <c r="EG61" s="212">
        <v>16.649418996002627</v>
      </c>
      <c r="EH61" s="212">
        <v>16.649418996002627</v>
      </c>
      <c r="EI61" s="212">
        <v>16.649418996002627</v>
      </c>
      <c r="EJ61" s="212">
        <v>16.649418996002627</v>
      </c>
      <c r="EK61" s="212">
        <v>16.649418996002627</v>
      </c>
      <c r="EL61" s="212">
        <v>16.649418996002627</v>
      </c>
      <c r="EM61" s="212">
        <v>16.649418996002627</v>
      </c>
      <c r="EN61" s="212">
        <v>16.649418996002627</v>
      </c>
      <c r="EO61" s="212">
        <v>16.649418996002627</v>
      </c>
      <c r="EP61" s="212">
        <v>16.649418996002627</v>
      </c>
      <c r="EQ61" s="212">
        <v>16.649418996002627</v>
      </c>
      <c r="ER61" s="212">
        <v>16.649418996002627</v>
      </c>
      <c r="ES61" s="212">
        <v>16.649418996002627</v>
      </c>
      <c r="ET61" s="212">
        <v>16.649418996002627</v>
      </c>
      <c r="EU61" s="212">
        <v>16.649418996002627</v>
      </c>
      <c r="EV61" s="212">
        <v>16.649418996002627</v>
      </c>
      <c r="EW61" s="212">
        <v>16.649418996002627</v>
      </c>
      <c r="EX61" s="212">
        <v>16.649418996002627</v>
      </c>
      <c r="EY61" s="212">
        <v>16.649418996002627</v>
      </c>
      <c r="EZ61" s="212">
        <v>16.649418996002627</v>
      </c>
      <c r="FA61" s="212">
        <v>16.649418996002627</v>
      </c>
      <c r="FB61" s="212">
        <v>16.649418996002627</v>
      </c>
      <c r="FC61" s="212">
        <v>16.649418996002627</v>
      </c>
      <c r="FD61" s="212">
        <v>16.649418996002627</v>
      </c>
      <c r="FE61" s="212">
        <v>16.649418996002627</v>
      </c>
      <c r="FF61" s="212">
        <v>16.649418996002627</v>
      </c>
      <c r="FG61" s="212">
        <v>16.649418996002627</v>
      </c>
      <c r="FH61" s="212">
        <v>16.649418996002627</v>
      </c>
      <c r="FI61" s="212">
        <v>16.649418996002627</v>
      </c>
      <c r="FJ61" s="212">
        <v>16.649418996002627</v>
      </c>
      <c r="FK61" s="212">
        <v>16.649418996002627</v>
      </c>
      <c r="FL61" s="212">
        <v>16.649418996002627</v>
      </c>
      <c r="FM61" s="212">
        <v>16.649418996002627</v>
      </c>
      <c r="FN61" s="212">
        <v>16.649418996002627</v>
      </c>
      <c r="FO61" s="212">
        <v>16.649418996002627</v>
      </c>
      <c r="FP61" s="212">
        <v>16.649418996002627</v>
      </c>
      <c r="FQ61" s="212">
        <v>16.649418996002627</v>
      </c>
      <c r="FR61" s="212">
        <v>16.649418996002627</v>
      </c>
      <c r="FS61" s="212">
        <v>16.649418996002627</v>
      </c>
      <c r="FT61" s="212">
        <v>16.649418996002627</v>
      </c>
      <c r="FU61" s="212">
        <v>16.649418996002627</v>
      </c>
      <c r="FV61" s="212">
        <v>16.649418996002627</v>
      </c>
      <c r="FW61" s="212">
        <v>16.649418996002627</v>
      </c>
      <c r="FX61" s="212">
        <v>16.649418996002627</v>
      </c>
      <c r="FY61" s="212">
        <v>16.649418996002627</v>
      </c>
      <c r="FZ61" s="212">
        <v>16.649418996002627</v>
      </c>
      <c r="GA61" s="212">
        <v>16.649418996002627</v>
      </c>
      <c r="GB61" s="212">
        <v>16.649418996002627</v>
      </c>
      <c r="GC61" s="212">
        <v>16.649418996002627</v>
      </c>
      <c r="GD61" s="212">
        <v>16.649418996002627</v>
      </c>
      <c r="GE61" s="212">
        <v>16.649418996002627</v>
      </c>
      <c r="GF61" s="212">
        <v>16.649418996002627</v>
      </c>
      <c r="GG61" s="212">
        <v>16.649418996002627</v>
      </c>
      <c r="GH61" s="212">
        <v>16.649418996002627</v>
      </c>
      <c r="GI61" s="212">
        <v>16.649418996002627</v>
      </c>
      <c r="GJ61" s="212">
        <v>16.649418996002627</v>
      </c>
      <c r="GK61" s="212">
        <v>16.649418996002627</v>
      </c>
      <c r="GL61" s="212">
        <v>16.649418996002627</v>
      </c>
      <c r="GM61" s="212">
        <v>16.649418996002627</v>
      </c>
      <c r="GN61" s="212">
        <v>16.649418996002627</v>
      </c>
      <c r="GO61" s="212">
        <v>16.649418996002627</v>
      </c>
      <c r="GP61" s="212">
        <v>16.649418996002627</v>
      </c>
      <c r="GQ61" s="212">
        <v>16.649418996002627</v>
      </c>
      <c r="GR61" s="212">
        <v>16.649418996002627</v>
      </c>
      <c r="GS61" s="212">
        <v>16.649418996002627</v>
      </c>
      <c r="GT61" s="212">
        <v>16.649418996002627</v>
      </c>
      <c r="GU61" s="212">
        <v>16.649418996002627</v>
      </c>
      <c r="GV61" s="212">
        <v>16.649418996002627</v>
      </c>
      <c r="GW61" s="212">
        <v>16.649418996002627</v>
      </c>
      <c r="GX61" s="212">
        <v>16.649418996002627</v>
      </c>
      <c r="GY61" s="212">
        <v>16.649418996002627</v>
      </c>
      <c r="GZ61" s="212">
        <v>16.649418996002627</v>
      </c>
      <c r="HA61" s="212">
        <v>16.649418996002627</v>
      </c>
      <c r="HB61" s="212">
        <v>16.649418996002627</v>
      </c>
      <c r="HC61" s="212">
        <v>16.649418996002627</v>
      </c>
      <c r="HD61" s="212">
        <v>16.649418996002627</v>
      </c>
      <c r="HE61" s="212">
        <v>16.649418996002627</v>
      </c>
      <c r="HF61" s="212">
        <v>16.649418996002627</v>
      </c>
      <c r="HG61" s="212">
        <v>16.649418996002627</v>
      </c>
      <c r="HH61" s="212">
        <v>16.649418996002627</v>
      </c>
      <c r="HI61" s="212">
        <v>16.649418996002627</v>
      </c>
      <c r="HJ61" s="212">
        <v>16.649418996002627</v>
      </c>
      <c r="HK61" s="212">
        <v>16.649418996002627</v>
      </c>
      <c r="HL61" s="212">
        <v>16.649418996002627</v>
      </c>
      <c r="HM61" s="212">
        <v>16.649418996002627</v>
      </c>
      <c r="HN61" s="212">
        <v>16.649418996002627</v>
      </c>
      <c r="HO61" s="212">
        <v>16.649418996002627</v>
      </c>
      <c r="HP61" s="212">
        <v>16.649418996002627</v>
      </c>
      <c r="HQ61" s="212">
        <v>16.649418996002627</v>
      </c>
      <c r="HR61" s="212">
        <v>16.649418996002627</v>
      </c>
      <c r="HS61" s="212">
        <v>16.649418996002627</v>
      </c>
      <c r="HT61" s="212">
        <v>16.649418996002627</v>
      </c>
      <c r="HU61" s="212">
        <v>16.649418996002627</v>
      </c>
      <c r="HV61" s="212">
        <v>16.649418996002627</v>
      </c>
      <c r="HW61" s="212">
        <v>16.649418996002627</v>
      </c>
      <c r="HX61" s="212">
        <v>16.649418996002627</v>
      </c>
      <c r="HY61" s="212">
        <v>16.649418996002627</v>
      </c>
      <c r="HZ61" s="212">
        <v>16.649418996002627</v>
      </c>
    </row>
    <row r="62" spans="1:234" x14ac:dyDescent="0.2">
      <c r="A62" s="214" t="s">
        <v>100</v>
      </c>
      <c r="B62" s="217">
        <f>B61*B14</f>
        <v>6.5407586370885042E-3</v>
      </c>
      <c r="C62" s="217">
        <f t="shared" ref="C62:BN62" si="76">C61*C14</f>
        <v>9.2474999355927675E-3</v>
      </c>
      <c r="D62" s="217">
        <f t="shared" si="76"/>
        <v>1.2304695436212095E-2</v>
      </c>
      <c r="E62" s="217">
        <f t="shared" si="76"/>
        <v>1.7579535740216926E-2</v>
      </c>
      <c r="F62" s="217">
        <f t="shared" si="76"/>
        <v>2.3808401122678253E-2</v>
      </c>
      <c r="G62" s="217">
        <f t="shared" si="76"/>
        <v>2.6810028026733521E-2</v>
      </c>
      <c r="H62" s="217">
        <f t="shared" si="76"/>
        <v>2.9557675417638058E-2</v>
      </c>
      <c r="I62" s="217">
        <f t="shared" si="76"/>
        <v>3.1797363782241121E-2</v>
      </c>
      <c r="J62" s="217">
        <f t="shared" si="76"/>
        <v>3.5560929225748605E-2</v>
      </c>
      <c r="K62" s="217">
        <f t="shared" si="76"/>
        <v>4.0594392235009762E-2</v>
      </c>
      <c r="L62" s="217">
        <f t="shared" si="76"/>
        <v>4.6748481736642797E-2</v>
      </c>
      <c r="M62" s="217">
        <f t="shared" si="76"/>
        <v>5.0512047180150267E-2</v>
      </c>
      <c r="N62" s="217">
        <f t="shared" si="76"/>
        <v>5.2751735544753327E-2</v>
      </c>
      <c r="O62" s="217">
        <f t="shared" si="76"/>
        <v>5.4991423909356386E-2</v>
      </c>
      <c r="P62" s="217">
        <f t="shared" si="76"/>
        <v>5.7703809159474713E-2</v>
      </c>
      <c r="Q62" s="217">
        <f t="shared" si="76"/>
        <v>6.0162214896442322E-2</v>
      </c>
      <c r="R62" s="217">
        <f t="shared" si="76"/>
        <v>6.9467587088801103E-2</v>
      </c>
      <c r="S62" s="217">
        <f t="shared" si="76"/>
        <v>7.7495911681735127E-2</v>
      </c>
      <c r="T62" s="217">
        <f t="shared" si="76"/>
        <v>8.7497143725074097E-2</v>
      </c>
      <c r="U62" s="217">
        <f t="shared" si="76"/>
        <v>9.8904370378650103E-2</v>
      </c>
      <c r="V62" s="217">
        <f t="shared" si="76"/>
        <v>0.11029959911811803</v>
      </c>
      <c r="W62" s="217">
        <f t="shared" si="76"/>
        <v>0.12029679310125159</v>
      </c>
      <c r="X62" s="217">
        <f t="shared" si="76"/>
        <v>0.18724074113488751</v>
      </c>
      <c r="Y62" s="217">
        <f t="shared" si="76"/>
        <v>0.19300674527201658</v>
      </c>
      <c r="Z62" s="217">
        <f t="shared" si="76"/>
        <v>0.19620086384343399</v>
      </c>
      <c r="AA62" s="217">
        <f t="shared" si="76"/>
        <v>0.19895873727997518</v>
      </c>
      <c r="AB62" s="217">
        <f t="shared" si="76"/>
        <v>0.20171357195372788</v>
      </c>
      <c r="AC62" s="217">
        <f t="shared" si="76"/>
        <v>0.20480928974588833</v>
      </c>
      <c r="AD62" s="217">
        <f t="shared" si="76"/>
        <v>0.23674532190031938</v>
      </c>
      <c r="AE62" s="217">
        <f t="shared" si="76"/>
        <v>0.23628849366727714</v>
      </c>
      <c r="AF62" s="217">
        <f t="shared" si="76"/>
        <v>0.23583166791023141</v>
      </c>
      <c r="AG62" s="217">
        <f t="shared" si="76"/>
        <v>0.23537484215318569</v>
      </c>
      <c r="AH62" s="217">
        <f t="shared" si="76"/>
        <v>0.23774152270878529</v>
      </c>
      <c r="AI62" s="217">
        <f t="shared" si="76"/>
        <v>0.28415906120670437</v>
      </c>
      <c r="AJ62" s="217">
        <f t="shared" si="76"/>
        <v>0.28336191908681951</v>
      </c>
      <c r="AK62" s="217">
        <f t="shared" si="76"/>
        <v>0.28256477944293118</v>
      </c>
      <c r="AL62" s="217">
        <f t="shared" si="76"/>
        <v>0.2817676397990429</v>
      </c>
      <c r="AM62" s="217">
        <f t="shared" si="76"/>
        <v>0.28097050015515462</v>
      </c>
      <c r="AN62" s="217">
        <f t="shared" si="76"/>
        <v>0.28017336051126618</v>
      </c>
      <c r="AO62" s="217">
        <f t="shared" si="76"/>
        <v>0.27937621839138149</v>
      </c>
      <c r="AP62" s="217">
        <f t="shared" si="76"/>
        <v>0.27857907874749316</v>
      </c>
      <c r="AQ62" s="217">
        <f t="shared" si="76"/>
        <v>0.27775496559777779</v>
      </c>
      <c r="AR62" s="217">
        <f t="shared" si="76"/>
        <v>0.27693085244806226</v>
      </c>
      <c r="AS62" s="217">
        <f t="shared" si="76"/>
        <v>0.27610674177434336</v>
      </c>
      <c r="AT62" s="217">
        <f t="shared" si="76"/>
        <v>0.27528262862462799</v>
      </c>
      <c r="AU62" s="217">
        <f t="shared" si="76"/>
        <v>0.27445851547491257</v>
      </c>
      <c r="AV62" s="217">
        <f t="shared" si="76"/>
        <v>0.27363440232519709</v>
      </c>
      <c r="AW62" s="217">
        <f t="shared" si="76"/>
        <v>0.27281028917548167</v>
      </c>
      <c r="AX62" s="217">
        <f t="shared" si="76"/>
        <v>0.27198617602576625</v>
      </c>
      <c r="AY62" s="217">
        <f t="shared" si="76"/>
        <v>0.27116206287605099</v>
      </c>
      <c r="AZ62" s="217">
        <f t="shared" si="76"/>
        <v>0.27033794972633551</v>
      </c>
      <c r="BA62" s="217">
        <f t="shared" si="76"/>
        <v>0.26951383657662004</v>
      </c>
      <c r="BB62" s="217">
        <f t="shared" si="76"/>
        <v>0.26868972590290108</v>
      </c>
      <c r="BC62" s="217">
        <f t="shared" si="76"/>
        <v>0.26788030284039638</v>
      </c>
      <c r="BD62" s="217">
        <f t="shared" si="76"/>
        <v>0.26707087977789157</v>
      </c>
      <c r="BE62" s="217">
        <f t="shared" si="76"/>
        <v>0.26626145919138322</v>
      </c>
      <c r="BF62" s="217">
        <f t="shared" si="76"/>
        <v>0.26545203612887841</v>
      </c>
      <c r="BG62" s="217">
        <f t="shared" si="76"/>
        <v>0.26464261554237001</v>
      </c>
      <c r="BH62" s="217">
        <f t="shared" si="76"/>
        <v>0.26383319247986525</v>
      </c>
      <c r="BI62" s="217">
        <f t="shared" si="76"/>
        <v>0.26302377189335685</v>
      </c>
      <c r="BJ62" s="217">
        <f t="shared" si="76"/>
        <v>0.2622143488308521</v>
      </c>
      <c r="BK62" s="217">
        <f t="shared" si="76"/>
        <v>0.26140492576834717</v>
      </c>
      <c r="BL62" s="217">
        <f t="shared" si="76"/>
        <v>0.26059550518183894</v>
      </c>
      <c r="BM62" s="217">
        <f t="shared" si="76"/>
        <v>0.25978608211933407</v>
      </c>
      <c r="BN62" s="217">
        <f t="shared" si="76"/>
        <v>0.25897666153282578</v>
      </c>
      <c r="BO62" s="217">
        <f t="shared" ref="BO62:DZ62" si="77">BO61*BO14</f>
        <v>0.2581808391190733</v>
      </c>
      <c r="BP62" s="217">
        <f t="shared" si="77"/>
        <v>0.25738501918131734</v>
      </c>
      <c r="BQ62" s="217">
        <f t="shared" si="77"/>
        <v>0.25658919924356138</v>
      </c>
      <c r="BR62" s="217">
        <f t="shared" si="77"/>
        <v>0.25579337930580542</v>
      </c>
      <c r="BS62" s="217">
        <f t="shared" si="77"/>
        <v>0.25499755936804946</v>
      </c>
      <c r="BT62" s="217">
        <f t="shared" si="77"/>
        <v>0.25420173943029351</v>
      </c>
      <c r="BU62" s="217">
        <f t="shared" si="77"/>
        <v>0.25340591701654103</v>
      </c>
      <c r="BV62" s="217">
        <f t="shared" si="77"/>
        <v>0.25261009707878512</v>
      </c>
      <c r="BW62" s="217">
        <f t="shared" si="77"/>
        <v>0.25181427714102916</v>
      </c>
      <c r="BX62" s="217">
        <f t="shared" si="77"/>
        <v>0.2510184572032732</v>
      </c>
      <c r="BY62" s="217">
        <f t="shared" si="77"/>
        <v>0.25022263726551724</v>
      </c>
      <c r="BZ62" s="217">
        <f t="shared" si="77"/>
        <v>0.24942681732776129</v>
      </c>
      <c r="CA62" s="217">
        <f t="shared" si="77"/>
        <v>0.24864357297620834</v>
      </c>
      <c r="CB62" s="217">
        <f t="shared" si="77"/>
        <v>0.24786032862465548</v>
      </c>
      <c r="CC62" s="217">
        <f t="shared" si="77"/>
        <v>0.24707708427310252</v>
      </c>
      <c r="CD62" s="217">
        <f t="shared" si="77"/>
        <v>0.24629383744555308</v>
      </c>
      <c r="CE62" s="217">
        <f t="shared" si="77"/>
        <v>0.24551059309400011</v>
      </c>
      <c r="CF62" s="217">
        <f t="shared" si="77"/>
        <v>0.24472734874244723</v>
      </c>
      <c r="CG62" s="217">
        <f t="shared" si="77"/>
        <v>0.24394410439089428</v>
      </c>
      <c r="CH62" s="217">
        <f t="shared" si="77"/>
        <v>0.24316086003934137</v>
      </c>
      <c r="CI62" s="217">
        <f t="shared" si="77"/>
        <v>0.24237761568778846</v>
      </c>
      <c r="CJ62" s="217">
        <f t="shared" si="77"/>
        <v>0.24159437133623554</v>
      </c>
      <c r="CK62" s="217">
        <f t="shared" si="77"/>
        <v>0.24081112698468257</v>
      </c>
      <c r="CL62" s="217">
        <f t="shared" si="77"/>
        <v>0.24002788263312966</v>
      </c>
      <c r="CM62" s="217">
        <f t="shared" si="77"/>
        <v>0.23925627794110435</v>
      </c>
      <c r="CN62" s="217">
        <f t="shared" si="77"/>
        <v>0.23848467324907893</v>
      </c>
      <c r="CO62" s="217">
        <f t="shared" si="77"/>
        <v>0.23771306855705357</v>
      </c>
      <c r="CP62" s="217">
        <f t="shared" si="77"/>
        <v>0.23694146386502821</v>
      </c>
      <c r="CQ62" s="217">
        <f t="shared" si="77"/>
        <v>0.23616985917300284</v>
      </c>
      <c r="CR62" s="217">
        <f t="shared" si="77"/>
        <v>0.23539825448097754</v>
      </c>
      <c r="CS62" s="217">
        <f t="shared" si="77"/>
        <v>0.23462664978895217</v>
      </c>
      <c r="CT62" s="217">
        <f t="shared" si="77"/>
        <v>0.23385504509692684</v>
      </c>
      <c r="CU62" s="217">
        <f t="shared" si="77"/>
        <v>0.23308344040490142</v>
      </c>
      <c r="CV62" s="217">
        <f t="shared" si="77"/>
        <v>0.23231183571287603</v>
      </c>
      <c r="CW62" s="217">
        <f t="shared" si="77"/>
        <v>0.23154023102085072</v>
      </c>
      <c r="CX62" s="217">
        <f t="shared" si="77"/>
        <v>0.23076862632882536</v>
      </c>
      <c r="CY62" s="217">
        <f t="shared" si="77"/>
        <v>0.23000777736557848</v>
      </c>
      <c r="CZ62" s="217">
        <f t="shared" si="77"/>
        <v>0.2292469284023316</v>
      </c>
      <c r="DA62" s="217">
        <f t="shared" si="77"/>
        <v>0.22848608191508124</v>
      </c>
      <c r="DB62" s="217">
        <f t="shared" si="77"/>
        <v>0.22772523295183439</v>
      </c>
      <c r="DC62" s="217">
        <f t="shared" si="77"/>
        <v>0.22696438398858751</v>
      </c>
      <c r="DD62" s="217">
        <f t="shared" si="77"/>
        <v>0.22620353750133712</v>
      </c>
      <c r="DE62" s="217">
        <f t="shared" si="77"/>
        <v>0.22544268853809027</v>
      </c>
      <c r="DF62" s="217">
        <f t="shared" si="77"/>
        <v>0.22468183957484336</v>
      </c>
      <c r="DG62" s="217">
        <f t="shared" si="77"/>
        <v>0.22392099061159654</v>
      </c>
      <c r="DH62" s="217">
        <f t="shared" si="77"/>
        <v>0.22316014412434615</v>
      </c>
      <c r="DI62" s="217">
        <f t="shared" si="77"/>
        <v>0.2223992951610993</v>
      </c>
      <c r="DJ62" s="217">
        <f t="shared" si="77"/>
        <v>0.22163844619785242</v>
      </c>
      <c r="DK62" s="217">
        <f t="shared" si="77"/>
        <v>0.2208825442756045</v>
      </c>
      <c r="DL62" s="217">
        <f t="shared" si="77"/>
        <v>0.22012663987736006</v>
      </c>
      <c r="DM62" s="217">
        <f t="shared" si="77"/>
        <v>0.21937073795511222</v>
      </c>
      <c r="DN62" s="217">
        <f t="shared" si="77"/>
        <v>0.21861483603286427</v>
      </c>
      <c r="DO62" s="217">
        <f t="shared" si="77"/>
        <v>0.21785893163461986</v>
      </c>
      <c r="DP62" s="217">
        <f t="shared" si="77"/>
        <v>0.217103029712372</v>
      </c>
      <c r="DQ62" s="217">
        <f t="shared" si="77"/>
        <v>0.21634712779012402</v>
      </c>
      <c r="DR62" s="217">
        <f t="shared" si="77"/>
        <v>0.21559122339187964</v>
      </c>
      <c r="DS62" s="217">
        <f t="shared" si="77"/>
        <v>0.21483532146963169</v>
      </c>
      <c r="DT62" s="217">
        <f t="shared" si="77"/>
        <v>0.21407941954738377</v>
      </c>
      <c r="DU62" s="217">
        <f t="shared" si="77"/>
        <v>0.21332351514913933</v>
      </c>
      <c r="DV62" s="217">
        <f t="shared" si="77"/>
        <v>0.21256761322689144</v>
      </c>
      <c r="DW62" s="217">
        <f t="shared" si="77"/>
        <v>0.21181236249172197</v>
      </c>
      <c r="DX62" s="217">
        <f t="shared" si="77"/>
        <v>0.21105711175655245</v>
      </c>
      <c r="DY62" s="217">
        <f t="shared" si="77"/>
        <v>0.21030186349737953</v>
      </c>
      <c r="DZ62" s="217">
        <f t="shared" si="77"/>
        <v>0.20954661276221001</v>
      </c>
      <c r="EA62" s="217">
        <f t="shared" ref="EA62:GL62" si="78">EA61*EA14</f>
        <v>0.20879136202704057</v>
      </c>
      <c r="EB62" s="217">
        <f t="shared" si="78"/>
        <v>0.20803611129187105</v>
      </c>
      <c r="EC62" s="217">
        <f t="shared" si="78"/>
        <v>0.20728086055670161</v>
      </c>
      <c r="ED62" s="217">
        <f t="shared" si="78"/>
        <v>0.20652560982153215</v>
      </c>
      <c r="EE62" s="217">
        <f t="shared" si="78"/>
        <v>0.20577035908636265</v>
      </c>
      <c r="EF62" s="217">
        <f t="shared" si="78"/>
        <v>0.20501511082718965</v>
      </c>
      <c r="EG62" s="217">
        <f t="shared" si="78"/>
        <v>0.20425986009202018</v>
      </c>
      <c r="EH62" s="217">
        <f t="shared" si="78"/>
        <v>0.20350460935685072</v>
      </c>
      <c r="EI62" s="217">
        <f t="shared" si="78"/>
        <v>0.20274935119369175</v>
      </c>
      <c r="EJ62" s="217">
        <f t="shared" si="78"/>
        <v>0.20199409303053281</v>
      </c>
      <c r="EK62" s="217">
        <f t="shared" si="78"/>
        <v>0.20123883734337031</v>
      </c>
      <c r="EL62" s="217">
        <f t="shared" si="78"/>
        <v>0.20048357918021134</v>
      </c>
      <c r="EM62" s="217">
        <f t="shared" si="78"/>
        <v>0.1997283210170524</v>
      </c>
      <c r="EN62" s="217">
        <f t="shared" si="78"/>
        <v>0.19897306285389343</v>
      </c>
      <c r="EO62" s="217">
        <f t="shared" si="78"/>
        <v>0.19821780469073444</v>
      </c>
      <c r="EP62" s="217">
        <f t="shared" si="78"/>
        <v>0.1974625465275755</v>
      </c>
      <c r="EQ62" s="217">
        <f t="shared" si="78"/>
        <v>0.19670729084041302</v>
      </c>
      <c r="ER62" s="217">
        <f t="shared" si="78"/>
        <v>0.19595203267725403</v>
      </c>
      <c r="ES62" s="217">
        <f t="shared" si="78"/>
        <v>0.19519677451409509</v>
      </c>
      <c r="ET62" s="217">
        <f t="shared" si="78"/>
        <v>0.19444151635093612</v>
      </c>
      <c r="EU62" s="217">
        <f t="shared" si="78"/>
        <v>0.19368626561576663</v>
      </c>
      <c r="EV62" s="217">
        <f t="shared" si="78"/>
        <v>0.19293101735659368</v>
      </c>
      <c r="EW62" s="217">
        <f t="shared" si="78"/>
        <v>0.19217576662142419</v>
      </c>
      <c r="EX62" s="217">
        <f t="shared" si="78"/>
        <v>0.19142051588625469</v>
      </c>
      <c r="EY62" s="217">
        <f t="shared" si="78"/>
        <v>0.19066526515108523</v>
      </c>
      <c r="EZ62" s="217">
        <f t="shared" si="78"/>
        <v>0.18991001441591576</v>
      </c>
      <c r="FA62" s="217">
        <f t="shared" si="78"/>
        <v>0.1891547636807463</v>
      </c>
      <c r="FB62" s="217">
        <f t="shared" si="78"/>
        <v>0.18839951542157332</v>
      </c>
      <c r="FC62" s="217">
        <f t="shared" si="78"/>
        <v>0.1876442646864038</v>
      </c>
      <c r="FD62" s="217">
        <f t="shared" si="78"/>
        <v>0.18688901395123436</v>
      </c>
      <c r="FE62" s="217">
        <f t="shared" si="78"/>
        <v>0.18613376321606487</v>
      </c>
      <c r="FF62" s="217">
        <f t="shared" si="78"/>
        <v>0.18537851248089543</v>
      </c>
      <c r="FG62" s="217">
        <f t="shared" si="78"/>
        <v>0.18462325431773646</v>
      </c>
      <c r="FH62" s="217">
        <f t="shared" si="78"/>
        <v>0.18386799863057396</v>
      </c>
      <c r="FI62" s="217">
        <f t="shared" si="78"/>
        <v>0.18311274046741502</v>
      </c>
      <c r="FJ62" s="217">
        <f t="shared" si="78"/>
        <v>0.18235748230425605</v>
      </c>
      <c r="FK62" s="217">
        <f t="shared" si="78"/>
        <v>0.18160222414109706</v>
      </c>
      <c r="FL62" s="217">
        <f t="shared" si="78"/>
        <v>0.18084696597793812</v>
      </c>
      <c r="FM62" s="217">
        <f t="shared" si="78"/>
        <v>0.18009170781477912</v>
      </c>
      <c r="FN62" s="217">
        <f t="shared" si="78"/>
        <v>0.17933645212761667</v>
      </c>
      <c r="FO62" s="217">
        <f t="shared" si="78"/>
        <v>0.17858119396445771</v>
      </c>
      <c r="FP62" s="217">
        <f t="shared" si="78"/>
        <v>0.17782593580129877</v>
      </c>
      <c r="FQ62" s="217">
        <f t="shared" si="78"/>
        <v>0.1770706776381398</v>
      </c>
      <c r="FR62" s="217">
        <f t="shared" si="78"/>
        <v>0.17631541947498083</v>
      </c>
      <c r="FS62" s="217">
        <f t="shared" si="78"/>
        <v>0.17556017121580786</v>
      </c>
      <c r="FT62" s="217">
        <f t="shared" si="78"/>
        <v>0.17480492048063834</v>
      </c>
      <c r="FU62" s="217">
        <f t="shared" si="78"/>
        <v>0.1740496697454689</v>
      </c>
      <c r="FV62" s="217">
        <f t="shared" si="78"/>
        <v>0.17329441901029941</v>
      </c>
      <c r="FW62" s="217">
        <f t="shared" si="78"/>
        <v>0.17253916827512997</v>
      </c>
      <c r="FX62" s="217">
        <f t="shared" si="78"/>
        <v>0.17178391753996045</v>
      </c>
      <c r="FY62" s="217">
        <f t="shared" si="78"/>
        <v>0.17102866928078747</v>
      </c>
      <c r="FZ62" s="217">
        <f t="shared" si="78"/>
        <v>0.170273418545618</v>
      </c>
      <c r="GA62" s="217">
        <f t="shared" si="78"/>
        <v>0.16951816781044854</v>
      </c>
      <c r="GB62" s="217">
        <f t="shared" si="78"/>
        <v>0.16876291707527905</v>
      </c>
      <c r="GC62" s="217">
        <f t="shared" si="78"/>
        <v>0.16800766634010955</v>
      </c>
      <c r="GD62" s="217">
        <f t="shared" si="78"/>
        <v>0.16725241560494009</v>
      </c>
      <c r="GE62" s="217">
        <f t="shared" si="78"/>
        <v>0.16649715991777761</v>
      </c>
      <c r="GF62" s="217">
        <f t="shared" si="78"/>
        <v>0.16574190175461867</v>
      </c>
      <c r="GG62" s="217">
        <f t="shared" si="78"/>
        <v>0.1649866435914597</v>
      </c>
      <c r="GH62" s="217">
        <f t="shared" si="78"/>
        <v>0.16423138542830074</v>
      </c>
      <c r="GI62" s="217">
        <f t="shared" si="78"/>
        <v>0.16347612726514177</v>
      </c>
      <c r="GJ62" s="217">
        <f t="shared" si="78"/>
        <v>0.16272087157797929</v>
      </c>
      <c r="GK62" s="217">
        <f t="shared" si="78"/>
        <v>0.16196561341482033</v>
      </c>
      <c r="GL62" s="217">
        <f t="shared" si="78"/>
        <v>0.16121035525166136</v>
      </c>
      <c r="GM62" s="217">
        <f t="shared" ref="GM62:HZ62" si="79">GM61*GM14</f>
        <v>0.16045509708850239</v>
      </c>
      <c r="GN62" s="217">
        <f t="shared" si="79"/>
        <v>0.15969983892534345</v>
      </c>
      <c r="GO62" s="217">
        <f t="shared" si="79"/>
        <v>0.15894458076218448</v>
      </c>
      <c r="GP62" s="217">
        <f t="shared" si="79"/>
        <v>0.15818932507502198</v>
      </c>
      <c r="GQ62" s="217">
        <f t="shared" si="79"/>
        <v>0.15743407433985257</v>
      </c>
      <c r="GR62" s="217">
        <f t="shared" si="79"/>
        <v>0.15667882360468302</v>
      </c>
      <c r="GS62" s="217">
        <f t="shared" si="79"/>
        <v>0.15592357286951361</v>
      </c>
      <c r="GT62" s="217">
        <f t="shared" si="79"/>
        <v>0.15516832213434409</v>
      </c>
      <c r="GU62" s="217">
        <f t="shared" si="79"/>
        <v>0.15441307139917465</v>
      </c>
      <c r="GV62" s="217">
        <f t="shared" si="79"/>
        <v>0.15365782314000165</v>
      </c>
      <c r="GW62" s="217">
        <f t="shared" si="79"/>
        <v>0.15290257240483218</v>
      </c>
      <c r="GX62" s="217">
        <f t="shared" si="79"/>
        <v>0.15214732166966269</v>
      </c>
      <c r="GY62" s="217">
        <f t="shared" si="79"/>
        <v>0.15139207093449322</v>
      </c>
      <c r="GZ62" s="217">
        <f t="shared" si="79"/>
        <v>0.15063682019932376</v>
      </c>
      <c r="HA62" s="217">
        <f t="shared" si="79"/>
        <v>0.14988156946415426</v>
      </c>
      <c r="HB62" s="217">
        <f t="shared" si="79"/>
        <v>0.14912632120498126</v>
      </c>
      <c r="HC62" s="217">
        <f t="shared" si="79"/>
        <v>0.14837106304182232</v>
      </c>
      <c r="HD62" s="217">
        <f t="shared" si="79"/>
        <v>0.14761580487866333</v>
      </c>
      <c r="HE62" s="217">
        <f t="shared" si="79"/>
        <v>0.14686054671550439</v>
      </c>
      <c r="HF62" s="217">
        <f t="shared" si="79"/>
        <v>0.14610528855234542</v>
      </c>
      <c r="HG62" s="217">
        <f t="shared" si="79"/>
        <v>0.14535003286518294</v>
      </c>
      <c r="HH62" s="217">
        <f t="shared" si="79"/>
        <v>0.14459477470202398</v>
      </c>
      <c r="HI62" s="217">
        <f t="shared" si="79"/>
        <v>0.14383951653886501</v>
      </c>
      <c r="HJ62" s="217">
        <f t="shared" si="79"/>
        <v>0.14308425837570607</v>
      </c>
      <c r="HK62" s="217">
        <f t="shared" si="79"/>
        <v>0.1423290002125471</v>
      </c>
      <c r="HL62" s="217">
        <f t="shared" si="79"/>
        <v>0.14157374204938811</v>
      </c>
      <c r="HM62" s="217">
        <f t="shared" si="79"/>
        <v>0.14081848636222566</v>
      </c>
      <c r="HN62" s="217">
        <f t="shared" si="79"/>
        <v>0.14006322819906669</v>
      </c>
      <c r="HO62" s="217">
        <f t="shared" si="79"/>
        <v>0.13930797746389723</v>
      </c>
      <c r="HP62" s="217">
        <f t="shared" si="79"/>
        <v>0.13855272672872776</v>
      </c>
      <c r="HQ62" s="217">
        <f t="shared" si="79"/>
        <v>0.13779747599355827</v>
      </c>
      <c r="HR62" s="217">
        <f t="shared" si="79"/>
        <v>0.13704222773438529</v>
      </c>
      <c r="HS62" s="217">
        <f t="shared" si="79"/>
        <v>0.1362869769992158</v>
      </c>
      <c r="HT62" s="217">
        <f t="shared" si="79"/>
        <v>0.13553172626404636</v>
      </c>
      <c r="HU62" s="217">
        <f t="shared" si="79"/>
        <v>0.13477647552887684</v>
      </c>
      <c r="HV62" s="217">
        <f t="shared" si="79"/>
        <v>0.1340212247937074</v>
      </c>
      <c r="HW62" s="217">
        <f t="shared" si="79"/>
        <v>0.13326597405853788</v>
      </c>
      <c r="HX62" s="217">
        <f t="shared" si="79"/>
        <v>0.13251072332336847</v>
      </c>
      <c r="HY62" s="217">
        <f t="shared" si="79"/>
        <v>0.13175547506419544</v>
      </c>
      <c r="HZ62" s="217">
        <f t="shared" si="79"/>
        <v>0.13100022432902597</v>
      </c>
    </row>
    <row r="64" spans="1:234" x14ac:dyDescent="0.2">
      <c r="A64" s="219" t="s">
        <v>122</v>
      </c>
    </row>
    <row r="65" spans="1:234" x14ac:dyDescent="0.2">
      <c r="A65" s="214" t="s">
        <v>110</v>
      </c>
      <c r="B65" s="211">
        <v>59.025920968236704</v>
      </c>
      <c r="C65" s="211">
        <v>59.025920968236704</v>
      </c>
      <c r="D65" s="211">
        <v>59.025920968236704</v>
      </c>
      <c r="E65" s="211">
        <v>59.025920968236704</v>
      </c>
      <c r="F65" s="211">
        <v>59.025920968236704</v>
      </c>
      <c r="G65" s="211">
        <v>59.025920968236704</v>
      </c>
      <c r="H65" s="211">
        <v>59.025920968236704</v>
      </c>
      <c r="I65" s="211">
        <v>59.025920968236704</v>
      </c>
      <c r="J65" s="211">
        <v>59.025920968236704</v>
      </c>
      <c r="K65" s="211">
        <v>59.025920968236704</v>
      </c>
      <c r="L65" s="211">
        <v>59.025920968236704</v>
      </c>
      <c r="M65" s="211">
        <v>59.025920968236704</v>
      </c>
      <c r="N65" s="211">
        <v>59.025920968236704</v>
      </c>
      <c r="O65" s="211">
        <v>59.025920968236704</v>
      </c>
      <c r="P65" s="211">
        <v>59.025920968236704</v>
      </c>
      <c r="Q65" s="211">
        <v>59.025920968236704</v>
      </c>
      <c r="R65" s="211">
        <v>59.025920968236704</v>
      </c>
      <c r="S65" s="211">
        <v>59.025920968236704</v>
      </c>
      <c r="T65" s="211">
        <v>59.025920968236704</v>
      </c>
      <c r="U65" s="211">
        <v>59.025920968236704</v>
      </c>
      <c r="V65" s="211">
        <v>59.025920968236704</v>
      </c>
      <c r="W65" s="211">
        <v>59.025920968236704</v>
      </c>
      <c r="X65" s="211">
        <v>59.025920968236704</v>
      </c>
      <c r="Y65" s="211">
        <v>59.025920968236704</v>
      </c>
      <c r="Z65" s="211">
        <v>59.025920968236704</v>
      </c>
      <c r="AA65" s="211">
        <v>59.025920968236704</v>
      </c>
      <c r="AB65" s="211">
        <v>59.025920968236704</v>
      </c>
      <c r="AC65" s="211">
        <v>59.025920968236704</v>
      </c>
      <c r="AD65" s="211">
        <v>59.025920968236704</v>
      </c>
      <c r="AE65" s="211">
        <v>59.025920968236704</v>
      </c>
      <c r="AF65" s="211">
        <v>59.025920968236704</v>
      </c>
      <c r="AG65" s="211">
        <v>59.025920968236704</v>
      </c>
      <c r="AH65" s="211">
        <v>59.025920968236704</v>
      </c>
      <c r="AI65" s="211">
        <v>59.025920968236704</v>
      </c>
      <c r="AJ65" s="211">
        <v>59.025920968236704</v>
      </c>
      <c r="AK65" s="211">
        <v>59.025920968236704</v>
      </c>
      <c r="AL65" s="211">
        <v>59.025920968236704</v>
      </c>
      <c r="AM65" s="211">
        <v>59.025920968236704</v>
      </c>
      <c r="AN65" s="211">
        <v>59.025920968236704</v>
      </c>
      <c r="AO65" s="211">
        <v>59.025920968236704</v>
      </c>
      <c r="AP65" s="211">
        <v>59.025920968236704</v>
      </c>
      <c r="AQ65" s="211">
        <v>59.025920968236704</v>
      </c>
      <c r="AR65" s="211">
        <v>59.025920968236704</v>
      </c>
      <c r="AS65" s="211">
        <v>59.025920968236704</v>
      </c>
      <c r="AT65" s="211">
        <v>59.025920968236704</v>
      </c>
      <c r="AU65" s="211">
        <v>59.025920968236704</v>
      </c>
      <c r="AV65" s="211">
        <v>59.025920968236704</v>
      </c>
      <c r="AW65" s="211">
        <v>59.025920968236704</v>
      </c>
      <c r="AX65" s="211">
        <v>59.025920968236704</v>
      </c>
      <c r="AY65" s="211">
        <v>59.025920968236704</v>
      </c>
      <c r="AZ65" s="211">
        <v>59.025920968236704</v>
      </c>
      <c r="BA65" s="211">
        <v>59.025920968236704</v>
      </c>
      <c r="BB65" s="211">
        <v>59.025920968236704</v>
      </c>
      <c r="BC65" s="211">
        <v>59.025920968236704</v>
      </c>
      <c r="BD65" s="211">
        <v>59.025920968236704</v>
      </c>
      <c r="BE65" s="211">
        <v>59.025920968236704</v>
      </c>
      <c r="BF65" s="211">
        <v>59.025920968236704</v>
      </c>
      <c r="BG65" s="211">
        <v>59.025920968236704</v>
      </c>
      <c r="BH65" s="211">
        <v>59.025920968236704</v>
      </c>
      <c r="BI65" s="211">
        <v>59.025920968236704</v>
      </c>
      <c r="BJ65" s="211">
        <v>59.025920968236704</v>
      </c>
      <c r="BK65" s="211">
        <v>59.025920968236704</v>
      </c>
      <c r="BL65" s="211">
        <v>59.025920968236704</v>
      </c>
      <c r="BM65" s="211">
        <v>59.025920968236704</v>
      </c>
      <c r="BN65" s="211">
        <v>59.025920968236704</v>
      </c>
      <c r="BO65" s="211">
        <v>59.025920968236704</v>
      </c>
      <c r="BP65" s="211">
        <v>59.025920968236704</v>
      </c>
      <c r="BQ65" s="211">
        <v>59.025920968236704</v>
      </c>
      <c r="BR65" s="211">
        <v>59.025920968236704</v>
      </c>
      <c r="BS65" s="211">
        <v>59.025920968236704</v>
      </c>
      <c r="BT65" s="211">
        <v>59.025920968236704</v>
      </c>
      <c r="BU65" s="211">
        <v>59.025920968236704</v>
      </c>
      <c r="BV65" s="211">
        <v>59.025920968236704</v>
      </c>
      <c r="BW65" s="211">
        <v>59.025920968236704</v>
      </c>
      <c r="BX65" s="211">
        <v>59.025920968236704</v>
      </c>
      <c r="BY65" s="211">
        <v>59.025920968236704</v>
      </c>
      <c r="BZ65" s="211">
        <v>59.025920968236704</v>
      </c>
      <c r="CA65" s="211">
        <v>59.025920968236704</v>
      </c>
      <c r="CB65" s="211">
        <v>59.025920968236704</v>
      </c>
      <c r="CC65" s="211">
        <v>59.025920968236704</v>
      </c>
      <c r="CD65" s="211">
        <v>59.025920968236704</v>
      </c>
      <c r="CE65" s="211">
        <v>59.025920968236704</v>
      </c>
      <c r="CF65" s="211">
        <v>59.025920968236704</v>
      </c>
      <c r="CG65" s="211">
        <v>59.025920968236704</v>
      </c>
      <c r="CH65" s="211">
        <v>59.025920968236704</v>
      </c>
      <c r="CI65" s="211">
        <v>59.025920968236704</v>
      </c>
      <c r="CJ65" s="211">
        <v>59.025920968236704</v>
      </c>
      <c r="CK65" s="211">
        <v>59.025920968236704</v>
      </c>
      <c r="CL65" s="211">
        <v>59.025920968236704</v>
      </c>
      <c r="CM65" s="211">
        <v>59.025920968236704</v>
      </c>
      <c r="CN65" s="211">
        <v>59.025920968236704</v>
      </c>
      <c r="CO65" s="211">
        <v>59.025920968236704</v>
      </c>
      <c r="CP65" s="211">
        <v>59.025920968236704</v>
      </c>
      <c r="CQ65" s="211">
        <v>59.025920968236704</v>
      </c>
      <c r="CR65" s="211">
        <v>59.025920968236704</v>
      </c>
      <c r="CS65" s="211">
        <v>59.025920968236704</v>
      </c>
      <c r="CT65" s="211">
        <v>59.025920968236704</v>
      </c>
      <c r="CU65" s="211">
        <v>59.025920968236704</v>
      </c>
      <c r="CV65" s="211">
        <v>59.025920968236704</v>
      </c>
      <c r="CW65" s="211">
        <v>59.025920968236704</v>
      </c>
      <c r="CX65" s="211">
        <v>59.025920968236704</v>
      </c>
      <c r="CY65" s="211">
        <v>59.025920968236704</v>
      </c>
      <c r="CZ65" s="211">
        <v>59.025920968236704</v>
      </c>
      <c r="DA65" s="211">
        <v>59.025920968236704</v>
      </c>
      <c r="DB65" s="211">
        <v>59.025920968236704</v>
      </c>
      <c r="DC65" s="211">
        <v>59.025920968236704</v>
      </c>
      <c r="DD65" s="211">
        <v>59.025920968236704</v>
      </c>
      <c r="DE65" s="211">
        <v>59.025920968236704</v>
      </c>
      <c r="DF65" s="211">
        <v>59.025920968236704</v>
      </c>
      <c r="DG65" s="211">
        <v>59.025920968236704</v>
      </c>
      <c r="DH65" s="211">
        <v>59.025920968236704</v>
      </c>
      <c r="DI65" s="211">
        <v>59.025920968236704</v>
      </c>
      <c r="DJ65" s="211">
        <v>59.025920968236704</v>
      </c>
      <c r="DK65" s="211">
        <v>59.025920968236704</v>
      </c>
      <c r="DL65" s="211">
        <v>59.025920968236704</v>
      </c>
      <c r="DM65" s="211">
        <v>59.025920968236704</v>
      </c>
      <c r="DN65" s="211">
        <v>59.025920968236704</v>
      </c>
      <c r="DO65" s="211">
        <v>59.025920968236704</v>
      </c>
      <c r="DP65" s="211">
        <v>59.025920968236704</v>
      </c>
      <c r="DQ65" s="211">
        <v>59.025920968236704</v>
      </c>
      <c r="DR65" s="211">
        <v>59.025920968236704</v>
      </c>
      <c r="DS65" s="211">
        <v>59.025920968236704</v>
      </c>
      <c r="DT65" s="211">
        <v>59.025920968236704</v>
      </c>
      <c r="DU65" s="211">
        <v>59.025920968236704</v>
      </c>
      <c r="DV65" s="211">
        <v>59.025920968236704</v>
      </c>
      <c r="DW65" s="211">
        <v>59.025920968236704</v>
      </c>
      <c r="DX65" s="211">
        <v>59.025920968236704</v>
      </c>
      <c r="DY65" s="211">
        <v>59.025920968236704</v>
      </c>
      <c r="DZ65" s="211">
        <v>59.025920968236704</v>
      </c>
      <c r="EA65" s="211">
        <v>59.025920968236704</v>
      </c>
      <c r="EB65" s="211">
        <v>59.025920968236704</v>
      </c>
      <c r="EC65" s="211">
        <v>59.025920968236704</v>
      </c>
      <c r="ED65" s="211">
        <v>59.025920968236704</v>
      </c>
      <c r="EE65" s="211">
        <v>59.025920968236704</v>
      </c>
      <c r="EF65" s="211">
        <v>59.025920968236704</v>
      </c>
      <c r="EG65" s="211">
        <v>59.025920968236704</v>
      </c>
      <c r="EH65" s="211">
        <v>59.025920968236704</v>
      </c>
      <c r="EI65" s="211">
        <v>59.025920968236704</v>
      </c>
      <c r="EJ65" s="211">
        <v>59.025920968236704</v>
      </c>
      <c r="EK65" s="211">
        <v>59.025920968236704</v>
      </c>
      <c r="EL65" s="211">
        <v>59.025920968236704</v>
      </c>
      <c r="EM65" s="211">
        <v>59.025920968236704</v>
      </c>
      <c r="EN65" s="211">
        <v>59.025920968236704</v>
      </c>
      <c r="EO65" s="211">
        <v>59.025920968236704</v>
      </c>
      <c r="EP65" s="211">
        <v>59.025920968236704</v>
      </c>
      <c r="EQ65" s="211">
        <v>59.025920968236704</v>
      </c>
      <c r="ER65" s="211">
        <v>59.025920968236704</v>
      </c>
      <c r="ES65" s="211">
        <v>59.025920968236704</v>
      </c>
      <c r="ET65" s="211">
        <v>59.025920968236704</v>
      </c>
      <c r="EU65" s="211">
        <v>59.025920968236704</v>
      </c>
      <c r="EV65" s="211">
        <v>59.025920968236704</v>
      </c>
      <c r="EW65" s="211">
        <v>59.025920968236704</v>
      </c>
      <c r="EX65" s="211">
        <v>59.025920968236704</v>
      </c>
      <c r="EY65" s="211">
        <v>59.025920968236704</v>
      </c>
      <c r="EZ65" s="211">
        <v>59.025920968236704</v>
      </c>
      <c r="FA65" s="211">
        <v>59.025920968236704</v>
      </c>
      <c r="FB65" s="211">
        <v>59.025920968236704</v>
      </c>
      <c r="FC65" s="211">
        <v>59.025920968236704</v>
      </c>
      <c r="FD65" s="211">
        <v>59.025920968236704</v>
      </c>
      <c r="FE65" s="211">
        <v>59.025920968236704</v>
      </c>
      <c r="FF65" s="211">
        <v>59.025920968236704</v>
      </c>
      <c r="FG65" s="211">
        <v>59.025920968236704</v>
      </c>
      <c r="FH65" s="211">
        <v>59.025920968236704</v>
      </c>
      <c r="FI65" s="211">
        <v>59.025920968236704</v>
      </c>
      <c r="FJ65" s="211">
        <v>59.025920968236704</v>
      </c>
      <c r="FK65" s="211">
        <v>59.025920968236704</v>
      </c>
      <c r="FL65" s="211">
        <v>59.025920968236704</v>
      </c>
      <c r="FM65" s="211">
        <v>59.025920968236704</v>
      </c>
      <c r="FN65" s="211">
        <v>59.025920968236704</v>
      </c>
      <c r="FO65" s="211">
        <v>59.025920968236704</v>
      </c>
      <c r="FP65" s="211">
        <v>59.025920968236704</v>
      </c>
      <c r="FQ65" s="211">
        <v>59.025920968236704</v>
      </c>
      <c r="FR65" s="211">
        <v>59.025920968236704</v>
      </c>
      <c r="FS65" s="211">
        <v>59.025920968236704</v>
      </c>
      <c r="FT65" s="211">
        <v>59.025920968236704</v>
      </c>
      <c r="FU65" s="211">
        <v>59.025920968236704</v>
      </c>
      <c r="FV65" s="211">
        <v>59.025920968236704</v>
      </c>
      <c r="FW65" s="211">
        <v>59.025920968236704</v>
      </c>
      <c r="FX65" s="211">
        <v>59.025920968236704</v>
      </c>
      <c r="FY65" s="211">
        <v>59.025920968236704</v>
      </c>
      <c r="FZ65" s="211">
        <v>59.025920968236704</v>
      </c>
      <c r="GA65" s="211">
        <v>59.025920968236704</v>
      </c>
      <c r="GB65" s="211">
        <v>59.025920968236704</v>
      </c>
      <c r="GC65" s="211">
        <v>59.025920968236704</v>
      </c>
      <c r="GD65" s="211">
        <v>59.025920968236704</v>
      </c>
      <c r="GE65" s="211">
        <v>59.025920968236704</v>
      </c>
      <c r="GF65" s="211">
        <v>59.025920968236704</v>
      </c>
      <c r="GG65" s="211">
        <v>59.025920968236704</v>
      </c>
      <c r="GH65" s="211">
        <v>59.025920968236704</v>
      </c>
      <c r="GI65" s="211">
        <v>59.025920968236704</v>
      </c>
      <c r="GJ65" s="211">
        <v>59.025920968236704</v>
      </c>
      <c r="GK65" s="211">
        <v>59.025920968236704</v>
      </c>
      <c r="GL65" s="211">
        <v>59.025920968236704</v>
      </c>
      <c r="GM65" s="211">
        <v>59.025920968236704</v>
      </c>
      <c r="GN65" s="211">
        <v>59.025920968236704</v>
      </c>
      <c r="GO65" s="211">
        <v>59.025920968236704</v>
      </c>
      <c r="GP65" s="211">
        <v>59.025920968236704</v>
      </c>
      <c r="GQ65" s="211">
        <v>59.025920968236704</v>
      </c>
      <c r="GR65" s="211">
        <v>59.025920968236704</v>
      </c>
      <c r="GS65" s="211">
        <v>59.025920968236704</v>
      </c>
      <c r="GT65" s="211">
        <v>59.025920968236704</v>
      </c>
      <c r="GU65" s="211">
        <v>59.025920968236704</v>
      </c>
      <c r="GV65" s="211">
        <v>59.025920968236704</v>
      </c>
      <c r="GW65" s="211">
        <v>59.025920968236704</v>
      </c>
      <c r="GX65" s="211">
        <v>59.025920968236704</v>
      </c>
      <c r="GY65" s="211">
        <v>59.025920968236704</v>
      </c>
      <c r="GZ65" s="211">
        <v>59.025920968236704</v>
      </c>
      <c r="HA65" s="211">
        <v>59.025920968236704</v>
      </c>
      <c r="HB65" s="211">
        <v>59.025920968236704</v>
      </c>
      <c r="HC65" s="211">
        <v>59.025920968236704</v>
      </c>
      <c r="HD65" s="211">
        <v>59.025920968236704</v>
      </c>
      <c r="HE65" s="211">
        <v>59.025920968236704</v>
      </c>
      <c r="HF65" s="211">
        <v>59.025920968236704</v>
      </c>
      <c r="HG65" s="211">
        <v>59.025920968236704</v>
      </c>
      <c r="HH65" s="211">
        <v>59.025920968236704</v>
      </c>
      <c r="HI65" s="211">
        <v>59.025920968236704</v>
      </c>
      <c r="HJ65" s="211">
        <v>59.025920968236704</v>
      </c>
      <c r="HK65" s="211">
        <v>59.025920968236704</v>
      </c>
      <c r="HL65" s="211">
        <v>59.025920968236704</v>
      </c>
      <c r="HM65" s="211">
        <v>59.025920968236704</v>
      </c>
      <c r="HN65" s="211">
        <v>59.025920968236704</v>
      </c>
      <c r="HO65" s="211">
        <v>59.025920968236704</v>
      </c>
      <c r="HP65" s="211">
        <v>59.025920968236704</v>
      </c>
      <c r="HQ65" s="211">
        <v>59.025920968236704</v>
      </c>
      <c r="HR65" s="211">
        <v>59.025920968236704</v>
      </c>
      <c r="HS65" s="211">
        <v>59.025920968236704</v>
      </c>
      <c r="HT65" s="211">
        <v>59.025920968236704</v>
      </c>
      <c r="HU65" s="211">
        <v>59.025920968236704</v>
      </c>
      <c r="HV65" s="211">
        <v>59.025920968236704</v>
      </c>
      <c r="HW65" s="211">
        <v>59.025920968236704</v>
      </c>
      <c r="HX65" s="211">
        <v>59.025920968236704</v>
      </c>
      <c r="HY65" s="211">
        <v>59.025920968236704</v>
      </c>
      <c r="HZ65" s="211">
        <v>59.025920968236704</v>
      </c>
    </row>
    <row r="66" spans="1:234" x14ac:dyDescent="0.2">
      <c r="A66" s="214" t="s">
        <v>111</v>
      </c>
      <c r="B66" s="212">
        <v>11.37116016899523</v>
      </c>
      <c r="C66" s="212">
        <v>11.37116016899523</v>
      </c>
      <c r="D66" s="212">
        <v>11.37116016899523</v>
      </c>
      <c r="E66" s="212">
        <v>11.37116016899523</v>
      </c>
      <c r="F66" s="212">
        <v>11.37116016899523</v>
      </c>
      <c r="G66" s="212">
        <v>11.37116016899523</v>
      </c>
      <c r="H66" s="212">
        <v>11.37116016899523</v>
      </c>
      <c r="I66" s="212">
        <v>11.37116016899523</v>
      </c>
      <c r="J66" s="212">
        <v>11.37116016899523</v>
      </c>
      <c r="K66" s="212">
        <v>11.37116016899523</v>
      </c>
      <c r="L66" s="212">
        <v>11.37116016899523</v>
      </c>
      <c r="M66" s="212">
        <v>11.37116016899523</v>
      </c>
      <c r="N66" s="212">
        <v>11.37116016899523</v>
      </c>
      <c r="O66" s="212">
        <v>11.37116016899523</v>
      </c>
      <c r="P66" s="212">
        <v>11.37116016899523</v>
      </c>
      <c r="Q66" s="212">
        <v>11.37116016899523</v>
      </c>
      <c r="R66" s="212">
        <v>11.37116016899523</v>
      </c>
      <c r="S66" s="212">
        <v>11.37116016899523</v>
      </c>
      <c r="T66" s="212">
        <v>11.37116016899523</v>
      </c>
      <c r="U66" s="212">
        <v>11.37116016899523</v>
      </c>
      <c r="V66" s="212">
        <v>11.37116016899523</v>
      </c>
      <c r="W66" s="212">
        <v>11.37116016899523</v>
      </c>
      <c r="X66" s="212">
        <v>11.37116016899523</v>
      </c>
      <c r="Y66" s="212">
        <v>11.37116016899523</v>
      </c>
      <c r="Z66" s="212">
        <v>11.37116016899523</v>
      </c>
      <c r="AA66" s="212">
        <v>11.37116016899523</v>
      </c>
      <c r="AB66" s="212">
        <v>11.37116016899523</v>
      </c>
      <c r="AC66" s="212">
        <v>11.37116016899523</v>
      </c>
      <c r="AD66" s="212">
        <v>11.37116016899523</v>
      </c>
      <c r="AE66" s="212">
        <v>11.37116016899523</v>
      </c>
      <c r="AF66" s="212">
        <v>11.37116016899523</v>
      </c>
      <c r="AG66" s="212">
        <v>11.37116016899523</v>
      </c>
      <c r="AH66" s="212">
        <v>11.37116016899523</v>
      </c>
      <c r="AI66" s="212">
        <v>11.37116016899523</v>
      </c>
      <c r="AJ66" s="212">
        <v>11.37116016899523</v>
      </c>
      <c r="AK66" s="212">
        <v>11.37116016899523</v>
      </c>
      <c r="AL66" s="212">
        <v>11.37116016899523</v>
      </c>
      <c r="AM66" s="212">
        <v>11.37116016899523</v>
      </c>
      <c r="AN66" s="212">
        <v>11.37116016899523</v>
      </c>
      <c r="AO66" s="212">
        <v>11.37116016899523</v>
      </c>
      <c r="AP66" s="212">
        <v>11.37116016899523</v>
      </c>
      <c r="AQ66" s="212">
        <v>11.37116016899523</v>
      </c>
      <c r="AR66" s="212">
        <v>11.37116016899523</v>
      </c>
      <c r="AS66" s="212">
        <v>11.37116016899523</v>
      </c>
      <c r="AT66" s="212">
        <v>11.37116016899523</v>
      </c>
      <c r="AU66" s="212">
        <v>11.37116016899523</v>
      </c>
      <c r="AV66" s="212">
        <v>11.37116016899523</v>
      </c>
      <c r="AW66" s="212">
        <v>11.37116016899523</v>
      </c>
      <c r="AX66" s="212">
        <v>11.37116016899523</v>
      </c>
      <c r="AY66" s="212">
        <v>11.37116016899523</v>
      </c>
      <c r="AZ66" s="212">
        <v>11.37116016899523</v>
      </c>
      <c r="BA66" s="212">
        <v>11.37116016899523</v>
      </c>
      <c r="BB66" s="212">
        <v>11.37116016899523</v>
      </c>
      <c r="BC66" s="212">
        <v>11.37116016899523</v>
      </c>
      <c r="BD66" s="212">
        <v>11.37116016899523</v>
      </c>
      <c r="BE66" s="212">
        <v>11.37116016899523</v>
      </c>
      <c r="BF66" s="212">
        <v>11.37116016899523</v>
      </c>
      <c r="BG66" s="212">
        <v>11.37116016899523</v>
      </c>
      <c r="BH66" s="212">
        <v>11.37116016899523</v>
      </c>
      <c r="BI66" s="212">
        <v>11.37116016899523</v>
      </c>
      <c r="BJ66" s="212">
        <v>11.37116016899523</v>
      </c>
      <c r="BK66" s="212">
        <v>11.37116016899523</v>
      </c>
      <c r="BL66" s="212">
        <v>11.37116016899523</v>
      </c>
      <c r="BM66" s="212">
        <v>11.37116016899523</v>
      </c>
      <c r="BN66" s="212">
        <v>11.37116016899523</v>
      </c>
      <c r="BO66" s="212">
        <v>11.37116016899523</v>
      </c>
      <c r="BP66" s="212">
        <v>11.37116016899523</v>
      </c>
      <c r="BQ66" s="212">
        <v>11.37116016899523</v>
      </c>
      <c r="BR66" s="212">
        <v>11.37116016899523</v>
      </c>
      <c r="BS66" s="212">
        <v>11.37116016899523</v>
      </c>
      <c r="BT66" s="212">
        <v>11.37116016899523</v>
      </c>
      <c r="BU66" s="212">
        <v>11.37116016899523</v>
      </c>
      <c r="BV66" s="212">
        <v>11.37116016899523</v>
      </c>
      <c r="BW66" s="212">
        <v>11.37116016899523</v>
      </c>
      <c r="BX66" s="212">
        <v>11.37116016899523</v>
      </c>
      <c r="BY66" s="212">
        <v>11.37116016899523</v>
      </c>
      <c r="BZ66" s="212">
        <v>11.37116016899523</v>
      </c>
      <c r="CA66" s="212">
        <v>11.37116016899523</v>
      </c>
      <c r="CB66" s="212">
        <v>11.37116016899523</v>
      </c>
      <c r="CC66" s="212">
        <v>11.37116016899523</v>
      </c>
      <c r="CD66" s="212">
        <v>11.37116016899523</v>
      </c>
      <c r="CE66" s="212">
        <v>11.37116016899523</v>
      </c>
      <c r="CF66" s="212">
        <v>11.37116016899523</v>
      </c>
      <c r="CG66" s="212">
        <v>11.37116016899523</v>
      </c>
      <c r="CH66" s="212">
        <v>11.37116016899523</v>
      </c>
      <c r="CI66" s="212">
        <v>11.37116016899523</v>
      </c>
      <c r="CJ66" s="212">
        <v>11.37116016899523</v>
      </c>
      <c r="CK66" s="212">
        <v>11.37116016899523</v>
      </c>
      <c r="CL66" s="212">
        <v>11.37116016899523</v>
      </c>
      <c r="CM66" s="212">
        <v>11.37116016899523</v>
      </c>
      <c r="CN66" s="212">
        <v>11.37116016899523</v>
      </c>
      <c r="CO66" s="212">
        <v>11.37116016899523</v>
      </c>
      <c r="CP66" s="212">
        <v>11.37116016899523</v>
      </c>
      <c r="CQ66" s="212">
        <v>11.37116016899523</v>
      </c>
      <c r="CR66" s="212">
        <v>11.37116016899523</v>
      </c>
      <c r="CS66" s="212">
        <v>11.37116016899523</v>
      </c>
      <c r="CT66" s="212">
        <v>11.37116016899523</v>
      </c>
      <c r="CU66" s="212">
        <v>11.37116016899523</v>
      </c>
      <c r="CV66" s="212">
        <v>11.37116016899523</v>
      </c>
      <c r="CW66" s="212">
        <v>11.37116016899523</v>
      </c>
      <c r="CX66" s="212">
        <v>11.37116016899523</v>
      </c>
      <c r="CY66" s="212">
        <v>11.37116016899523</v>
      </c>
      <c r="CZ66" s="212">
        <v>11.37116016899523</v>
      </c>
      <c r="DA66" s="212">
        <v>11.37116016899523</v>
      </c>
      <c r="DB66" s="212">
        <v>11.37116016899523</v>
      </c>
      <c r="DC66" s="212">
        <v>11.37116016899523</v>
      </c>
      <c r="DD66" s="212">
        <v>11.37116016899523</v>
      </c>
      <c r="DE66" s="212">
        <v>11.37116016899523</v>
      </c>
      <c r="DF66" s="212">
        <v>11.37116016899523</v>
      </c>
      <c r="DG66" s="212">
        <v>11.37116016899523</v>
      </c>
      <c r="DH66" s="212">
        <v>11.37116016899523</v>
      </c>
      <c r="DI66" s="212">
        <v>11.37116016899523</v>
      </c>
      <c r="DJ66" s="212">
        <v>11.37116016899523</v>
      </c>
      <c r="DK66" s="212">
        <v>11.37116016899523</v>
      </c>
      <c r="DL66" s="212">
        <v>11.37116016899523</v>
      </c>
      <c r="DM66" s="212">
        <v>11.37116016899523</v>
      </c>
      <c r="DN66" s="212">
        <v>11.37116016899523</v>
      </c>
      <c r="DO66" s="212">
        <v>11.37116016899523</v>
      </c>
      <c r="DP66" s="212">
        <v>11.37116016899523</v>
      </c>
      <c r="DQ66" s="212">
        <v>11.37116016899523</v>
      </c>
      <c r="DR66" s="212">
        <v>11.37116016899523</v>
      </c>
      <c r="DS66" s="212">
        <v>11.37116016899523</v>
      </c>
      <c r="DT66" s="212">
        <v>11.37116016899523</v>
      </c>
      <c r="DU66" s="212">
        <v>11.37116016899523</v>
      </c>
      <c r="DV66" s="212">
        <v>11.37116016899523</v>
      </c>
      <c r="DW66" s="212">
        <v>11.37116016899523</v>
      </c>
      <c r="DX66" s="212">
        <v>11.37116016899523</v>
      </c>
      <c r="DY66" s="212">
        <v>11.37116016899523</v>
      </c>
      <c r="DZ66" s="212">
        <v>11.37116016899523</v>
      </c>
      <c r="EA66" s="212">
        <v>11.37116016899523</v>
      </c>
      <c r="EB66" s="212">
        <v>11.37116016899523</v>
      </c>
      <c r="EC66" s="212">
        <v>11.37116016899523</v>
      </c>
      <c r="ED66" s="212">
        <v>11.37116016899523</v>
      </c>
      <c r="EE66" s="212">
        <v>11.37116016899523</v>
      </c>
      <c r="EF66" s="212">
        <v>11.37116016899523</v>
      </c>
      <c r="EG66" s="212">
        <v>11.37116016899523</v>
      </c>
      <c r="EH66" s="212">
        <v>11.37116016899523</v>
      </c>
      <c r="EI66" s="212">
        <v>11.37116016899523</v>
      </c>
      <c r="EJ66" s="212">
        <v>11.37116016899523</v>
      </c>
      <c r="EK66" s="212">
        <v>11.37116016899523</v>
      </c>
      <c r="EL66" s="212">
        <v>11.37116016899523</v>
      </c>
      <c r="EM66" s="212">
        <v>11.37116016899523</v>
      </c>
      <c r="EN66" s="212">
        <v>11.37116016899523</v>
      </c>
      <c r="EO66" s="212">
        <v>11.37116016899523</v>
      </c>
      <c r="EP66" s="212">
        <v>11.37116016899523</v>
      </c>
      <c r="EQ66" s="212">
        <v>11.37116016899523</v>
      </c>
      <c r="ER66" s="212">
        <v>11.37116016899523</v>
      </c>
      <c r="ES66" s="212">
        <v>11.37116016899523</v>
      </c>
      <c r="ET66" s="212">
        <v>11.37116016899523</v>
      </c>
      <c r="EU66" s="212">
        <v>11.37116016899523</v>
      </c>
      <c r="EV66" s="212">
        <v>11.37116016899523</v>
      </c>
      <c r="EW66" s="212">
        <v>11.37116016899523</v>
      </c>
      <c r="EX66" s="212">
        <v>11.37116016899523</v>
      </c>
      <c r="EY66" s="212">
        <v>11.37116016899523</v>
      </c>
      <c r="EZ66" s="212">
        <v>11.37116016899523</v>
      </c>
      <c r="FA66" s="212">
        <v>11.37116016899523</v>
      </c>
      <c r="FB66" s="212">
        <v>11.37116016899523</v>
      </c>
      <c r="FC66" s="212">
        <v>11.37116016899523</v>
      </c>
      <c r="FD66" s="212">
        <v>11.37116016899523</v>
      </c>
      <c r="FE66" s="212">
        <v>11.37116016899523</v>
      </c>
      <c r="FF66" s="212">
        <v>11.37116016899523</v>
      </c>
      <c r="FG66" s="212">
        <v>11.37116016899523</v>
      </c>
      <c r="FH66" s="212">
        <v>11.37116016899523</v>
      </c>
      <c r="FI66" s="212">
        <v>11.37116016899523</v>
      </c>
      <c r="FJ66" s="212">
        <v>11.37116016899523</v>
      </c>
      <c r="FK66" s="212">
        <v>11.37116016899523</v>
      </c>
      <c r="FL66" s="212">
        <v>11.37116016899523</v>
      </c>
      <c r="FM66" s="212">
        <v>11.37116016899523</v>
      </c>
      <c r="FN66" s="212">
        <v>11.37116016899523</v>
      </c>
      <c r="FO66" s="212">
        <v>11.37116016899523</v>
      </c>
      <c r="FP66" s="212">
        <v>11.37116016899523</v>
      </c>
      <c r="FQ66" s="212">
        <v>11.37116016899523</v>
      </c>
      <c r="FR66" s="212">
        <v>11.37116016899523</v>
      </c>
      <c r="FS66" s="212">
        <v>11.37116016899523</v>
      </c>
      <c r="FT66" s="212">
        <v>11.37116016899523</v>
      </c>
      <c r="FU66" s="212">
        <v>11.37116016899523</v>
      </c>
      <c r="FV66" s="212">
        <v>11.37116016899523</v>
      </c>
      <c r="FW66" s="212">
        <v>11.37116016899523</v>
      </c>
      <c r="FX66" s="212">
        <v>11.37116016899523</v>
      </c>
      <c r="FY66" s="212">
        <v>11.37116016899523</v>
      </c>
      <c r="FZ66" s="212">
        <v>11.37116016899523</v>
      </c>
      <c r="GA66" s="212">
        <v>11.37116016899523</v>
      </c>
      <c r="GB66" s="212">
        <v>11.37116016899523</v>
      </c>
      <c r="GC66" s="212">
        <v>11.37116016899523</v>
      </c>
      <c r="GD66" s="212">
        <v>11.37116016899523</v>
      </c>
      <c r="GE66" s="212">
        <v>11.37116016899523</v>
      </c>
      <c r="GF66" s="212">
        <v>11.37116016899523</v>
      </c>
      <c r="GG66" s="212">
        <v>11.37116016899523</v>
      </c>
      <c r="GH66" s="212">
        <v>11.37116016899523</v>
      </c>
      <c r="GI66" s="212">
        <v>11.37116016899523</v>
      </c>
      <c r="GJ66" s="212">
        <v>11.37116016899523</v>
      </c>
      <c r="GK66" s="212">
        <v>11.37116016899523</v>
      </c>
      <c r="GL66" s="212">
        <v>11.37116016899523</v>
      </c>
      <c r="GM66" s="212">
        <v>11.37116016899523</v>
      </c>
      <c r="GN66" s="212">
        <v>11.37116016899523</v>
      </c>
      <c r="GO66" s="212">
        <v>11.37116016899523</v>
      </c>
      <c r="GP66" s="212">
        <v>11.37116016899523</v>
      </c>
      <c r="GQ66" s="212">
        <v>11.37116016899523</v>
      </c>
      <c r="GR66" s="212">
        <v>11.37116016899523</v>
      </c>
      <c r="GS66" s="212">
        <v>11.37116016899523</v>
      </c>
      <c r="GT66" s="212">
        <v>11.37116016899523</v>
      </c>
      <c r="GU66" s="212">
        <v>11.37116016899523</v>
      </c>
      <c r="GV66" s="212">
        <v>11.37116016899523</v>
      </c>
      <c r="GW66" s="212">
        <v>11.37116016899523</v>
      </c>
      <c r="GX66" s="212">
        <v>11.37116016899523</v>
      </c>
      <c r="GY66" s="212">
        <v>11.37116016899523</v>
      </c>
      <c r="GZ66" s="212">
        <v>11.37116016899523</v>
      </c>
      <c r="HA66" s="212">
        <v>11.37116016899523</v>
      </c>
      <c r="HB66" s="212">
        <v>11.37116016899523</v>
      </c>
      <c r="HC66" s="212">
        <v>11.37116016899523</v>
      </c>
      <c r="HD66" s="212">
        <v>11.37116016899523</v>
      </c>
      <c r="HE66" s="212">
        <v>11.37116016899523</v>
      </c>
      <c r="HF66" s="212">
        <v>11.37116016899523</v>
      </c>
      <c r="HG66" s="212">
        <v>11.37116016899523</v>
      </c>
      <c r="HH66" s="212">
        <v>11.37116016899523</v>
      </c>
      <c r="HI66" s="212">
        <v>11.37116016899523</v>
      </c>
      <c r="HJ66" s="212">
        <v>11.37116016899523</v>
      </c>
      <c r="HK66" s="212">
        <v>11.37116016899523</v>
      </c>
      <c r="HL66" s="212">
        <v>11.37116016899523</v>
      </c>
      <c r="HM66" s="212">
        <v>11.37116016899523</v>
      </c>
      <c r="HN66" s="212">
        <v>11.37116016899523</v>
      </c>
      <c r="HO66" s="212">
        <v>11.37116016899523</v>
      </c>
      <c r="HP66" s="212">
        <v>11.37116016899523</v>
      </c>
      <c r="HQ66" s="212">
        <v>11.37116016899523</v>
      </c>
      <c r="HR66" s="212">
        <v>11.37116016899523</v>
      </c>
      <c r="HS66" s="212">
        <v>11.37116016899523</v>
      </c>
      <c r="HT66" s="212">
        <v>11.37116016899523</v>
      </c>
      <c r="HU66" s="212">
        <v>11.37116016899523</v>
      </c>
      <c r="HV66" s="212">
        <v>11.37116016899523</v>
      </c>
      <c r="HW66" s="212">
        <v>11.37116016899523</v>
      </c>
      <c r="HX66" s="212">
        <v>11.37116016899523</v>
      </c>
      <c r="HY66" s="212">
        <v>11.37116016899523</v>
      </c>
      <c r="HZ66" s="212">
        <v>11.37116016899523</v>
      </c>
    </row>
    <row r="67" spans="1:234" x14ac:dyDescent="0.2">
      <c r="A67" s="214" t="s">
        <v>100</v>
      </c>
      <c r="B67" s="217">
        <f>B66*B14</f>
        <v>4.4671837561976986E-3</v>
      </c>
      <c r="C67" s="217">
        <f t="shared" ref="C67:BN67" si="80">C66*C14</f>
        <v>6.3158241711404545E-3</v>
      </c>
      <c r="D67" s="217">
        <f t="shared" si="80"/>
        <v>8.4038165337460453E-3</v>
      </c>
      <c r="E67" s="217">
        <f t="shared" si="80"/>
        <v>1.2006407950125881E-2</v>
      </c>
      <c r="F67" s="217">
        <f t="shared" si="80"/>
        <v>1.6260575975573673E-2</v>
      </c>
      <c r="G67" s="217">
        <f t="shared" si="80"/>
        <v>1.8310616298408511E-2</v>
      </c>
      <c r="H67" s="217">
        <f t="shared" si="80"/>
        <v>2.0187194608882814E-2</v>
      </c>
      <c r="I67" s="217">
        <f t="shared" si="80"/>
        <v>2.1716848894636029E-2</v>
      </c>
      <c r="J67" s="217">
        <f t="shared" si="80"/>
        <v>2.4287275254552498E-2</v>
      </c>
      <c r="K67" s="217">
        <f t="shared" si="80"/>
        <v>2.7725011676271675E-2</v>
      </c>
      <c r="L67" s="217">
        <f t="shared" si="80"/>
        <v>3.1928109540179279E-2</v>
      </c>
      <c r="M67" s="217">
        <f t="shared" si="80"/>
        <v>3.4498535900095738E-2</v>
      </c>
      <c r="N67" s="217">
        <f t="shared" si="80"/>
        <v>3.6028190185848949E-2</v>
      </c>
      <c r="O67" s="217">
        <f t="shared" si="80"/>
        <v>3.7557844471602167E-2</v>
      </c>
      <c r="P67" s="217">
        <f t="shared" si="80"/>
        <v>3.9410339572273294E-2</v>
      </c>
      <c r="Q67" s="217">
        <f t="shared" si="80"/>
        <v>4.1089372660583892E-2</v>
      </c>
      <c r="R67" s="217">
        <f t="shared" si="80"/>
        <v>4.7444722217035717E-2</v>
      </c>
      <c r="S67" s="217">
        <f t="shared" si="80"/>
        <v>5.2927878407462214E-2</v>
      </c>
      <c r="T67" s="217">
        <f t="shared" si="80"/>
        <v>5.9758483816539816E-2</v>
      </c>
      <c r="U67" s="217">
        <f t="shared" si="80"/>
        <v>6.7549350356266344E-2</v>
      </c>
      <c r="V67" s="217">
        <f t="shared" si="80"/>
        <v>7.5332022603864748E-2</v>
      </c>
      <c r="W67" s="217">
        <f t="shared" si="80"/>
        <v>8.2159870113139438E-2</v>
      </c>
      <c r="X67" s="217">
        <f t="shared" si="80"/>
        <v>0.12788100642535138</v>
      </c>
      <c r="Y67" s="217">
        <f t="shared" si="80"/>
        <v>0.13181905114595852</v>
      </c>
      <c r="Z67" s="217">
        <f t="shared" si="80"/>
        <v>0.13400055873388514</v>
      </c>
      <c r="AA67" s="217">
        <f t="shared" si="80"/>
        <v>0.13588412119214607</v>
      </c>
      <c r="AB67" s="217">
        <f t="shared" si="80"/>
        <v>0.13776560824715173</v>
      </c>
      <c r="AC67" s="217">
        <f t="shared" si="80"/>
        <v>0.13987991042557105</v>
      </c>
      <c r="AD67" s="217">
        <f t="shared" si="80"/>
        <v>0.16169146654518138</v>
      </c>
      <c r="AE67" s="217">
        <f t="shared" si="80"/>
        <v>0.16137946364532704</v>
      </c>
      <c r="AF67" s="217">
        <f t="shared" si="80"/>
        <v>0.1610674624365199</v>
      </c>
      <c r="AG67" s="217">
        <f t="shared" si="80"/>
        <v>0.16075546122771275</v>
      </c>
      <c r="AH67" s="217">
        <f t="shared" si="80"/>
        <v>0.16237184818229844</v>
      </c>
      <c r="AI67" s="217">
        <f t="shared" si="80"/>
        <v>0.19407393130225986</v>
      </c>
      <c r="AJ67" s="217">
        <f t="shared" si="80"/>
        <v>0.19352950205071423</v>
      </c>
      <c r="AK67" s="217">
        <f t="shared" si="80"/>
        <v>0.19298507449021582</v>
      </c>
      <c r="AL67" s="217">
        <f t="shared" si="80"/>
        <v>0.19244064692971743</v>
      </c>
      <c r="AM67" s="217">
        <f t="shared" si="80"/>
        <v>0.19189621936921902</v>
      </c>
      <c r="AN67" s="217">
        <f t="shared" si="80"/>
        <v>0.1913517918087205</v>
      </c>
      <c r="AO67" s="217">
        <f t="shared" si="80"/>
        <v>0.19080736255717501</v>
      </c>
      <c r="AP67" s="217">
        <f t="shared" si="80"/>
        <v>0.19026293499667654</v>
      </c>
      <c r="AQ67" s="217">
        <f t="shared" si="80"/>
        <v>0.18970008516840095</v>
      </c>
      <c r="AR67" s="217">
        <f t="shared" si="80"/>
        <v>0.18913723534012525</v>
      </c>
      <c r="AS67" s="217">
        <f t="shared" si="80"/>
        <v>0.18857438720289679</v>
      </c>
      <c r="AT67" s="217">
        <f t="shared" si="80"/>
        <v>0.1880115373746212</v>
      </c>
      <c r="AU67" s="217">
        <f t="shared" si="80"/>
        <v>0.18744868754634555</v>
      </c>
      <c r="AV67" s="217">
        <f t="shared" si="80"/>
        <v>0.18688583771806988</v>
      </c>
      <c r="AW67" s="217">
        <f t="shared" si="80"/>
        <v>0.18632298788979426</v>
      </c>
      <c r="AX67" s="217">
        <f t="shared" si="80"/>
        <v>0.18576013806151861</v>
      </c>
      <c r="AY67" s="217">
        <f t="shared" si="80"/>
        <v>0.18519728823324308</v>
      </c>
      <c r="AZ67" s="217">
        <f t="shared" si="80"/>
        <v>0.1846344384049674</v>
      </c>
      <c r="BA67" s="217">
        <f t="shared" si="80"/>
        <v>0.18407158857669173</v>
      </c>
      <c r="BB67" s="217">
        <f t="shared" si="80"/>
        <v>0.18350874043946325</v>
      </c>
      <c r="BC67" s="217">
        <f t="shared" si="80"/>
        <v>0.18295592359399676</v>
      </c>
      <c r="BD67" s="217">
        <f t="shared" si="80"/>
        <v>0.18240310674853022</v>
      </c>
      <c r="BE67" s="217">
        <f t="shared" si="80"/>
        <v>0.18185029159411084</v>
      </c>
      <c r="BF67" s="217">
        <f t="shared" si="80"/>
        <v>0.18129747474864427</v>
      </c>
      <c r="BG67" s="217">
        <f t="shared" si="80"/>
        <v>0.18074465959422487</v>
      </c>
      <c r="BH67" s="217">
        <f t="shared" si="80"/>
        <v>0.18019184274875835</v>
      </c>
      <c r="BI67" s="217">
        <f t="shared" si="80"/>
        <v>0.17963902759433892</v>
      </c>
      <c r="BJ67" s="217">
        <f t="shared" si="80"/>
        <v>0.1790862107488724</v>
      </c>
      <c r="BK67" s="217">
        <f t="shared" si="80"/>
        <v>0.17853339390340581</v>
      </c>
      <c r="BL67" s="217">
        <f t="shared" si="80"/>
        <v>0.17798057874898646</v>
      </c>
      <c r="BM67" s="217">
        <f t="shared" si="80"/>
        <v>0.17742776190351991</v>
      </c>
      <c r="BN67" s="217">
        <f t="shared" si="80"/>
        <v>0.17687494674910054</v>
      </c>
      <c r="BO67" s="217">
        <f t="shared" ref="BO67:DZ67" si="81">BO66*BO14</f>
        <v>0.17633141882569203</v>
      </c>
      <c r="BP67" s="217">
        <f t="shared" si="81"/>
        <v>0.17578789259333066</v>
      </c>
      <c r="BQ67" s="217">
        <f t="shared" si="81"/>
        <v>0.17524436636096929</v>
      </c>
      <c r="BR67" s="217">
        <f t="shared" si="81"/>
        <v>0.17470084012860795</v>
      </c>
      <c r="BS67" s="217">
        <f t="shared" si="81"/>
        <v>0.17415731389624658</v>
      </c>
      <c r="BT67" s="217">
        <f t="shared" si="81"/>
        <v>0.17361378766388524</v>
      </c>
      <c r="BU67" s="217">
        <f t="shared" si="81"/>
        <v>0.17307025974047674</v>
      </c>
      <c r="BV67" s="217">
        <f t="shared" si="81"/>
        <v>0.1725267335081154</v>
      </c>
      <c r="BW67" s="217">
        <f t="shared" si="81"/>
        <v>0.17198320727575406</v>
      </c>
      <c r="BX67" s="217">
        <f t="shared" si="81"/>
        <v>0.17143968104339272</v>
      </c>
      <c r="BY67" s="217">
        <f t="shared" si="81"/>
        <v>0.17089615481103135</v>
      </c>
      <c r="BZ67" s="217">
        <f t="shared" si="81"/>
        <v>0.17035262857867001</v>
      </c>
      <c r="CA67" s="217">
        <f t="shared" si="81"/>
        <v>0.16981769117484183</v>
      </c>
      <c r="CB67" s="217">
        <f t="shared" si="81"/>
        <v>0.16928275377101371</v>
      </c>
      <c r="CC67" s="217">
        <f t="shared" si="81"/>
        <v>0.16874781636718547</v>
      </c>
      <c r="CD67" s="217">
        <f t="shared" si="81"/>
        <v>0.16821287727231016</v>
      </c>
      <c r="CE67" s="217">
        <f t="shared" si="81"/>
        <v>0.16767793986848195</v>
      </c>
      <c r="CF67" s="217">
        <f t="shared" si="81"/>
        <v>0.1671430024646538</v>
      </c>
      <c r="CG67" s="217">
        <f t="shared" si="81"/>
        <v>0.16660806506082562</v>
      </c>
      <c r="CH67" s="217">
        <f t="shared" si="81"/>
        <v>0.16607312765699744</v>
      </c>
      <c r="CI67" s="217">
        <f t="shared" si="81"/>
        <v>0.16553819025316927</v>
      </c>
      <c r="CJ67" s="217">
        <f t="shared" si="81"/>
        <v>0.16500325284934111</v>
      </c>
      <c r="CK67" s="217">
        <f t="shared" si="81"/>
        <v>0.16446831544551291</v>
      </c>
      <c r="CL67" s="217">
        <f t="shared" si="81"/>
        <v>0.16393337804168476</v>
      </c>
      <c r="CM67" s="217">
        <f t="shared" si="81"/>
        <v>0.16340639025056275</v>
      </c>
      <c r="CN67" s="217">
        <f t="shared" si="81"/>
        <v>0.16287940245944069</v>
      </c>
      <c r="CO67" s="217">
        <f t="shared" si="81"/>
        <v>0.16235241466831865</v>
      </c>
      <c r="CP67" s="217">
        <f t="shared" si="81"/>
        <v>0.16182542687719662</v>
      </c>
      <c r="CQ67" s="217">
        <f t="shared" si="81"/>
        <v>0.16129843908607458</v>
      </c>
      <c r="CR67" s="217">
        <f t="shared" si="81"/>
        <v>0.1607714512949526</v>
      </c>
      <c r="CS67" s="217">
        <f t="shared" si="81"/>
        <v>0.16024446350383054</v>
      </c>
      <c r="CT67" s="217">
        <f t="shared" si="81"/>
        <v>0.15971747571270853</v>
      </c>
      <c r="CU67" s="217">
        <f t="shared" si="81"/>
        <v>0.15919048792158647</v>
      </c>
      <c r="CV67" s="217">
        <f t="shared" si="81"/>
        <v>0.15866350013046443</v>
      </c>
      <c r="CW67" s="217">
        <f t="shared" si="81"/>
        <v>0.15813651233934242</v>
      </c>
      <c r="CX67" s="217">
        <f t="shared" si="81"/>
        <v>0.15760952454822039</v>
      </c>
      <c r="CY67" s="217">
        <f t="shared" si="81"/>
        <v>0.15708988266596785</v>
      </c>
      <c r="CZ67" s="217">
        <f t="shared" si="81"/>
        <v>0.15657024078371529</v>
      </c>
      <c r="DA67" s="217">
        <f t="shared" si="81"/>
        <v>0.15605060059250991</v>
      </c>
      <c r="DB67" s="217">
        <f t="shared" si="81"/>
        <v>0.15553095871025738</v>
      </c>
      <c r="DC67" s="217">
        <f t="shared" si="81"/>
        <v>0.15501131682800481</v>
      </c>
      <c r="DD67" s="217">
        <f t="shared" si="81"/>
        <v>0.15449167663679941</v>
      </c>
      <c r="DE67" s="217">
        <f t="shared" si="81"/>
        <v>0.15397203475454688</v>
      </c>
      <c r="DF67" s="217">
        <f t="shared" si="81"/>
        <v>0.15345239287229431</v>
      </c>
      <c r="DG67" s="217">
        <f t="shared" si="81"/>
        <v>0.15293275099004178</v>
      </c>
      <c r="DH67" s="217">
        <f t="shared" si="81"/>
        <v>0.1524131107988364</v>
      </c>
      <c r="DI67" s="217">
        <f t="shared" si="81"/>
        <v>0.15189346891658387</v>
      </c>
      <c r="DJ67" s="217">
        <f t="shared" si="81"/>
        <v>0.1513738270343313</v>
      </c>
      <c r="DK67" s="217">
        <f t="shared" si="81"/>
        <v>0.1508575638643074</v>
      </c>
      <c r="DL67" s="217">
        <f t="shared" si="81"/>
        <v>0.15034129900323634</v>
      </c>
      <c r="DM67" s="217">
        <f t="shared" si="81"/>
        <v>0.14982503583321249</v>
      </c>
      <c r="DN67" s="217">
        <f t="shared" si="81"/>
        <v>0.14930877266318857</v>
      </c>
      <c r="DO67" s="217">
        <f t="shared" si="81"/>
        <v>0.1487925078021175</v>
      </c>
      <c r="DP67" s="217">
        <f t="shared" si="81"/>
        <v>0.14827624463209363</v>
      </c>
      <c r="DQ67" s="217">
        <f t="shared" si="81"/>
        <v>0.1477599814620697</v>
      </c>
      <c r="DR67" s="217">
        <f t="shared" si="81"/>
        <v>0.14724371660099866</v>
      </c>
      <c r="DS67" s="217">
        <f t="shared" si="81"/>
        <v>0.14672745343097474</v>
      </c>
      <c r="DT67" s="217">
        <f t="shared" si="81"/>
        <v>0.14621119026095084</v>
      </c>
      <c r="DU67" s="217">
        <f t="shared" si="81"/>
        <v>0.14569492539987977</v>
      </c>
      <c r="DV67" s="217">
        <f t="shared" si="81"/>
        <v>0.14517866222985587</v>
      </c>
      <c r="DW67" s="217">
        <f t="shared" si="81"/>
        <v>0.14466284380523545</v>
      </c>
      <c r="DX67" s="217">
        <f t="shared" si="81"/>
        <v>0.144147025380615</v>
      </c>
      <c r="DY67" s="217">
        <f t="shared" si="81"/>
        <v>0.14363120864704176</v>
      </c>
      <c r="DZ67" s="217">
        <f t="shared" si="81"/>
        <v>0.14311539022242131</v>
      </c>
      <c r="EA67" s="217">
        <f t="shared" ref="EA67:GL67" si="82">EA66*EA14</f>
        <v>0.14259957179780092</v>
      </c>
      <c r="EB67" s="217">
        <f t="shared" si="82"/>
        <v>0.14208375337318047</v>
      </c>
      <c r="EC67" s="217">
        <f t="shared" si="82"/>
        <v>0.14156793494856004</v>
      </c>
      <c r="ED67" s="217">
        <f t="shared" si="82"/>
        <v>0.14105211652393962</v>
      </c>
      <c r="EE67" s="217">
        <f t="shared" si="82"/>
        <v>0.14053629809931917</v>
      </c>
      <c r="EF67" s="217">
        <f t="shared" si="82"/>
        <v>0.14002048136574591</v>
      </c>
      <c r="EG67" s="217">
        <f t="shared" si="82"/>
        <v>0.13950466294112548</v>
      </c>
      <c r="EH67" s="217">
        <f t="shared" si="82"/>
        <v>0.13898884451650506</v>
      </c>
      <c r="EI67" s="217">
        <f t="shared" si="82"/>
        <v>0.13847302101874315</v>
      </c>
      <c r="EJ67" s="217">
        <f t="shared" si="82"/>
        <v>0.13795719752098123</v>
      </c>
      <c r="EK67" s="217">
        <f t="shared" si="82"/>
        <v>0.13744137571426648</v>
      </c>
      <c r="EL67" s="217">
        <f t="shared" si="82"/>
        <v>0.13692555221650457</v>
      </c>
      <c r="EM67" s="217">
        <f t="shared" si="82"/>
        <v>0.13640972871874266</v>
      </c>
      <c r="EN67" s="217">
        <f t="shared" si="82"/>
        <v>0.13589390522098074</v>
      </c>
      <c r="EO67" s="217">
        <f t="shared" si="82"/>
        <v>0.13537808172321883</v>
      </c>
      <c r="EP67" s="217">
        <f t="shared" si="82"/>
        <v>0.13486225822545692</v>
      </c>
      <c r="EQ67" s="217">
        <f t="shared" si="82"/>
        <v>0.13434643641874217</v>
      </c>
      <c r="ER67" s="217">
        <f t="shared" si="82"/>
        <v>0.13383061292098022</v>
      </c>
      <c r="ES67" s="217">
        <f t="shared" si="82"/>
        <v>0.13331478942321834</v>
      </c>
      <c r="ET67" s="217">
        <f t="shared" si="82"/>
        <v>0.13279896592545642</v>
      </c>
      <c r="EU67" s="217">
        <f t="shared" si="82"/>
        <v>0.13228314750083597</v>
      </c>
      <c r="EV67" s="217">
        <f t="shared" si="82"/>
        <v>0.13176733076726271</v>
      </c>
      <c r="EW67" s="217">
        <f t="shared" si="82"/>
        <v>0.13125151234264229</v>
      </c>
      <c r="EX67" s="217">
        <f t="shared" si="82"/>
        <v>0.13073569391802184</v>
      </c>
      <c r="EY67" s="217">
        <f t="shared" si="82"/>
        <v>0.13021987549340144</v>
      </c>
      <c r="EZ67" s="217">
        <f t="shared" si="82"/>
        <v>0.12970405706878099</v>
      </c>
      <c r="FA67" s="217">
        <f t="shared" si="82"/>
        <v>0.1291882386441606</v>
      </c>
      <c r="FB67" s="217">
        <f t="shared" si="82"/>
        <v>0.12867242191058731</v>
      </c>
      <c r="FC67" s="217">
        <f t="shared" si="82"/>
        <v>0.12815660348596686</v>
      </c>
      <c r="FD67" s="217">
        <f t="shared" si="82"/>
        <v>0.12764078506134646</v>
      </c>
      <c r="FE67" s="217">
        <f t="shared" si="82"/>
        <v>0.12712496663672601</v>
      </c>
      <c r="FF67" s="217">
        <f t="shared" si="82"/>
        <v>0.12660914821210562</v>
      </c>
      <c r="FG67" s="217">
        <f t="shared" si="82"/>
        <v>0.1260933247143437</v>
      </c>
      <c r="FH67" s="217">
        <f t="shared" si="82"/>
        <v>0.12557750290762892</v>
      </c>
      <c r="FI67" s="217">
        <f t="shared" si="82"/>
        <v>0.12506167940986704</v>
      </c>
      <c r="FJ67" s="217">
        <f t="shared" si="82"/>
        <v>0.12454585591210511</v>
      </c>
      <c r="FK67" s="217">
        <f t="shared" si="82"/>
        <v>0.12403003241434318</v>
      </c>
      <c r="FL67" s="217">
        <f t="shared" si="82"/>
        <v>0.12351420891658128</v>
      </c>
      <c r="FM67" s="217">
        <f t="shared" si="82"/>
        <v>0.12299838541881934</v>
      </c>
      <c r="FN67" s="217">
        <f t="shared" si="82"/>
        <v>0.12248256361210461</v>
      </c>
      <c r="FO67" s="217">
        <f t="shared" si="82"/>
        <v>0.12196674011434271</v>
      </c>
      <c r="FP67" s="217">
        <f t="shared" si="82"/>
        <v>0.12145091661658079</v>
      </c>
      <c r="FQ67" s="217">
        <f t="shared" si="82"/>
        <v>0.12093509311881888</v>
      </c>
      <c r="FR67" s="217">
        <f t="shared" si="82"/>
        <v>0.12041926962105697</v>
      </c>
      <c r="FS67" s="217">
        <f t="shared" si="82"/>
        <v>0.11990345288748371</v>
      </c>
      <c r="FT67" s="217">
        <f t="shared" si="82"/>
        <v>0.11938763446286325</v>
      </c>
      <c r="FU67" s="217">
        <f t="shared" si="82"/>
        <v>0.11887181603824284</v>
      </c>
      <c r="FV67" s="217">
        <f t="shared" si="82"/>
        <v>0.11835599761362241</v>
      </c>
      <c r="FW67" s="217">
        <f t="shared" si="82"/>
        <v>0.117840179189002</v>
      </c>
      <c r="FX67" s="217">
        <f t="shared" si="82"/>
        <v>0.11732436076438155</v>
      </c>
      <c r="FY67" s="217">
        <f t="shared" si="82"/>
        <v>0.11680854403080827</v>
      </c>
      <c r="FZ67" s="217">
        <f t="shared" si="82"/>
        <v>0.11629272560618786</v>
      </c>
      <c r="GA67" s="217">
        <f t="shared" si="82"/>
        <v>0.11577690718156743</v>
      </c>
      <c r="GB67" s="217">
        <f t="shared" si="82"/>
        <v>0.115261088756947</v>
      </c>
      <c r="GC67" s="217">
        <f t="shared" si="82"/>
        <v>0.11474527033232655</v>
      </c>
      <c r="GD67" s="217">
        <f t="shared" si="82"/>
        <v>0.11422945190770614</v>
      </c>
      <c r="GE67" s="217">
        <f t="shared" si="82"/>
        <v>0.11371363010099138</v>
      </c>
      <c r="GF67" s="217">
        <f t="shared" si="82"/>
        <v>0.11319780660322948</v>
      </c>
      <c r="GG67" s="217">
        <f t="shared" si="82"/>
        <v>0.11268198310546755</v>
      </c>
      <c r="GH67" s="217">
        <f t="shared" si="82"/>
        <v>0.11216615960770565</v>
      </c>
      <c r="GI67" s="217">
        <f t="shared" si="82"/>
        <v>0.11165033610994374</v>
      </c>
      <c r="GJ67" s="217">
        <f t="shared" si="82"/>
        <v>0.11113451430322897</v>
      </c>
      <c r="GK67" s="217">
        <f t="shared" si="82"/>
        <v>0.11061869080546707</v>
      </c>
      <c r="GL67" s="217">
        <f t="shared" si="82"/>
        <v>0.11010286730770515</v>
      </c>
      <c r="GM67" s="217">
        <f t="shared" ref="GM67:HZ67" si="83">GM66*GM14</f>
        <v>0.10958704380994323</v>
      </c>
      <c r="GN67" s="217">
        <f t="shared" si="83"/>
        <v>0.10907122031218133</v>
      </c>
      <c r="GO67" s="217">
        <f t="shared" si="83"/>
        <v>0.10855539681441943</v>
      </c>
      <c r="GP67" s="217">
        <f t="shared" si="83"/>
        <v>0.10803957500770464</v>
      </c>
      <c r="GQ67" s="217">
        <f t="shared" si="83"/>
        <v>0.10752375658308425</v>
      </c>
      <c r="GR67" s="217">
        <f t="shared" si="83"/>
        <v>0.10700793815846378</v>
      </c>
      <c r="GS67" s="217">
        <f t="shared" si="83"/>
        <v>0.10649211973384339</v>
      </c>
      <c r="GT67" s="217">
        <f t="shared" si="83"/>
        <v>0.10597630130922293</v>
      </c>
      <c r="GU67" s="217">
        <f t="shared" si="83"/>
        <v>0.10546048288460252</v>
      </c>
      <c r="GV67" s="217">
        <f t="shared" si="83"/>
        <v>0.10494466615102925</v>
      </c>
      <c r="GW67" s="217">
        <f t="shared" si="83"/>
        <v>0.10442884772640883</v>
      </c>
      <c r="GX67" s="217">
        <f t="shared" si="83"/>
        <v>0.10391302930178839</v>
      </c>
      <c r="GY67" s="217">
        <f t="shared" si="83"/>
        <v>0.10339721087716795</v>
      </c>
      <c r="GZ67" s="217">
        <f t="shared" si="83"/>
        <v>0.10288139245254754</v>
      </c>
      <c r="HA67" s="217">
        <f t="shared" si="83"/>
        <v>0.10236557402792709</v>
      </c>
      <c r="HB67" s="217">
        <f t="shared" si="83"/>
        <v>0.10184975729435382</v>
      </c>
      <c r="HC67" s="217">
        <f t="shared" si="83"/>
        <v>0.10133393379659192</v>
      </c>
      <c r="HD67" s="217">
        <f t="shared" si="83"/>
        <v>0.10081811029883</v>
      </c>
      <c r="HE67" s="217">
        <f t="shared" si="83"/>
        <v>0.10030228680106811</v>
      </c>
      <c r="HF67" s="217">
        <f t="shared" si="83"/>
        <v>9.9786463303306178E-2</v>
      </c>
      <c r="HG67" s="217">
        <f t="shared" si="83"/>
        <v>9.9270641496591414E-2</v>
      </c>
      <c r="HH67" s="217">
        <f t="shared" si="83"/>
        <v>9.8754817998829514E-2</v>
      </c>
      <c r="HI67" s="217">
        <f t="shared" si="83"/>
        <v>9.82389945010676E-2</v>
      </c>
      <c r="HJ67" s="217">
        <f t="shared" si="83"/>
        <v>9.77231710033057E-2</v>
      </c>
      <c r="HK67" s="217">
        <f t="shared" si="83"/>
        <v>9.7207347505543773E-2</v>
      </c>
      <c r="HL67" s="217">
        <f t="shared" si="83"/>
        <v>9.6691524007781859E-2</v>
      </c>
      <c r="HM67" s="217">
        <f t="shared" si="83"/>
        <v>9.6175702201067109E-2</v>
      </c>
      <c r="HN67" s="217">
        <f t="shared" si="83"/>
        <v>9.5659878703305196E-2</v>
      </c>
      <c r="HO67" s="217">
        <f t="shared" si="83"/>
        <v>9.5144060278684772E-2</v>
      </c>
      <c r="HP67" s="217">
        <f t="shared" si="83"/>
        <v>9.4628241854064349E-2</v>
      </c>
      <c r="HQ67" s="217">
        <f t="shared" si="83"/>
        <v>9.4112423429443912E-2</v>
      </c>
      <c r="HR67" s="217">
        <f t="shared" si="83"/>
        <v>9.3596606695870638E-2</v>
      </c>
      <c r="HS67" s="217">
        <f t="shared" si="83"/>
        <v>9.3080788271250214E-2</v>
      </c>
      <c r="HT67" s="217">
        <f t="shared" si="83"/>
        <v>9.2564969846629805E-2</v>
      </c>
      <c r="HU67" s="217">
        <f t="shared" si="83"/>
        <v>9.2049151422009354E-2</v>
      </c>
      <c r="HV67" s="217">
        <f t="shared" si="83"/>
        <v>9.153333299738893E-2</v>
      </c>
      <c r="HW67" s="217">
        <f t="shared" si="83"/>
        <v>9.1017514572768493E-2</v>
      </c>
      <c r="HX67" s="217">
        <f t="shared" si="83"/>
        <v>9.0501696148148097E-2</v>
      </c>
      <c r="HY67" s="217">
        <f t="shared" si="83"/>
        <v>8.9985879414574796E-2</v>
      </c>
      <c r="HZ67" s="217">
        <f t="shared" si="83"/>
        <v>8.9470060989954373E-2</v>
      </c>
    </row>
  </sheetData>
  <pageMargins left="0.7" right="0.7" top="0.75" bottom="0.75" header="0.3" footer="0.3"/>
  <pageSetup scale="1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showGridLines="0" workbookViewId="0">
      <pane xSplit="1" ySplit="4" topLeftCell="B38" activePane="bottomRight" state="frozen"/>
      <selection pane="topRight" activeCell="B1" sqref="B1"/>
      <selection pane="bottomLeft" activeCell="A2" sqref="A2"/>
      <selection pane="bottomRight" activeCell="H61" sqref="H61"/>
    </sheetView>
  </sheetViews>
  <sheetFormatPr defaultRowHeight="12.75" x14ac:dyDescent="0.2"/>
  <cols>
    <col min="1" max="1" width="9.140625" style="10"/>
    <col min="2" max="2" width="16" style="10" bestFit="1" customWidth="1"/>
    <col min="3" max="4" width="14.28515625" style="10" customWidth="1"/>
    <col min="5" max="16384" width="9.140625" style="10"/>
  </cols>
  <sheetData>
    <row r="1" spans="1:5" x14ac:dyDescent="0.2">
      <c r="B1" s="248" t="s">
        <v>75</v>
      </c>
      <c r="C1" s="248"/>
      <c r="D1" s="248"/>
    </row>
    <row r="2" spans="1:5" x14ac:dyDescent="0.2">
      <c r="B2" s="248" t="s">
        <v>76</v>
      </c>
      <c r="C2" s="248"/>
      <c r="D2" s="248"/>
    </row>
    <row r="3" spans="1:5" ht="13.5" thickBot="1" x14ac:dyDescent="0.25"/>
    <row r="4" spans="1:5" s="144" customFormat="1" ht="51.75" customHeight="1" thickBot="1" x14ac:dyDescent="0.3">
      <c r="B4" s="170" t="s">
        <v>39</v>
      </c>
      <c r="C4" s="170" t="s">
        <v>40</v>
      </c>
      <c r="D4" s="171" t="s">
        <v>41</v>
      </c>
      <c r="E4" s="144" t="s">
        <v>42</v>
      </c>
    </row>
    <row r="5" spans="1:5" x14ac:dyDescent="0.2">
      <c r="A5" s="145" t="s">
        <v>38</v>
      </c>
      <c r="B5" s="169">
        <v>170336.84000000003</v>
      </c>
      <c r="C5" s="169">
        <v>0</v>
      </c>
      <c r="D5" s="169">
        <v>0</v>
      </c>
      <c r="E5" s="147">
        <f>SUM(B5:D5)</f>
        <v>170336.84000000003</v>
      </c>
    </row>
    <row r="6" spans="1:5" x14ac:dyDescent="0.2">
      <c r="A6" s="148">
        <v>43831</v>
      </c>
      <c r="B6" s="146">
        <v>323666.07</v>
      </c>
      <c r="C6" s="146">
        <v>0</v>
      </c>
      <c r="D6" s="146">
        <v>0</v>
      </c>
      <c r="E6" s="147">
        <f t="shared" ref="E6:E65" si="0">SUM(B6:D6)</f>
        <v>323666.07</v>
      </c>
    </row>
    <row r="7" spans="1:5" x14ac:dyDescent="0.2">
      <c r="A7" s="148">
        <v>43862</v>
      </c>
      <c r="B7" s="146">
        <v>126018.98999999996</v>
      </c>
      <c r="C7" s="146">
        <v>0</v>
      </c>
      <c r="D7" s="146">
        <v>0</v>
      </c>
      <c r="E7" s="147">
        <f t="shared" si="0"/>
        <v>126018.98999999996</v>
      </c>
    </row>
    <row r="8" spans="1:5" x14ac:dyDescent="0.2">
      <c r="A8" s="148">
        <v>43891</v>
      </c>
      <c r="B8" s="146">
        <v>202383.18999999994</v>
      </c>
      <c r="C8" s="146">
        <v>0</v>
      </c>
      <c r="D8" s="146">
        <v>0</v>
      </c>
      <c r="E8" s="147">
        <f t="shared" si="0"/>
        <v>202383.18999999994</v>
      </c>
    </row>
    <row r="9" spans="1:5" x14ac:dyDescent="0.2">
      <c r="A9" s="148">
        <v>43922</v>
      </c>
      <c r="B9" s="146">
        <v>197563.55999999997</v>
      </c>
      <c r="C9" s="146">
        <v>0</v>
      </c>
      <c r="D9" s="146">
        <v>0</v>
      </c>
      <c r="E9" s="147">
        <f t="shared" si="0"/>
        <v>197563.55999999997</v>
      </c>
    </row>
    <row r="10" spans="1:5" x14ac:dyDescent="0.2">
      <c r="A10" s="148">
        <v>43952</v>
      </c>
      <c r="B10" s="146">
        <v>86164.009999999937</v>
      </c>
      <c r="C10" s="146">
        <v>0</v>
      </c>
      <c r="D10" s="146">
        <v>0</v>
      </c>
      <c r="E10" s="147">
        <f t="shared" si="0"/>
        <v>86164.009999999937</v>
      </c>
    </row>
    <row r="11" spans="1:5" x14ac:dyDescent="0.2">
      <c r="A11" s="148">
        <v>43983</v>
      </c>
      <c r="B11" s="146">
        <v>85687.05</v>
      </c>
      <c r="C11" s="146">
        <v>0</v>
      </c>
      <c r="D11" s="146">
        <v>0</v>
      </c>
      <c r="E11" s="147">
        <f t="shared" si="0"/>
        <v>85687.05</v>
      </c>
    </row>
    <row r="12" spans="1:5" x14ac:dyDescent="0.2">
      <c r="A12" s="148">
        <v>44013</v>
      </c>
      <c r="B12" s="146">
        <v>63163.480000000018</v>
      </c>
      <c r="C12" s="146">
        <v>646.20999999999981</v>
      </c>
      <c r="D12" s="146">
        <v>0</v>
      </c>
      <c r="E12" s="147">
        <f t="shared" si="0"/>
        <v>63809.690000000017</v>
      </c>
    </row>
    <row r="13" spans="1:5" x14ac:dyDescent="0.2">
      <c r="A13" s="148">
        <v>44044</v>
      </c>
      <c r="B13" s="146">
        <v>48737.609999999993</v>
      </c>
      <c r="C13" s="146">
        <v>0</v>
      </c>
      <c r="D13" s="146">
        <v>14975.64</v>
      </c>
      <c r="E13" s="147">
        <f t="shared" si="0"/>
        <v>63713.249999999993</v>
      </c>
    </row>
    <row r="14" spans="1:5" x14ac:dyDescent="0.2">
      <c r="A14" s="148">
        <v>44075</v>
      </c>
      <c r="B14" s="146">
        <v>45365.78</v>
      </c>
      <c r="C14" s="146">
        <v>0</v>
      </c>
      <c r="D14" s="146">
        <v>17258.830000000002</v>
      </c>
      <c r="E14" s="147">
        <f t="shared" si="0"/>
        <v>62624.61</v>
      </c>
    </row>
    <row r="15" spans="1:5" x14ac:dyDescent="0.2">
      <c r="A15" s="148">
        <v>44105</v>
      </c>
      <c r="B15" s="146">
        <v>65392.409999999989</v>
      </c>
      <c r="C15" s="146">
        <v>300.74</v>
      </c>
      <c r="D15" s="146">
        <v>85.28</v>
      </c>
      <c r="E15" s="147">
        <f t="shared" si="0"/>
        <v>65778.429999999993</v>
      </c>
    </row>
    <row r="16" spans="1:5" x14ac:dyDescent="0.2">
      <c r="A16" s="148">
        <v>44136</v>
      </c>
      <c r="B16" s="146">
        <v>67263.277035990119</v>
      </c>
      <c r="C16" s="146">
        <v>54509.422046476822</v>
      </c>
      <c r="D16" s="146">
        <v>65103.801264867478</v>
      </c>
      <c r="E16" s="147">
        <f t="shared" si="0"/>
        <v>186876.50034733443</v>
      </c>
    </row>
    <row r="17" spans="1:5" x14ac:dyDescent="0.2">
      <c r="A17" s="148">
        <v>44166</v>
      </c>
      <c r="B17" s="146">
        <v>178430.85112530334</v>
      </c>
      <c r="C17" s="146">
        <v>150889.10654839998</v>
      </c>
      <c r="D17" s="146">
        <v>74236.837054160016</v>
      </c>
      <c r="E17" s="147">
        <f t="shared" si="0"/>
        <v>403556.79472786334</v>
      </c>
    </row>
    <row r="18" spans="1:5" x14ac:dyDescent="0.2">
      <c r="A18" s="148">
        <v>44197</v>
      </c>
      <c r="B18" s="146">
        <v>-410183</v>
      </c>
      <c r="C18" s="146">
        <v>199139</v>
      </c>
      <c r="D18" s="146">
        <v>476031</v>
      </c>
      <c r="E18" s="147">
        <f t="shared" si="0"/>
        <v>264987</v>
      </c>
    </row>
    <row r="19" spans="1:5" x14ac:dyDescent="0.2">
      <c r="A19" s="148">
        <v>44228</v>
      </c>
      <c r="B19" s="146">
        <v>17035.5</v>
      </c>
      <c r="C19" s="146">
        <v>11357</v>
      </c>
      <c r="D19" s="146">
        <v>48737.287445527414</v>
      </c>
      <c r="E19" s="147">
        <f t="shared" si="0"/>
        <v>77129.787445527414</v>
      </c>
    </row>
    <row r="20" spans="1:5" x14ac:dyDescent="0.2">
      <c r="A20" s="148">
        <v>44256</v>
      </c>
      <c r="B20" s="146">
        <v>17035.5</v>
      </c>
      <c r="C20" s="146">
        <v>11357</v>
      </c>
      <c r="D20" s="146">
        <v>48737.287445527414</v>
      </c>
      <c r="E20" s="147">
        <f t="shared" si="0"/>
        <v>77129.787445527414</v>
      </c>
    </row>
    <row r="21" spans="1:5" x14ac:dyDescent="0.2">
      <c r="A21" s="148">
        <v>44287</v>
      </c>
      <c r="B21" s="146">
        <v>17035.5</v>
      </c>
      <c r="C21" s="146">
        <v>11357</v>
      </c>
      <c r="D21" s="146">
        <v>48737.287445527414</v>
      </c>
      <c r="E21" s="147">
        <f t="shared" si="0"/>
        <v>77129.787445527414</v>
      </c>
    </row>
    <row r="22" spans="1:5" x14ac:dyDescent="0.2">
      <c r="A22" s="148">
        <v>44317</v>
      </c>
      <c r="B22" s="146">
        <v>22714</v>
      </c>
      <c r="C22" s="146">
        <v>17035.5</v>
      </c>
      <c r="D22" s="146">
        <v>47492.614284289899</v>
      </c>
      <c r="E22" s="147">
        <f t="shared" si="0"/>
        <v>87242.114284289899</v>
      </c>
    </row>
    <row r="23" spans="1:5" x14ac:dyDescent="0.2">
      <c r="A23" s="148">
        <v>44348</v>
      </c>
      <c r="B23" s="146">
        <v>79499</v>
      </c>
      <c r="C23" s="146">
        <v>45428</v>
      </c>
      <c r="D23" s="146">
        <v>48737.287445527414</v>
      </c>
      <c r="E23" s="147">
        <f t="shared" si="0"/>
        <v>173664.28744552741</v>
      </c>
    </row>
    <row r="24" spans="1:5" x14ac:dyDescent="0.2">
      <c r="A24" s="148">
        <v>44378</v>
      </c>
      <c r="B24" s="146">
        <v>153319.5</v>
      </c>
      <c r="C24" s="146">
        <v>68142</v>
      </c>
      <c r="D24" s="146">
        <v>116194.69614353645</v>
      </c>
      <c r="E24" s="147">
        <f t="shared" si="0"/>
        <v>337656.19614353648</v>
      </c>
    </row>
    <row r="25" spans="1:5" x14ac:dyDescent="0.2">
      <c r="A25" s="148">
        <v>44409</v>
      </c>
      <c r="B25" s="146">
        <v>198747.5</v>
      </c>
      <c r="C25" s="146">
        <v>90856</v>
      </c>
      <c r="D25" s="146">
        <v>41350.806898784242</v>
      </c>
      <c r="E25" s="147">
        <f t="shared" si="0"/>
        <v>330954.30689878424</v>
      </c>
    </row>
    <row r="26" spans="1:5" x14ac:dyDescent="0.2">
      <c r="A26" s="148">
        <v>44440</v>
      </c>
      <c r="B26" s="146">
        <v>426389.47940000001</v>
      </c>
      <c r="C26" s="146">
        <v>354338.4</v>
      </c>
      <c r="D26" s="146">
        <v>312464.82216842158</v>
      </c>
      <c r="E26" s="147">
        <f t="shared" si="0"/>
        <v>1093192.7015684214</v>
      </c>
    </row>
    <row r="27" spans="1:5" x14ac:dyDescent="0.2">
      <c r="A27" s="148">
        <v>44470</v>
      </c>
      <c r="B27" s="146">
        <v>498543.90749999997</v>
      </c>
      <c r="C27" s="146">
        <v>427023.2</v>
      </c>
      <c r="D27" s="146">
        <v>309166.26372823888</v>
      </c>
      <c r="E27" s="147">
        <f t="shared" si="0"/>
        <v>1234733.3712282388</v>
      </c>
    </row>
    <row r="28" spans="1:5" x14ac:dyDescent="0.2">
      <c r="A28" s="148">
        <v>44501</v>
      </c>
      <c r="B28" s="146">
        <v>543960.55050000001</v>
      </c>
      <c r="C28" s="146">
        <v>1290060.9655119628</v>
      </c>
      <c r="D28" s="146">
        <v>296369.34382511891</v>
      </c>
      <c r="E28" s="147">
        <f t="shared" si="0"/>
        <v>2130390.8598370817</v>
      </c>
    </row>
    <row r="29" spans="1:5" x14ac:dyDescent="0.2">
      <c r="A29" s="148">
        <v>44531</v>
      </c>
      <c r="B29" s="146">
        <v>870799.68990700005</v>
      </c>
      <c r="C29" s="146">
        <v>1019777.999371</v>
      </c>
      <c r="D29" s="146">
        <v>625122.71360931906</v>
      </c>
      <c r="E29" s="147">
        <f t="shared" si="0"/>
        <v>2515700.4028873192</v>
      </c>
    </row>
    <row r="30" spans="1:5" x14ac:dyDescent="0.2">
      <c r="A30" s="148">
        <v>44562</v>
      </c>
      <c r="B30" s="146">
        <v>437198.08729261748</v>
      </c>
      <c r="C30" s="146">
        <v>452229.85338363331</v>
      </c>
      <c r="D30" s="146">
        <v>322862.50841761252</v>
      </c>
      <c r="E30" s="147">
        <f t="shared" si="0"/>
        <v>1212290.4490938634</v>
      </c>
    </row>
    <row r="31" spans="1:5" x14ac:dyDescent="0.2">
      <c r="A31" s="148">
        <v>44593</v>
      </c>
      <c r="B31" s="146">
        <v>327226.48500940372</v>
      </c>
      <c r="C31" s="146">
        <v>456544.43888100516</v>
      </c>
      <c r="D31" s="146">
        <v>325942.83999245445</v>
      </c>
      <c r="E31" s="147">
        <f t="shared" si="0"/>
        <v>1109713.7638828633</v>
      </c>
    </row>
    <row r="32" spans="1:5" x14ac:dyDescent="0.2">
      <c r="A32" s="148">
        <v>44621</v>
      </c>
      <c r="B32" s="146">
        <v>101537.53959151058</v>
      </c>
      <c r="C32" s="146">
        <v>468525.9787944674</v>
      </c>
      <c r="D32" s="146">
        <v>334496.87507488532</v>
      </c>
      <c r="E32" s="147">
        <f t="shared" si="0"/>
        <v>904560.39346086327</v>
      </c>
    </row>
    <row r="33" spans="1:5" x14ac:dyDescent="0.2">
      <c r="A33" s="148">
        <v>44652</v>
      </c>
      <c r="B33" s="146">
        <v>760646.05247241305</v>
      </c>
      <c r="C33" s="146">
        <v>443059.1941433255</v>
      </c>
      <c r="D33" s="146">
        <v>316315.2581111248</v>
      </c>
      <c r="E33" s="147">
        <f t="shared" si="0"/>
        <v>1520020.5047268635</v>
      </c>
    </row>
    <row r="34" spans="1:5" x14ac:dyDescent="0.2">
      <c r="A34" s="148">
        <v>44682</v>
      </c>
      <c r="B34" s="146">
        <v>1288532.1908747288</v>
      </c>
      <c r="C34" s="146">
        <v>434305.81875278952</v>
      </c>
      <c r="D34" s="146">
        <v>310065.92115434498</v>
      </c>
      <c r="E34" s="147">
        <f t="shared" si="0"/>
        <v>2032903.9307818632</v>
      </c>
    </row>
    <row r="35" spans="1:5" x14ac:dyDescent="0.2">
      <c r="A35" s="148">
        <v>44713</v>
      </c>
      <c r="B35" s="146">
        <v>1183011.5790743369</v>
      </c>
      <c r="C35" s="146">
        <v>689077.60078845359</v>
      </c>
      <c r="D35" s="146">
        <v>613410.90531407308</v>
      </c>
      <c r="E35" s="147">
        <f t="shared" si="0"/>
        <v>2485500.0851768637</v>
      </c>
    </row>
    <row r="36" spans="1:5" x14ac:dyDescent="0.2">
      <c r="A36" s="148">
        <v>44743</v>
      </c>
      <c r="B36" s="146">
        <v>760646.05247241305</v>
      </c>
      <c r="C36" s="146">
        <v>443059.1941433255</v>
      </c>
      <c r="D36" s="146">
        <v>316315.2581111248</v>
      </c>
      <c r="E36" s="147">
        <f t="shared" si="0"/>
        <v>1520020.5047268635</v>
      </c>
    </row>
    <row r="37" spans="1:5" x14ac:dyDescent="0.2">
      <c r="A37" s="148">
        <v>44774</v>
      </c>
      <c r="B37" s="146">
        <v>101537.53959151058</v>
      </c>
      <c r="C37" s="146">
        <v>468525.9787944674</v>
      </c>
      <c r="D37" s="146">
        <v>334496.87507488532</v>
      </c>
      <c r="E37" s="147">
        <f t="shared" si="0"/>
        <v>904560.39346086327</v>
      </c>
    </row>
    <row r="38" spans="1:5" x14ac:dyDescent="0.2">
      <c r="A38" s="148">
        <v>44805</v>
      </c>
      <c r="B38" s="146">
        <v>101537.53959151058</v>
      </c>
      <c r="C38" s="146">
        <v>468525.9787944674</v>
      </c>
      <c r="D38" s="146">
        <v>334496.87507488532</v>
      </c>
      <c r="E38" s="147">
        <f t="shared" si="0"/>
        <v>904560.39346086327</v>
      </c>
    </row>
    <row r="39" spans="1:5" x14ac:dyDescent="0.2">
      <c r="A39" s="148">
        <v>44835</v>
      </c>
      <c r="B39" s="146">
        <v>319694.40356606565</v>
      </c>
      <c r="C39" s="146">
        <v>457214.65569345839</v>
      </c>
      <c r="D39" s="146">
        <v>318563.10902997293</v>
      </c>
      <c r="E39" s="147">
        <f t="shared" si="0"/>
        <v>1095472.168289497</v>
      </c>
    </row>
    <row r="40" spans="1:5" x14ac:dyDescent="0.2">
      <c r="A40" s="148">
        <v>44866</v>
      </c>
      <c r="B40" s="146">
        <v>207840.24046406531</v>
      </c>
      <c r="C40" s="146">
        <v>462682.45723730593</v>
      </c>
      <c r="D40" s="146">
        <v>322372.78537712578</v>
      </c>
      <c r="E40" s="147">
        <f t="shared" si="0"/>
        <v>992895.483078497</v>
      </c>
    </row>
    <row r="41" spans="1:5" x14ac:dyDescent="0.2">
      <c r="A41" s="148">
        <v>44896</v>
      </c>
      <c r="B41" s="146">
        <v>447964.03830334655</v>
      </c>
      <c r="C41" s="146">
        <v>2694757.1509771519</v>
      </c>
      <c r="D41" s="146">
        <v>615511.99380415864</v>
      </c>
      <c r="E41" s="147">
        <f t="shared" si="0"/>
        <v>3758233.183084657</v>
      </c>
    </row>
    <row r="42" spans="1:5" x14ac:dyDescent="0.2">
      <c r="A42" s="148">
        <v>44927</v>
      </c>
      <c r="B42" s="146">
        <v>1987475</v>
      </c>
      <c r="C42" s="146">
        <v>851324.53687915206</v>
      </c>
      <c r="D42" s="146">
        <v>403662.48033232789</v>
      </c>
      <c r="E42" s="147">
        <f t="shared" si="0"/>
        <v>3242462.0172114801</v>
      </c>
    </row>
    <row r="43" spans="1:5" x14ac:dyDescent="0.2">
      <c r="A43" s="148">
        <v>44958</v>
      </c>
      <c r="B43" s="146">
        <v>2782657.6238056002</v>
      </c>
      <c r="C43" s="146">
        <v>852430.85157584841</v>
      </c>
      <c r="D43" s="146">
        <v>404187.04847896402</v>
      </c>
      <c r="E43" s="147">
        <f t="shared" si="0"/>
        <v>4039275.5238604126</v>
      </c>
    </row>
    <row r="44" spans="1:5" x14ac:dyDescent="0.2">
      <c r="A44" s="148">
        <v>44986</v>
      </c>
      <c r="B44" s="146">
        <v>3350507.6238056002</v>
      </c>
      <c r="C44" s="146">
        <v>852430.85157584841</v>
      </c>
      <c r="D44" s="146">
        <v>404187.04847896402</v>
      </c>
      <c r="E44" s="147">
        <f t="shared" si="0"/>
        <v>4607125.5238604126</v>
      </c>
    </row>
    <row r="45" spans="1:5" x14ac:dyDescent="0.2">
      <c r="A45" s="148">
        <v>45017</v>
      </c>
      <c r="B45" s="146">
        <v>3350507.6238056002</v>
      </c>
      <c r="C45" s="146">
        <v>849143.76123241347</v>
      </c>
      <c r="D45" s="146">
        <v>402628.44775312149</v>
      </c>
      <c r="E45" s="147">
        <f t="shared" si="0"/>
        <v>4602279.8327911347</v>
      </c>
    </row>
    <row r="46" spans="1:5" x14ac:dyDescent="0.2">
      <c r="A46" s="148">
        <v>45047</v>
      </c>
      <c r="B46" s="153">
        <v>2782657.6238056002</v>
      </c>
      <c r="C46" s="146">
        <v>851324.53687915206</v>
      </c>
      <c r="D46" s="146">
        <v>403662.48033232789</v>
      </c>
      <c r="E46" s="147">
        <f t="shared" si="0"/>
        <v>4037644.6410170803</v>
      </c>
    </row>
    <row r="47" spans="1:5" x14ac:dyDescent="0.2">
      <c r="A47" s="148">
        <v>45078</v>
      </c>
      <c r="B47" s="153">
        <v>2782657.6238056002</v>
      </c>
      <c r="C47" s="146">
        <v>1543974.9949291309</v>
      </c>
      <c r="D47" s="146">
        <v>864499.36053953145</v>
      </c>
      <c r="E47" s="147">
        <f t="shared" si="0"/>
        <v>5191131.9792742627</v>
      </c>
    </row>
    <row r="48" spans="1:5" x14ac:dyDescent="0.2">
      <c r="A48" s="148">
        <v>45108</v>
      </c>
      <c r="B48" s="153">
        <v>1139139.23</v>
      </c>
      <c r="C48" s="146">
        <v>922387.09041730349</v>
      </c>
      <c r="D48" s="146">
        <v>403580.70429017901</v>
      </c>
      <c r="E48" s="147">
        <f t="shared" si="0"/>
        <v>2465107.0247074827</v>
      </c>
    </row>
    <row r="49" spans="1:5" x14ac:dyDescent="0.2">
      <c r="A49" s="148">
        <v>45139</v>
      </c>
      <c r="B49" s="153">
        <v>0</v>
      </c>
      <c r="C49" s="146">
        <v>1025299.0935617863</v>
      </c>
      <c r="D49" s="146">
        <v>401080.46529632725</v>
      </c>
      <c r="E49" s="147">
        <f t="shared" si="0"/>
        <v>1426379.5588581136</v>
      </c>
    </row>
    <row r="50" spans="1:5" x14ac:dyDescent="0.2">
      <c r="A50" s="148">
        <v>45170</v>
      </c>
      <c r="B50" s="153">
        <v>0</v>
      </c>
      <c r="C50" s="146">
        <v>848122.42079059395</v>
      </c>
      <c r="D50" s="146">
        <v>402068.41583397862</v>
      </c>
      <c r="E50" s="147">
        <f t="shared" si="0"/>
        <v>1250190.8366245725</v>
      </c>
    </row>
    <row r="51" spans="1:5" x14ac:dyDescent="0.2">
      <c r="A51" s="148">
        <v>45200</v>
      </c>
      <c r="B51" s="153">
        <v>0</v>
      </c>
      <c r="C51" s="146">
        <v>847299.58599433175</v>
      </c>
      <c r="D51" s="146">
        <v>401662.96182216378</v>
      </c>
      <c r="E51" s="147">
        <f t="shared" si="0"/>
        <v>1248962.5478164954</v>
      </c>
    </row>
    <row r="52" spans="1:5" x14ac:dyDescent="0.2">
      <c r="A52" s="148">
        <v>45231</v>
      </c>
      <c r="B52" s="153">
        <v>0</v>
      </c>
      <c r="C52" s="161">
        <v>985932.77737893036</v>
      </c>
      <c r="D52" s="153">
        <v>400704.89193406486</v>
      </c>
      <c r="E52" s="147">
        <f t="shared" si="0"/>
        <v>1386637.6693129952</v>
      </c>
    </row>
    <row r="53" spans="1:5" x14ac:dyDescent="0.2">
      <c r="A53" s="148">
        <v>45261</v>
      </c>
      <c r="B53" s="153">
        <v>0</v>
      </c>
      <c r="C53" s="161">
        <v>1794182.3455081019</v>
      </c>
      <c r="D53" s="153">
        <v>1097944.8347384124</v>
      </c>
      <c r="E53" s="147">
        <f t="shared" si="0"/>
        <v>2892127.1802465143</v>
      </c>
    </row>
    <row r="54" spans="1:5" x14ac:dyDescent="0.2">
      <c r="A54" s="148">
        <v>45292</v>
      </c>
      <c r="B54" s="153">
        <v>0</v>
      </c>
      <c r="C54" s="161">
        <v>43292.221508333329</v>
      </c>
      <c r="D54" s="153">
        <v>0</v>
      </c>
      <c r="E54" s="147">
        <f t="shared" si="0"/>
        <v>43292.221508333329</v>
      </c>
    </row>
    <row r="55" spans="1:5" x14ac:dyDescent="0.2">
      <c r="A55" s="148">
        <v>45323</v>
      </c>
      <c r="B55" s="153">
        <v>0</v>
      </c>
      <c r="C55" s="161">
        <v>43292.221508333329</v>
      </c>
      <c r="D55" s="153">
        <v>0</v>
      </c>
      <c r="E55" s="147">
        <f t="shared" si="0"/>
        <v>43292.221508333329</v>
      </c>
    </row>
    <row r="56" spans="1:5" x14ac:dyDescent="0.2">
      <c r="A56" s="148">
        <v>45352</v>
      </c>
      <c r="B56" s="153">
        <v>0</v>
      </c>
      <c r="C56" s="161">
        <v>43292.221508333329</v>
      </c>
      <c r="D56" s="153">
        <v>0</v>
      </c>
      <c r="E56" s="147">
        <f t="shared" si="0"/>
        <v>43292.221508333329</v>
      </c>
    </row>
    <row r="57" spans="1:5" x14ac:dyDescent="0.2">
      <c r="A57" s="148">
        <v>45383</v>
      </c>
      <c r="B57" s="153">
        <v>0</v>
      </c>
      <c r="C57" s="153">
        <v>43292.221508333329</v>
      </c>
      <c r="D57" s="153">
        <v>0</v>
      </c>
      <c r="E57" s="147">
        <f t="shared" si="0"/>
        <v>43292.221508333329</v>
      </c>
    </row>
    <row r="58" spans="1:5" x14ac:dyDescent="0.2">
      <c r="A58" s="148">
        <v>45413</v>
      </c>
      <c r="B58" s="153">
        <v>0</v>
      </c>
      <c r="C58" s="153">
        <v>43292.221508333329</v>
      </c>
      <c r="D58" s="153">
        <v>0</v>
      </c>
      <c r="E58" s="147">
        <f t="shared" si="0"/>
        <v>43292.221508333329</v>
      </c>
    </row>
    <row r="59" spans="1:5" x14ac:dyDescent="0.2">
      <c r="A59" s="148">
        <v>45444</v>
      </c>
      <c r="B59" s="153">
        <v>0</v>
      </c>
      <c r="C59" s="153">
        <v>274654.18625833333</v>
      </c>
      <c r="D59" s="153">
        <v>0</v>
      </c>
      <c r="E59" s="147">
        <f t="shared" si="0"/>
        <v>274654.18625833333</v>
      </c>
    </row>
    <row r="60" spans="1:5" x14ac:dyDescent="0.2">
      <c r="A60" s="148">
        <v>45474</v>
      </c>
      <c r="B60" s="153">
        <v>0</v>
      </c>
      <c r="C60" s="153">
        <v>0</v>
      </c>
      <c r="D60" s="153">
        <v>0</v>
      </c>
      <c r="E60" s="147">
        <f t="shared" si="0"/>
        <v>0</v>
      </c>
    </row>
    <row r="61" spans="1:5" x14ac:dyDescent="0.2">
      <c r="A61" s="148">
        <v>45505</v>
      </c>
      <c r="B61" s="153">
        <v>0</v>
      </c>
      <c r="C61" s="153">
        <v>0</v>
      </c>
      <c r="D61" s="153">
        <v>0</v>
      </c>
      <c r="E61" s="147">
        <f t="shared" si="0"/>
        <v>0</v>
      </c>
    </row>
    <row r="62" spans="1:5" x14ac:dyDescent="0.2">
      <c r="A62" s="148">
        <v>45536</v>
      </c>
      <c r="B62" s="153">
        <v>0</v>
      </c>
      <c r="C62" s="153">
        <v>0</v>
      </c>
      <c r="D62" s="153">
        <v>0</v>
      </c>
      <c r="E62" s="147">
        <f t="shared" si="0"/>
        <v>0</v>
      </c>
    </row>
    <row r="63" spans="1:5" x14ac:dyDescent="0.2">
      <c r="A63" s="148">
        <v>45566</v>
      </c>
      <c r="B63" s="153">
        <v>0</v>
      </c>
      <c r="C63" s="153">
        <v>0</v>
      </c>
      <c r="D63" s="153">
        <v>0</v>
      </c>
      <c r="E63" s="147">
        <f t="shared" si="0"/>
        <v>0</v>
      </c>
    </row>
    <row r="64" spans="1:5" x14ac:dyDescent="0.2">
      <c r="A64" s="148">
        <v>45597</v>
      </c>
      <c r="B64" s="153">
        <v>0</v>
      </c>
      <c r="C64" s="153">
        <v>0</v>
      </c>
      <c r="D64" s="153">
        <v>0</v>
      </c>
      <c r="E64" s="147">
        <f t="shared" si="0"/>
        <v>0</v>
      </c>
    </row>
    <row r="65" spans="1:5" x14ac:dyDescent="0.2">
      <c r="A65" s="148">
        <v>45627</v>
      </c>
      <c r="B65" s="153">
        <v>0</v>
      </c>
      <c r="C65" s="153">
        <v>0</v>
      </c>
      <c r="D65" s="153">
        <v>0</v>
      </c>
      <c r="E65" s="147">
        <f t="shared" si="0"/>
        <v>0</v>
      </c>
    </row>
    <row r="66" spans="1:5" x14ac:dyDescent="0.2">
      <c r="A66" s="149"/>
      <c r="B66" s="162"/>
      <c r="C66" s="162"/>
      <c r="D66" s="162"/>
    </row>
    <row r="67" spans="1:5" x14ac:dyDescent="0.2">
      <c r="A67" s="150" t="s">
        <v>42</v>
      </c>
      <c r="B67" s="138">
        <f>SUM(B5:B66)</f>
        <v>28308044.342800222</v>
      </c>
      <c r="C67" s="138">
        <f>SUM(C5:C66)</f>
        <v>24405693.984384276</v>
      </c>
      <c r="D67" s="138">
        <f>SUM(D5:D66)</f>
        <v>13045522.143125858</v>
      </c>
    </row>
    <row r="68" spans="1:5" x14ac:dyDescent="0.2">
      <c r="A68" s="149"/>
      <c r="B68" s="163"/>
      <c r="C68" s="164"/>
      <c r="D68" s="164"/>
    </row>
  </sheetData>
  <mergeCells count="2">
    <mergeCell ref="B1:D1"/>
    <mergeCell ref="B2:D2"/>
  </mergeCells>
  <pageMargins left="0.7" right="0.7" top="0.75" bottom="0.75" header="0.3" footer="0.3"/>
  <pageSetup orientation="portrait" r:id="rId1"/>
  <ignoredErrors>
    <ignoredError sqref="E6:E6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B76" sqref="B76"/>
    </sheetView>
  </sheetViews>
  <sheetFormatPr defaultRowHeight="12.75" x14ac:dyDescent="0.2"/>
  <cols>
    <col min="1" max="1" width="9.140625" style="10"/>
    <col min="2" max="2" width="14.28515625" style="10" customWidth="1"/>
    <col min="3" max="16384" width="9.140625" style="10"/>
  </cols>
  <sheetData>
    <row r="1" spans="1:3" x14ac:dyDescent="0.2">
      <c r="A1" s="172" t="s">
        <v>77</v>
      </c>
      <c r="B1" s="172"/>
      <c r="C1" s="172"/>
    </row>
    <row r="2" spans="1:3" x14ac:dyDescent="0.2">
      <c r="A2" s="172" t="s">
        <v>76</v>
      </c>
      <c r="B2" s="172"/>
      <c r="C2" s="172"/>
    </row>
    <row r="3" spans="1:3" s="144" customFormat="1" x14ac:dyDescent="0.25">
      <c r="A3" s="151"/>
      <c r="B3" s="152"/>
    </row>
    <row r="4" spans="1:3" x14ac:dyDescent="0.2">
      <c r="A4" s="148">
        <v>43831</v>
      </c>
      <c r="B4" s="146">
        <v>0</v>
      </c>
    </row>
    <row r="5" spans="1:3" x14ac:dyDescent="0.2">
      <c r="A5" s="148">
        <v>43862</v>
      </c>
      <c r="B5" s="146">
        <v>0</v>
      </c>
    </row>
    <row r="6" spans="1:3" x14ac:dyDescent="0.2">
      <c r="A6" s="148">
        <v>43891</v>
      </c>
      <c r="B6" s="146">
        <v>0</v>
      </c>
    </row>
    <row r="7" spans="1:3" x14ac:dyDescent="0.2">
      <c r="A7" s="148">
        <v>43922</v>
      </c>
      <c r="B7" s="146">
        <v>0</v>
      </c>
    </row>
    <row r="8" spans="1:3" x14ac:dyDescent="0.2">
      <c r="A8" s="148">
        <v>43952</v>
      </c>
      <c r="B8" s="146">
        <v>0</v>
      </c>
    </row>
    <row r="9" spans="1:3" x14ac:dyDescent="0.2">
      <c r="A9" s="148">
        <v>43983</v>
      </c>
      <c r="B9" s="146">
        <v>0</v>
      </c>
    </row>
    <row r="10" spans="1:3" x14ac:dyDescent="0.2">
      <c r="A10" s="148">
        <v>44013</v>
      </c>
      <c r="B10" s="146">
        <v>0</v>
      </c>
    </row>
    <row r="11" spans="1:3" x14ac:dyDescent="0.2">
      <c r="A11" s="148">
        <v>44044</v>
      </c>
      <c r="B11" s="146">
        <v>108273.53419950703</v>
      </c>
    </row>
    <row r="12" spans="1:3" x14ac:dyDescent="0.2">
      <c r="A12" s="148">
        <v>44075</v>
      </c>
      <c r="B12" s="146">
        <v>124780.94560556198</v>
      </c>
    </row>
    <row r="13" spans="1:3" x14ac:dyDescent="0.2">
      <c r="A13" s="148">
        <v>44105</v>
      </c>
      <c r="B13" s="146">
        <v>616.57244675579545</v>
      </c>
    </row>
    <row r="14" spans="1:3" x14ac:dyDescent="0.2">
      <c r="A14" s="148">
        <v>44136</v>
      </c>
      <c r="B14" s="146">
        <v>479529.27912957256</v>
      </c>
    </row>
    <row r="15" spans="1:3" x14ac:dyDescent="0.2">
      <c r="A15" s="148">
        <v>44166</v>
      </c>
      <c r="B15" s="146">
        <v>546799.66861860256</v>
      </c>
    </row>
    <row r="16" spans="1:3" x14ac:dyDescent="0.2">
      <c r="A16" s="148">
        <v>44197</v>
      </c>
      <c r="B16" s="146">
        <v>408130.55841186905</v>
      </c>
    </row>
    <row r="17" spans="1:2" x14ac:dyDescent="0.2">
      <c r="A17" s="148">
        <v>44228</v>
      </c>
      <c r="B17" s="146">
        <v>52970.118151345276</v>
      </c>
    </row>
    <row r="18" spans="1:2" x14ac:dyDescent="0.2">
      <c r="A18" s="148">
        <v>44256</v>
      </c>
      <c r="B18" s="146">
        <v>52970.118151345276</v>
      </c>
    </row>
    <row r="19" spans="1:2" x14ac:dyDescent="0.2">
      <c r="A19" s="148">
        <v>44287</v>
      </c>
      <c r="B19" s="146">
        <v>52970.118151345276</v>
      </c>
    </row>
    <row r="20" spans="1:2" x14ac:dyDescent="0.2">
      <c r="A20" s="148">
        <v>44317</v>
      </c>
      <c r="B20" s="146">
        <v>51617.345195233429</v>
      </c>
    </row>
    <row r="21" spans="1:2" x14ac:dyDescent="0.2">
      <c r="A21" s="148">
        <v>44348</v>
      </c>
      <c r="B21" s="146">
        <v>52970.118151345276</v>
      </c>
    </row>
    <row r="22" spans="1:2" x14ac:dyDescent="0.2">
      <c r="A22" s="148">
        <v>44378</v>
      </c>
      <c r="B22" s="146">
        <v>126286.19904548288</v>
      </c>
    </row>
    <row r="23" spans="1:2" x14ac:dyDescent="0.2">
      <c r="A23" s="148">
        <v>44409</v>
      </c>
      <c r="B23" s="146">
        <v>44942.122179659229</v>
      </c>
    </row>
    <row r="24" spans="1:2" x14ac:dyDescent="0.2">
      <c r="A24" s="148">
        <v>44440</v>
      </c>
      <c r="B24" s="146">
        <v>339602.37460690446</v>
      </c>
    </row>
    <row r="25" spans="1:2" x14ac:dyDescent="0.2">
      <c r="A25" s="148">
        <v>44470</v>
      </c>
      <c r="B25" s="146">
        <v>336017.33654952626</v>
      </c>
    </row>
    <row r="26" spans="1:2" x14ac:dyDescent="0.2">
      <c r="A26" s="148">
        <v>44501</v>
      </c>
      <c r="B26" s="146">
        <v>322109.00486407516</v>
      </c>
    </row>
    <row r="27" spans="1:2" x14ac:dyDescent="0.2">
      <c r="A27" s="148">
        <v>44531</v>
      </c>
      <c r="B27" s="146">
        <v>679414.58654186851</v>
      </c>
    </row>
    <row r="28" spans="1:2" x14ac:dyDescent="0.2">
      <c r="A28" s="148">
        <v>44562</v>
      </c>
      <c r="B28" s="146">
        <v>364452.69234759122</v>
      </c>
    </row>
    <row r="29" spans="1:2" x14ac:dyDescent="0.2">
      <c r="A29" s="148">
        <v>44593</v>
      </c>
      <c r="B29" s="146">
        <v>367929.82303481968</v>
      </c>
    </row>
    <row r="30" spans="1:2" x14ac:dyDescent="0.2">
      <c r="A30" s="148">
        <v>44621</v>
      </c>
      <c r="B30" s="146">
        <v>377585.76336529391</v>
      </c>
    </row>
    <row r="31" spans="1:2" x14ac:dyDescent="0.2">
      <c r="A31" s="148">
        <v>44652</v>
      </c>
      <c r="B31" s="146">
        <v>357062.04481354362</v>
      </c>
    </row>
    <row r="32" spans="1:2" x14ac:dyDescent="0.2">
      <c r="A32" s="148">
        <v>44682</v>
      </c>
      <c r="B32" s="146">
        <v>350007.6869370332</v>
      </c>
    </row>
    <row r="33" spans="1:2" x14ac:dyDescent="0.2">
      <c r="A33" s="148">
        <v>44713</v>
      </c>
      <c r="B33" s="146">
        <v>692428.66585153469</v>
      </c>
    </row>
    <row r="34" spans="1:2" x14ac:dyDescent="0.2">
      <c r="A34" s="148">
        <v>44743</v>
      </c>
      <c r="B34" s="146">
        <v>357062.04481354362</v>
      </c>
    </row>
    <row r="35" spans="1:2" x14ac:dyDescent="0.2">
      <c r="A35" s="148">
        <v>44774</v>
      </c>
      <c r="B35" s="146">
        <v>377585.76336529391</v>
      </c>
    </row>
    <row r="36" spans="1:2" x14ac:dyDescent="0.2">
      <c r="A36" s="148">
        <v>44805</v>
      </c>
      <c r="B36" s="146">
        <v>377585.76336529391</v>
      </c>
    </row>
    <row r="37" spans="1:2" x14ac:dyDescent="0.2">
      <c r="A37" s="148">
        <v>44835</v>
      </c>
      <c r="B37" s="146">
        <v>359599.4571733292</v>
      </c>
    </row>
    <row r="38" spans="1:2" x14ac:dyDescent="0.2">
      <c r="A38" s="148">
        <v>44866</v>
      </c>
      <c r="B38" s="146">
        <v>363899.88464785303</v>
      </c>
    </row>
    <row r="39" spans="1:2" x14ac:dyDescent="0.2">
      <c r="A39" s="148">
        <v>44896</v>
      </c>
      <c r="B39" s="146">
        <v>694800.41028487007</v>
      </c>
    </row>
    <row r="40" spans="1:2" x14ac:dyDescent="0.2">
      <c r="A40" s="148">
        <v>44927</v>
      </c>
      <c r="B40" s="146">
        <v>254782.10645085538</v>
      </c>
    </row>
    <row r="41" spans="1:2" x14ac:dyDescent="0.2">
      <c r="A41" s="148">
        <v>44958</v>
      </c>
      <c r="B41" s="146">
        <v>254782.10645085538</v>
      </c>
    </row>
    <row r="42" spans="1:2" x14ac:dyDescent="0.2">
      <c r="A42" s="148">
        <v>44986</v>
      </c>
      <c r="B42" s="146">
        <v>254782.10645085538</v>
      </c>
    </row>
    <row r="43" spans="1:2" x14ac:dyDescent="0.2">
      <c r="A43" s="148">
        <v>45017</v>
      </c>
      <c r="B43" s="146">
        <v>254129.44980946498</v>
      </c>
    </row>
    <row r="44" spans="1:2" x14ac:dyDescent="0.2">
      <c r="A44" s="148">
        <v>45047</v>
      </c>
      <c r="B44" s="146">
        <v>254782.10645085538</v>
      </c>
    </row>
    <row r="45" spans="1:2" x14ac:dyDescent="0.2">
      <c r="A45" s="148">
        <v>45078</v>
      </c>
      <c r="B45" s="146">
        <v>545651.3271244436</v>
      </c>
    </row>
    <row r="46" spans="1:2" x14ac:dyDescent="0.2">
      <c r="A46" s="148">
        <v>45108</v>
      </c>
      <c r="B46" s="146">
        <v>254730.4913682281</v>
      </c>
    </row>
    <row r="47" spans="1:2" x14ac:dyDescent="0.2">
      <c r="A47" s="148">
        <v>45139</v>
      </c>
      <c r="B47" s="146">
        <v>253152.40029332886</v>
      </c>
    </row>
    <row r="48" spans="1:2" x14ac:dyDescent="0.2">
      <c r="A48" s="148">
        <v>45170</v>
      </c>
      <c r="B48" s="146">
        <v>253775.97105186168</v>
      </c>
    </row>
    <row r="49" spans="1:2" x14ac:dyDescent="0.2">
      <c r="A49" s="148">
        <v>45200</v>
      </c>
      <c r="B49" s="146">
        <v>253520.0581735727</v>
      </c>
    </row>
    <row r="50" spans="1:2" x14ac:dyDescent="0.2">
      <c r="A50" s="148">
        <v>45231</v>
      </c>
      <c r="B50" s="153">
        <v>252915.3473666232</v>
      </c>
    </row>
    <row r="51" spans="1:2" x14ac:dyDescent="0.2">
      <c r="A51" s="148">
        <v>45261</v>
      </c>
      <c r="B51" s="153">
        <v>692996.52900905465</v>
      </c>
    </row>
    <row r="52" spans="1:2" x14ac:dyDescent="0.2">
      <c r="A52" s="148">
        <v>45292</v>
      </c>
      <c r="B52" s="153">
        <v>0</v>
      </c>
    </row>
    <row r="53" spans="1:2" x14ac:dyDescent="0.2">
      <c r="A53" s="148">
        <v>45323</v>
      </c>
      <c r="B53" s="153">
        <v>0</v>
      </c>
    </row>
    <row r="54" spans="1:2" x14ac:dyDescent="0.2">
      <c r="A54" s="148">
        <v>45352</v>
      </c>
      <c r="B54" s="153">
        <v>0</v>
      </c>
    </row>
    <row r="55" spans="1:2" x14ac:dyDescent="0.2">
      <c r="A55" s="148">
        <v>45383</v>
      </c>
      <c r="B55" s="153">
        <v>0</v>
      </c>
    </row>
    <row r="56" spans="1:2" x14ac:dyDescent="0.2">
      <c r="A56" s="148">
        <v>45413</v>
      </c>
      <c r="B56" s="153">
        <v>0</v>
      </c>
    </row>
    <row r="57" spans="1:2" x14ac:dyDescent="0.2">
      <c r="A57" s="148">
        <v>45444</v>
      </c>
      <c r="B57" s="153">
        <v>0</v>
      </c>
    </row>
    <row r="58" spans="1:2" x14ac:dyDescent="0.2">
      <c r="A58" s="148">
        <v>45474</v>
      </c>
      <c r="B58" s="153">
        <v>0</v>
      </c>
    </row>
    <row r="59" spans="1:2" x14ac:dyDescent="0.2">
      <c r="A59" s="148">
        <v>45505</v>
      </c>
      <c r="B59" s="153">
        <v>0</v>
      </c>
    </row>
    <row r="60" spans="1:2" x14ac:dyDescent="0.2">
      <c r="A60" s="148">
        <v>45536</v>
      </c>
      <c r="B60" s="153">
        <v>0</v>
      </c>
    </row>
    <row r="61" spans="1:2" x14ac:dyDescent="0.2">
      <c r="A61" s="148">
        <v>45566</v>
      </c>
      <c r="B61" s="153">
        <v>0</v>
      </c>
    </row>
    <row r="62" spans="1:2" x14ac:dyDescent="0.2">
      <c r="A62" s="148">
        <v>45597</v>
      </c>
      <c r="B62" s="153">
        <v>0</v>
      </c>
    </row>
    <row r="63" spans="1:2" x14ac:dyDescent="0.2">
      <c r="A63" s="148">
        <v>45627</v>
      </c>
      <c r="B63" s="153">
        <v>0</v>
      </c>
    </row>
    <row r="65" spans="1:2" x14ac:dyDescent="0.2">
      <c r="A65" s="150" t="s">
        <v>42</v>
      </c>
      <c r="B65" s="138">
        <f>SUM(B4:B64)</f>
        <v>12600000.000000002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66"/>
  <sheetViews>
    <sheetView showGridLines="0" zoomScale="90" zoomScaleNormal="90" workbookViewId="0">
      <pane xSplit="1" ySplit="14" topLeftCell="B39" activePane="bottomRight" state="frozen"/>
      <selection pane="topRight" activeCell="C1" sqref="C1"/>
      <selection pane="bottomLeft" activeCell="A16" sqref="A16"/>
      <selection pane="bottomRight" activeCell="B66" sqref="B66"/>
    </sheetView>
  </sheetViews>
  <sheetFormatPr defaultRowHeight="12.75" x14ac:dyDescent="0.2"/>
  <cols>
    <col min="1" max="1" width="41.85546875" style="10" customWidth="1"/>
    <col min="2" max="2" width="14.28515625" style="10" bestFit="1" customWidth="1"/>
    <col min="3" max="11" width="12.140625" style="10" bestFit="1" customWidth="1"/>
    <col min="12" max="89" width="12.5703125" style="10" bestFit="1" customWidth="1"/>
    <col min="90" max="16384" width="9.140625" style="10"/>
  </cols>
  <sheetData>
    <row r="1" spans="1:89" s="221" customFormat="1" x14ac:dyDescent="0.25">
      <c r="A1" s="223" t="s">
        <v>7</v>
      </c>
      <c r="B1" s="224">
        <v>2021</v>
      </c>
      <c r="C1" s="224">
        <v>2021</v>
      </c>
      <c r="D1" s="224">
        <v>2021</v>
      </c>
      <c r="E1" s="224">
        <v>2021</v>
      </c>
      <c r="F1" s="224">
        <v>2021</v>
      </c>
      <c r="G1" s="224">
        <v>2022</v>
      </c>
      <c r="H1" s="224">
        <v>2022</v>
      </c>
      <c r="I1" s="224">
        <v>2022</v>
      </c>
      <c r="J1" s="224">
        <v>2022</v>
      </c>
      <c r="K1" s="224">
        <v>2022</v>
      </c>
      <c r="L1" s="224">
        <v>2022</v>
      </c>
      <c r="M1" s="224">
        <v>2022</v>
      </c>
      <c r="N1" s="224">
        <v>2022</v>
      </c>
      <c r="O1" s="224">
        <v>2022</v>
      </c>
      <c r="P1" s="224">
        <v>2022</v>
      </c>
      <c r="Q1" s="224">
        <v>2022</v>
      </c>
      <c r="R1" s="224">
        <v>2022</v>
      </c>
      <c r="S1" s="224">
        <v>2023</v>
      </c>
      <c r="T1" s="224">
        <v>2023</v>
      </c>
      <c r="U1" s="224">
        <v>2023</v>
      </c>
      <c r="V1" s="224">
        <v>2023</v>
      </c>
      <c r="W1" s="224">
        <v>2023</v>
      </c>
      <c r="X1" s="224">
        <v>2023</v>
      </c>
      <c r="Y1" s="224">
        <v>2023</v>
      </c>
      <c r="Z1" s="224">
        <v>2023</v>
      </c>
      <c r="AA1" s="224">
        <v>2023</v>
      </c>
      <c r="AB1" s="224">
        <v>2023</v>
      </c>
      <c r="AC1" s="224">
        <v>2023</v>
      </c>
      <c r="AD1" s="224">
        <v>2023</v>
      </c>
      <c r="AE1" s="224">
        <v>2024</v>
      </c>
      <c r="AF1" s="224">
        <v>2024</v>
      </c>
      <c r="AG1" s="224">
        <v>2024</v>
      </c>
      <c r="AH1" s="224">
        <v>2024</v>
      </c>
      <c r="AI1" s="224">
        <v>2024</v>
      </c>
      <c r="AJ1" s="224">
        <v>2024</v>
      </c>
      <c r="AK1" s="224">
        <v>2024</v>
      </c>
      <c r="AL1" s="224">
        <v>2024</v>
      </c>
      <c r="AM1" s="224">
        <v>2024</v>
      </c>
      <c r="AN1" s="224">
        <v>2024</v>
      </c>
      <c r="AO1" s="224">
        <v>2024</v>
      </c>
      <c r="AP1" s="224">
        <v>2024</v>
      </c>
      <c r="AQ1" s="224">
        <v>2025</v>
      </c>
      <c r="AR1" s="224">
        <v>2025</v>
      </c>
      <c r="AS1" s="224">
        <v>2025</v>
      </c>
      <c r="AT1" s="224">
        <v>2025</v>
      </c>
      <c r="AU1" s="224">
        <v>2025</v>
      </c>
      <c r="AV1" s="224">
        <v>2025</v>
      </c>
      <c r="AW1" s="224">
        <v>2025</v>
      </c>
      <c r="AX1" s="224">
        <v>2025</v>
      </c>
      <c r="AY1" s="224">
        <v>2025</v>
      </c>
      <c r="AZ1" s="224">
        <v>2025</v>
      </c>
      <c r="BA1" s="224">
        <v>2025</v>
      </c>
      <c r="BB1" s="224">
        <v>2025</v>
      </c>
      <c r="BC1" s="224">
        <v>2026</v>
      </c>
      <c r="BD1" s="224">
        <v>2026</v>
      </c>
      <c r="BE1" s="224">
        <v>2026</v>
      </c>
      <c r="BF1" s="224">
        <v>2026</v>
      </c>
      <c r="BG1" s="224">
        <v>2026</v>
      </c>
      <c r="BH1" s="224">
        <v>2026</v>
      </c>
      <c r="BI1" s="224">
        <v>2026</v>
      </c>
      <c r="BJ1" s="224">
        <v>2026</v>
      </c>
      <c r="BK1" s="224">
        <v>2026</v>
      </c>
      <c r="BL1" s="224">
        <v>2026</v>
      </c>
      <c r="BM1" s="224">
        <v>2026</v>
      </c>
      <c r="BN1" s="224">
        <v>2026</v>
      </c>
      <c r="BO1" s="224">
        <v>2027</v>
      </c>
      <c r="BP1" s="224">
        <v>2027</v>
      </c>
      <c r="BQ1" s="224">
        <v>2027</v>
      </c>
      <c r="BR1" s="224">
        <v>2027</v>
      </c>
      <c r="BS1" s="224">
        <v>2027</v>
      </c>
      <c r="BT1" s="224">
        <v>2027</v>
      </c>
      <c r="BU1" s="224">
        <v>2027</v>
      </c>
      <c r="BV1" s="224">
        <v>2027</v>
      </c>
      <c r="BW1" s="224">
        <v>2027</v>
      </c>
      <c r="BX1" s="224">
        <v>2027</v>
      </c>
      <c r="BY1" s="224">
        <v>2027</v>
      </c>
      <c r="BZ1" s="224">
        <v>2027</v>
      </c>
      <c r="CA1" s="224">
        <v>2028</v>
      </c>
      <c r="CB1" s="224">
        <v>2028</v>
      </c>
      <c r="CC1" s="224">
        <v>2028</v>
      </c>
      <c r="CD1" s="224">
        <v>2028</v>
      </c>
      <c r="CE1" s="224">
        <v>2028</v>
      </c>
      <c r="CF1" s="224">
        <v>2028</v>
      </c>
      <c r="CG1" s="224">
        <v>2028</v>
      </c>
      <c r="CH1" s="224">
        <v>2028</v>
      </c>
      <c r="CI1" s="224">
        <v>2028</v>
      </c>
      <c r="CJ1" s="224">
        <v>2028</v>
      </c>
      <c r="CK1" s="224">
        <v>2028</v>
      </c>
    </row>
    <row r="2" spans="1:89" s="222" customFormat="1" x14ac:dyDescent="0.2">
      <c r="A2" s="225" t="s">
        <v>6</v>
      </c>
      <c r="B2" s="226" t="s">
        <v>18</v>
      </c>
      <c r="C2" s="226" t="s">
        <v>19</v>
      </c>
      <c r="D2" s="226" t="s">
        <v>8</v>
      </c>
      <c r="E2" s="226" t="s">
        <v>9</v>
      </c>
      <c r="F2" s="226" t="s">
        <v>10</v>
      </c>
      <c r="G2" s="226" t="s">
        <v>11</v>
      </c>
      <c r="H2" s="226" t="s">
        <v>12</v>
      </c>
      <c r="I2" s="226" t="s">
        <v>13</v>
      </c>
      <c r="J2" s="226" t="s">
        <v>14</v>
      </c>
      <c r="K2" s="226" t="s">
        <v>15</v>
      </c>
      <c r="L2" s="226" t="s">
        <v>16</v>
      </c>
      <c r="M2" s="226" t="s">
        <v>17</v>
      </c>
      <c r="N2" s="226" t="s">
        <v>18</v>
      </c>
      <c r="O2" s="226" t="s">
        <v>19</v>
      </c>
      <c r="P2" s="226" t="s">
        <v>8</v>
      </c>
      <c r="Q2" s="226" t="s">
        <v>9</v>
      </c>
      <c r="R2" s="226" t="s">
        <v>10</v>
      </c>
      <c r="S2" s="226" t="s">
        <v>11</v>
      </c>
      <c r="T2" s="226" t="s">
        <v>12</v>
      </c>
      <c r="U2" s="226" t="s">
        <v>13</v>
      </c>
      <c r="V2" s="226" t="s">
        <v>14</v>
      </c>
      <c r="W2" s="226" t="s">
        <v>15</v>
      </c>
      <c r="X2" s="226" t="s">
        <v>16</v>
      </c>
      <c r="Y2" s="226" t="s">
        <v>17</v>
      </c>
      <c r="Z2" s="226" t="s">
        <v>18</v>
      </c>
      <c r="AA2" s="226" t="s">
        <v>19</v>
      </c>
      <c r="AB2" s="226" t="s">
        <v>8</v>
      </c>
      <c r="AC2" s="226" t="s">
        <v>9</v>
      </c>
      <c r="AD2" s="226" t="s">
        <v>10</v>
      </c>
      <c r="AE2" s="226" t="s">
        <v>11</v>
      </c>
      <c r="AF2" s="226" t="s">
        <v>12</v>
      </c>
      <c r="AG2" s="226" t="s">
        <v>13</v>
      </c>
      <c r="AH2" s="226" t="s">
        <v>14</v>
      </c>
      <c r="AI2" s="226" t="s">
        <v>15</v>
      </c>
      <c r="AJ2" s="226" t="s">
        <v>16</v>
      </c>
      <c r="AK2" s="226" t="s">
        <v>17</v>
      </c>
      <c r="AL2" s="226" t="s">
        <v>18</v>
      </c>
      <c r="AM2" s="226" t="s">
        <v>19</v>
      </c>
      <c r="AN2" s="226" t="s">
        <v>8</v>
      </c>
      <c r="AO2" s="226" t="s">
        <v>9</v>
      </c>
      <c r="AP2" s="226" t="s">
        <v>10</v>
      </c>
      <c r="AQ2" s="226" t="s">
        <v>11</v>
      </c>
      <c r="AR2" s="226" t="s">
        <v>12</v>
      </c>
      <c r="AS2" s="226" t="s">
        <v>13</v>
      </c>
      <c r="AT2" s="226" t="s">
        <v>14</v>
      </c>
      <c r="AU2" s="226" t="s">
        <v>15</v>
      </c>
      <c r="AV2" s="226" t="s">
        <v>16</v>
      </c>
      <c r="AW2" s="226" t="s">
        <v>17</v>
      </c>
      <c r="AX2" s="226" t="s">
        <v>18</v>
      </c>
      <c r="AY2" s="226" t="s">
        <v>19</v>
      </c>
      <c r="AZ2" s="226" t="s">
        <v>8</v>
      </c>
      <c r="BA2" s="226" t="s">
        <v>9</v>
      </c>
      <c r="BB2" s="226" t="s">
        <v>10</v>
      </c>
      <c r="BC2" s="226" t="s">
        <v>11</v>
      </c>
      <c r="BD2" s="226" t="s">
        <v>12</v>
      </c>
      <c r="BE2" s="226" t="s">
        <v>13</v>
      </c>
      <c r="BF2" s="226" t="s">
        <v>14</v>
      </c>
      <c r="BG2" s="226" t="s">
        <v>15</v>
      </c>
      <c r="BH2" s="226" t="s">
        <v>16</v>
      </c>
      <c r="BI2" s="226" t="s">
        <v>17</v>
      </c>
      <c r="BJ2" s="226" t="s">
        <v>18</v>
      </c>
      <c r="BK2" s="226" t="s">
        <v>19</v>
      </c>
      <c r="BL2" s="226" t="s">
        <v>8</v>
      </c>
      <c r="BM2" s="226" t="s">
        <v>9</v>
      </c>
      <c r="BN2" s="226" t="s">
        <v>10</v>
      </c>
      <c r="BO2" s="226" t="s">
        <v>11</v>
      </c>
      <c r="BP2" s="226" t="s">
        <v>12</v>
      </c>
      <c r="BQ2" s="226" t="s">
        <v>13</v>
      </c>
      <c r="BR2" s="226" t="s">
        <v>14</v>
      </c>
      <c r="BS2" s="226" t="s">
        <v>15</v>
      </c>
      <c r="BT2" s="226" t="s">
        <v>16</v>
      </c>
      <c r="BU2" s="226" t="s">
        <v>17</v>
      </c>
      <c r="BV2" s="226" t="s">
        <v>18</v>
      </c>
      <c r="BW2" s="226" t="s">
        <v>19</v>
      </c>
      <c r="BX2" s="226" t="s">
        <v>8</v>
      </c>
      <c r="BY2" s="226" t="s">
        <v>9</v>
      </c>
      <c r="BZ2" s="226" t="s">
        <v>10</v>
      </c>
      <c r="CA2" s="226" t="s">
        <v>11</v>
      </c>
      <c r="CB2" s="226" t="s">
        <v>12</v>
      </c>
      <c r="CC2" s="226" t="s">
        <v>13</v>
      </c>
      <c r="CD2" s="226" t="s">
        <v>14</v>
      </c>
      <c r="CE2" s="226" t="s">
        <v>15</v>
      </c>
      <c r="CF2" s="226" t="s">
        <v>16</v>
      </c>
      <c r="CG2" s="226" t="s">
        <v>17</v>
      </c>
      <c r="CH2" s="226" t="s">
        <v>18</v>
      </c>
      <c r="CI2" s="226" t="s">
        <v>19</v>
      </c>
      <c r="CJ2" s="226" t="s">
        <v>8</v>
      </c>
      <c r="CK2" s="226" t="s">
        <v>9</v>
      </c>
    </row>
    <row r="3" spans="1:89" s="227" customFormat="1" x14ac:dyDescent="0.2">
      <c r="A3" s="225" t="s">
        <v>84</v>
      </c>
      <c r="B3" s="242">
        <v>12657.444937993307</v>
      </c>
      <c r="C3" s="242">
        <v>14701.568231148032</v>
      </c>
      <c r="D3" s="242">
        <v>16724.112582729053</v>
      </c>
      <c r="E3" s="242">
        <v>18662.940367840067</v>
      </c>
      <c r="F3" s="242">
        <v>22752.45</v>
      </c>
      <c r="G3" s="242">
        <v>24946.151497355539</v>
      </c>
      <c r="H3" s="242">
        <v>27160.78242383929</v>
      </c>
      <c r="I3" s="242">
        <v>29433.534064495558</v>
      </c>
      <c r="J3" s="242">
        <v>31582.750022569078</v>
      </c>
      <c r="K3" s="242">
        <v>33689.504624857575</v>
      </c>
      <c r="L3" s="242">
        <v>37857.348169395598</v>
      </c>
      <c r="M3" s="242">
        <v>40006.564127469115</v>
      </c>
      <c r="N3" s="242">
        <v>42279.31576812538</v>
      </c>
      <c r="O3" s="242">
        <v>44552.067408781644</v>
      </c>
      <c r="P3" s="242">
        <v>46716.556474750774</v>
      </c>
      <c r="Q3" s="242">
        <v>48906.930530426973</v>
      </c>
      <c r="R3" s="242">
        <v>53089.049999999988</v>
      </c>
      <c r="S3" s="242">
        <v>54622.625962412094</v>
      </c>
      <c r="T3" s="242">
        <v>56156.2019248242</v>
      </c>
      <c r="U3" s="242">
        <v>57689.777887236312</v>
      </c>
      <c r="V3" s="242">
        <v>59219.425400547785</v>
      </c>
      <c r="W3" s="242">
        <v>60753.001362959891</v>
      </c>
      <c r="X3" s="242">
        <v>64037.367642809768</v>
      </c>
      <c r="Y3" s="242">
        <v>65570.632925437021</v>
      </c>
      <c r="Z3" s="238">
        <v>67094.399414869302</v>
      </c>
      <c r="AA3" s="238">
        <v>68621.919280625632</v>
      </c>
      <c r="AB3" s="238">
        <v>70147.898764115394</v>
      </c>
      <c r="AC3" s="239">
        <v>75841.500000000015</v>
      </c>
      <c r="AD3" s="239">
        <v>276489.66843749996</v>
      </c>
      <c r="AE3" s="239">
        <v>275395.27559249999</v>
      </c>
      <c r="AF3" s="239">
        <v>274300.88274750003</v>
      </c>
      <c r="AG3" s="239">
        <v>273206.48990249995</v>
      </c>
      <c r="AH3" s="239">
        <v>272112.09705749998</v>
      </c>
      <c r="AI3" s="239">
        <v>271017.71023166663</v>
      </c>
      <c r="AJ3" s="239">
        <v>269923.31738666666</v>
      </c>
      <c r="AK3" s="239">
        <v>268828.92454166664</v>
      </c>
      <c r="AL3" s="239">
        <v>267734.53169666667</v>
      </c>
      <c r="AM3" s="239">
        <v>266640.13885166671</v>
      </c>
      <c r="AN3" s="239">
        <v>265545.74600666662</v>
      </c>
      <c r="AO3" s="239">
        <v>264451.35316166666</v>
      </c>
      <c r="AP3" s="239">
        <v>263356.96031666663</v>
      </c>
      <c r="AQ3" s="239">
        <v>262269.76037583331</v>
      </c>
      <c r="AR3" s="239">
        <v>261182.56645416666</v>
      </c>
      <c r="AS3" s="239">
        <v>260095.36651333334</v>
      </c>
      <c r="AT3" s="239">
        <v>259008.16657250002</v>
      </c>
      <c r="AU3" s="239">
        <v>257920.96663166664</v>
      </c>
      <c r="AV3" s="239">
        <v>256833.77271000002</v>
      </c>
      <c r="AW3" s="239">
        <v>255746.57276916664</v>
      </c>
      <c r="AX3" s="239">
        <v>254659.37282833332</v>
      </c>
      <c r="AY3" s="239">
        <v>253572.1728875</v>
      </c>
      <c r="AZ3" s="239">
        <v>252484.97294666668</v>
      </c>
      <c r="BA3" s="239">
        <v>251397.779025</v>
      </c>
      <c r="BB3" s="239">
        <v>250310.57908416667</v>
      </c>
      <c r="BC3" s="239">
        <v>249230.01828416667</v>
      </c>
      <c r="BD3" s="239">
        <v>248149.45146499999</v>
      </c>
      <c r="BE3" s="239">
        <v>247068.89066499998</v>
      </c>
      <c r="BF3" s="239">
        <v>245988.32986500001</v>
      </c>
      <c r="BG3" s="239">
        <v>244907.76304583333</v>
      </c>
      <c r="BH3" s="239">
        <v>243827.20224583332</v>
      </c>
      <c r="BI3" s="239">
        <v>242746.64144583332</v>
      </c>
      <c r="BJ3" s="239">
        <v>241666.08064583331</v>
      </c>
      <c r="BK3" s="239">
        <v>240585.51382666669</v>
      </c>
      <c r="BL3" s="239">
        <v>239504.95302666668</v>
      </c>
      <c r="BM3" s="239">
        <v>238424.39222666668</v>
      </c>
      <c r="BN3" s="239">
        <v>237343.8254075</v>
      </c>
      <c r="BO3" s="239">
        <v>236269.422215</v>
      </c>
      <c r="BP3" s="239">
        <v>235195.01902250003</v>
      </c>
      <c r="BQ3" s="239">
        <v>234120.61583</v>
      </c>
      <c r="BR3" s="239">
        <v>233046.21263749999</v>
      </c>
      <c r="BS3" s="239">
        <v>231971.80944500002</v>
      </c>
      <c r="BT3" s="239">
        <v>230897.40023333332</v>
      </c>
      <c r="BU3" s="239">
        <v>229822.99704083335</v>
      </c>
      <c r="BV3" s="239">
        <v>228748.59384833332</v>
      </c>
      <c r="BW3" s="239">
        <v>227674.19065583334</v>
      </c>
      <c r="BX3" s="239">
        <v>226599.78746333334</v>
      </c>
      <c r="BY3" s="239">
        <v>225525.38427083331</v>
      </c>
      <c r="BZ3" s="239">
        <v>224450.97505916667</v>
      </c>
      <c r="CA3" s="239">
        <v>223382.25396</v>
      </c>
      <c r="CB3" s="239">
        <v>222313.53286083334</v>
      </c>
      <c r="CC3" s="239">
        <v>221244.8057425</v>
      </c>
      <c r="CD3" s="239">
        <v>220176.08464333334</v>
      </c>
      <c r="CE3" s="239">
        <v>219107.357525</v>
      </c>
      <c r="CF3" s="239">
        <v>218038.63642583333</v>
      </c>
      <c r="CG3" s="239">
        <v>216969.9093075</v>
      </c>
      <c r="CH3" s="239">
        <v>215901.18820833333</v>
      </c>
      <c r="CI3" s="239">
        <v>214832.46710916667</v>
      </c>
      <c r="CJ3" s="239">
        <v>213763.73999083333</v>
      </c>
      <c r="CK3" s="239">
        <v>212695.01889166667</v>
      </c>
    </row>
    <row r="5" spans="1:89" ht="12.75" customHeight="1" x14ac:dyDescent="0.2">
      <c r="A5" s="214" t="s">
        <v>103</v>
      </c>
      <c r="B5" s="210">
        <v>0.44690000000000002</v>
      </c>
      <c r="C5" s="210">
        <v>0.44690000000000002</v>
      </c>
      <c r="D5" s="210">
        <v>0.44690000000000002</v>
      </c>
      <c r="E5" s="210">
        <v>0.44690000000000002</v>
      </c>
      <c r="F5" s="210">
        <v>0.44690000000000002</v>
      </c>
      <c r="G5" s="210">
        <v>0.44690000000000002</v>
      </c>
      <c r="H5" s="210">
        <v>0.44690000000000002</v>
      </c>
      <c r="I5" s="210">
        <v>0.44690000000000002</v>
      </c>
      <c r="J5" s="210">
        <v>0.44690000000000002</v>
      </c>
      <c r="K5" s="210">
        <v>0.44690000000000002</v>
      </c>
      <c r="L5" s="210">
        <v>0.44690000000000002</v>
      </c>
      <c r="M5" s="210">
        <v>0.44690000000000002</v>
      </c>
      <c r="N5" s="210">
        <v>0.44690000000000002</v>
      </c>
      <c r="O5" s="210">
        <v>0.44690000000000002</v>
      </c>
      <c r="P5" s="210">
        <v>0.44690000000000002</v>
      </c>
      <c r="Q5" s="210">
        <v>0.44690000000000002</v>
      </c>
      <c r="R5" s="210">
        <v>0.44690000000000002</v>
      </c>
      <c r="S5" s="210">
        <v>0.44690000000000002</v>
      </c>
      <c r="T5" s="210">
        <v>0.44690000000000002</v>
      </c>
      <c r="U5" s="210">
        <v>0.44690000000000002</v>
      </c>
      <c r="V5" s="210">
        <v>0.44690000000000002</v>
      </c>
      <c r="W5" s="210">
        <v>0.44690000000000002</v>
      </c>
      <c r="X5" s="210">
        <v>0.44690000000000002</v>
      </c>
      <c r="Y5" s="210">
        <v>0.44690000000000002</v>
      </c>
      <c r="Z5" s="210">
        <v>0.44690000000000002</v>
      </c>
      <c r="AA5" s="210">
        <v>0.44690000000000002</v>
      </c>
      <c r="AB5" s="210">
        <v>0.44690000000000002</v>
      </c>
      <c r="AC5" s="210">
        <v>0.44690000000000002</v>
      </c>
      <c r="AD5" s="210">
        <v>0.44690000000000002</v>
      </c>
      <c r="AE5" s="210">
        <v>0.44690000000000002</v>
      </c>
      <c r="AF5" s="210">
        <v>0.44690000000000002</v>
      </c>
      <c r="AG5" s="210">
        <v>0.44690000000000002</v>
      </c>
      <c r="AH5" s="210">
        <v>0.44690000000000002</v>
      </c>
      <c r="AI5" s="210">
        <v>0.44690000000000002</v>
      </c>
      <c r="AJ5" s="210">
        <v>0.44690000000000002</v>
      </c>
      <c r="AK5" s="210">
        <v>0.44690000000000002</v>
      </c>
      <c r="AL5" s="210">
        <v>0.44690000000000002</v>
      </c>
      <c r="AM5" s="210">
        <v>0.44690000000000002</v>
      </c>
      <c r="AN5" s="210">
        <v>0.44690000000000002</v>
      </c>
      <c r="AO5" s="210">
        <v>0.44690000000000002</v>
      </c>
      <c r="AP5" s="210">
        <v>0.44690000000000002</v>
      </c>
      <c r="AQ5" s="210">
        <v>0.44690000000000002</v>
      </c>
      <c r="AR5" s="210">
        <v>0.44690000000000002</v>
      </c>
      <c r="AS5" s="210">
        <v>0.44690000000000002</v>
      </c>
      <c r="AT5" s="210">
        <v>0.44690000000000002</v>
      </c>
      <c r="AU5" s="210">
        <v>0.44690000000000002</v>
      </c>
      <c r="AV5" s="210">
        <v>0.44690000000000002</v>
      </c>
      <c r="AW5" s="210">
        <v>0.44690000000000002</v>
      </c>
      <c r="AX5" s="210">
        <v>0.44690000000000002</v>
      </c>
      <c r="AY5" s="210">
        <v>0.44690000000000002</v>
      </c>
      <c r="AZ5" s="210">
        <v>0.44690000000000002</v>
      </c>
      <c r="BA5" s="210">
        <v>0.44690000000000002</v>
      </c>
      <c r="BB5" s="210">
        <v>0.44690000000000002</v>
      </c>
      <c r="BC5" s="210">
        <v>0.44690000000000002</v>
      </c>
      <c r="BD5" s="210">
        <v>0.44690000000000002</v>
      </c>
      <c r="BE5" s="210">
        <v>0.44690000000000002</v>
      </c>
      <c r="BF5" s="210">
        <v>0.44690000000000002</v>
      </c>
      <c r="BG5" s="210">
        <v>0.44690000000000002</v>
      </c>
      <c r="BH5" s="210">
        <v>0.44690000000000002</v>
      </c>
      <c r="BI5" s="210">
        <v>0.44690000000000002</v>
      </c>
      <c r="BJ5" s="210">
        <v>0.44690000000000002</v>
      </c>
      <c r="BK5" s="210">
        <v>0.44690000000000002</v>
      </c>
      <c r="BL5" s="210">
        <v>0.44690000000000002</v>
      </c>
      <c r="BM5" s="210">
        <v>0.44690000000000002</v>
      </c>
      <c r="BN5" s="210">
        <v>0.44690000000000002</v>
      </c>
      <c r="BO5" s="210">
        <v>0.44690000000000002</v>
      </c>
      <c r="BP5" s="210">
        <v>0.44690000000000002</v>
      </c>
      <c r="BQ5" s="210">
        <v>0.44690000000000002</v>
      </c>
      <c r="BR5" s="210">
        <v>0.44690000000000002</v>
      </c>
      <c r="BS5" s="210">
        <v>0.44690000000000002</v>
      </c>
      <c r="BT5" s="210">
        <v>0.44690000000000002</v>
      </c>
      <c r="BU5" s="210">
        <v>0.44690000000000002</v>
      </c>
      <c r="BV5" s="210">
        <v>0.44690000000000002</v>
      </c>
      <c r="BW5" s="210">
        <v>0.44690000000000002</v>
      </c>
      <c r="BX5" s="210">
        <v>0.44690000000000002</v>
      </c>
      <c r="BY5" s="210">
        <v>0.44690000000000002</v>
      </c>
      <c r="BZ5" s="210">
        <v>0.44690000000000002</v>
      </c>
      <c r="CA5" s="210">
        <v>0.44690000000000002</v>
      </c>
      <c r="CB5" s="210">
        <v>0.44690000000000002</v>
      </c>
      <c r="CC5" s="210">
        <v>0.44690000000000002</v>
      </c>
      <c r="CD5" s="210">
        <v>0.44690000000000002</v>
      </c>
      <c r="CE5" s="210">
        <v>0.44690000000000002</v>
      </c>
      <c r="CF5" s="210">
        <v>0.44690000000000002</v>
      </c>
      <c r="CG5" s="210">
        <v>0.44690000000000002</v>
      </c>
      <c r="CH5" s="210">
        <v>0.44690000000000002</v>
      </c>
      <c r="CI5" s="210">
        <v>0.44690000000000002</v>
      </c>
      <c r="CJ5" s="210">
        <v>0.44690000000000002</v>
      </c>
      <c r="CK5" s="210">
        <v>0.44690000000000002</v>
      </c>
    </row>
    <row r="6" spans="1:89" ht="15" customHeight="1" x14ac:dyDescent="0.2">
      <c r="A6" s="214" t="s">
        <v>99</v>
      </c>
      <c r="B6" s="213">
        <f>B3*B5</f>
        <v>5656.6121427892094</v>
      </c>
      <c r="C6" s="213">
        <f t="shared" ref="C6:BN6" si="0">C3*C5</f>
        <v>6570.1308425000561</v>
      </c>
      <c r="D6" s="213">
        <f t="shared" si="0"/>
        <v>7474.0059132216138</v>
      </c>
      <c r="E6" s="213">
        <f t="shared" si="0"/>
        <v>8340.4680503877262</v>
      </c>
      <c r="F6" s="213">
        <f t="shared" si="0"/>
        <v>10168.069905</v>
      </c>
      <c r="G6" s="213">
        <f t="shared" si="0"/>
        <v>11148.435104168191</v>
      </c>
      <c r="H6" s="213">
        <f t="shared" si="0"/>
        <v>12138.153665213778</v>
      </c>
      <c r="I6" s="213">
        <f t="shared" si="0"/>
        <v>13153.846373423065</v>
      </c>
      <c r="J6" s="213">
        <f t="shared" si="0"/>
        <v>14114.330985086122</v>
      </c>
      <c r="K6" s="213">
        <f t="shared" si="0"/>
        <v>15055.839616848851</v>
      </c>
      <c r="L6" s="213">
        <f t="shared" si="0"/>
        <v>16918.448896902893</v>
      </c>
      <c r="M6" s="213">
        <f t="shared" si="0"/>
        <v>17878.933508565948</v>
      </c>
      <c r="N6" s="213">
        <f t="shared" si="0"/>
        <v>18894.626216775232</v>
      </c>
      <c r="O6" s="213">
        <f t="shared" si="0"/>
        <v>19910.318924984516</v>
      </c>
      <c r="P6" s="213">
        <f t="shared" si="0"/>
        <v>20877.629088566122</v>
      </c>
      <c r="Q6" s="213">
        <f t="shared" si="0"/>
        <v>21856.507254047814</v>
      </c>
      <c r="R6" s="213">
        <f t="shared" si="0"/>
        <v>23725.496444999997</v>
      </c>
      <c r="S6" s="213">
        <f t="shared" si="0"/>
        <v>24410.851542601966</v>
      </c>
      <c r="T6" s="213">
        <f t="shared" si="0"/>
        <v>25096.206640203935</v>
      </c>
      <c r="U6" s="213">
        <f t="shared" si="0"/>
        <v>25781.561737805911</v>
      </c>
      <c r="V6" s="213">
        <f t="shared" si="0"/>
        <v>26465.161211504805</v>
      </c>
      <c r="W6" s="213">
        <f t="shared" si="0"/>
        <v>27150.516309106777</v>
      </c>
      <c r="X6" s="213">
        <f t="shared" si="0"/>
        <v>28618.299599571688</v>
      </c>
      <c r="Y6" s="213">
        <f t="shared" si="0"/>
        <v>29303.515854377805</v>
      </c>
      <c r="Z6" s="213">
        <f t="shared" si="0"/>
        <v>29984.487098505091</v>
      </c>
      <c r="AA6" s="213">
        <f t="shared" si="0"/>
        <v>30667.135726511595</v>
      </c>
      <c r="AB6" s="213">
        <f t="shared" si="0"/>
        <v>31349.09595768317</v>
      </c>
      <c r="AC6" s="213">
        <f t="shared" si="0"/>
        <v>33893.566350000008</v>
      </c>
      <c r="AD6" s="213">
        <f t="shared" si="0"/>
        <v>123563.23282471874</v>
      </c>
      <c r="AE6" s="213">
        <f t="shared" si="0"/>
        <v>123074.14866228825</v>
      </c>
      <c r="AF6" s="213">
        <f t="shared" si="0"/>
        <v>122585.06449985776</v>
      </c>
      <c r="AG6" s="213">
        <f t="shared" si="0"/>
        <v>122095.98033742723</v>
      </c>
      <c r="AH6" s="213">
        <f t="shared" si="0"/>
        <v>121606.89617499674</v>
      </c>
      <c r="AI6" s="213">
        <f t="shared" si="0"/>
        <v>121117.81470253182</v>
      </c>
      <c r="AJ6" s="213">
        <f t="shared" si="0"/>
        <v>120628.73054010134</v>
      </c>
      <c r="AK6" s="213">
        <f t="shared" si="0"/>
        <v>120139.64637767083</v>
      </c>
      <c r="AL6" s="213">
        <f t="shared" si="0"/>
        <v>119650.56221524034</v>
      </c>
      <c r="AM6" s="213">
        <f t="shared" si="0"/>
        <v>119161.47805280986</v>
      </c>
      <c r="AN6" s="213">
        <f t="shared" si="0"/>
        <v>118672.39389037932</v>
      </c>
      <c r="AO6" s="213">
        <f t="shared" si="0"/>
        <v>118183.30972794883</v>
      </c>
      <c r="AP6" s="213">
        <f t="shared" si="0"/>
        <v>117694.22556551833</v>
      </c>
      <c r="AQ6" s="213">
        <f t="shared" si="0"/>
        <v>117208.35591195991</v>
      </c>
      <c r="AR6" s="213">
        <f t="shared" si="0"/>
        <v>116722.48894836708</v>
      </c>
      <c r="AS6" s="213">
        <f t="shared" si="0"/>
        <v>116236.61929480867</v>
      </c>
      <c r="AT6" s="213">
        <f t="shared" si="0"/>
        <v>115750.74964125027</v>
      </c>
      <c r="AU6" s="213">
        <f t="shared" si="0"/>
        <v>115264.87998769182</v>
      </c>
      <c r="AV6" s="213">
        <f t="shared" si="0"/>
        <v>114779.01302409901</v>
      </c>
      <c r="AW6" s="213">
        <f t="shared" si="0"/>
        <v>114293.14337054058</v>
      </c>
      <c r="AX6" s="213">
        <f t="shared" si="0"/>
        <v>113807.27371698216</v>
      </c>
      <c r="AY6" s="213">
        <f t="shared" si="0"/>
        <v>113321.40406342376</v>
      </c>
      <c r="AZ6" s="213">
        <f t="shared" si="0"/>
        <v>112835.53440986534</v>
      </c>
      <c r="BA6" s="213">
        <f t="shared" si="0"/>
        <v>112349.66744627251</v>
      </c>
      <c r="BB6" s="213">
        <f t="shared" si="0"/>
        <v>111863.79779271409</v>
      </c>
      <c r="BC6" s="213">
        <f t="shared" si="0"/>
        <v>111380.89517119409</v>
      </c>
      <c r="BD6" s="213">
        <f t="shared" si="0"/>
        <v>110897.9898597085</v>
      </c>
      <c r="BE6" s="213">
        <f t="shared" si="0"/>
        <v>110415.0872381885</v>
      </c>
      <c r="BF6" s="213">
        <f t="shared" si="0"/>
        <v>109932.18461666851</v>
      </c>
      <c r="BG6" s="213">
        <f t="shared" si="0"/>
        <v>109449.27930518292</v>
      </c>
      <c r="BH6" s="213">
        <f t="shared" si="0"/>
        <v>108966.37668366292</v>
      </c>
      <c r="BI6" s="213">
        <f t="shared" si="0"/>
        <v>108483.47406214291</v>
      </c>
      <c r="BJ6" s="213">
        <f t="shared" si="0"/>
        <v>108000.57144062291</v>
      </c>
      <c r="BK6" s="213">
        <f t="shared" si="0"/>
        <v>107517.66612913735</v>
      </c>
      <c r="BL6" s="213">
        <f t="shared" si="0"/>
        <v>107034.76350761735</v>
      </c>
      <c r="BM6" s="213">
        <f t="shared" si="0"/>
        <v>106551.86088609735</v>
      </c>
      <c r="BN6" s="213">
        <f t="shared" si="0"/>
        <v>106068.95557461175</v>
      </c>
      <c r="BO6" s="213">
        <f t="shared" ref="BO6:CK6" si="1">BO3*BO5</f>
        <v>105588.80478788351</v>
      </c>
      <c r="BP6" s="213">
        <f t="shared" si="1"/>
        <v>105108.65400115527</v>
      </c>
      <c r="BQ6" s="213">
        <f t="shared" si="1"/>
        <v>104628.50321442701</v>
      </c>
      <c r="BR6" s="213">
        <f t="shared" si="1"/>
        <v>104148.35242769874</v>
      </c>
      <c r="BS6" s="213">
        <f t="shared" si="1"/>
        <v>103668.20164097051</v>
      </c>
      <c r="BT6" s="213">
        <f t="shared" si="1"/>
        <v>103188.04816427667</v>
      </c>
      <c r="BU6" s="213">
        <f t="shared" si="1"/>
        <v>102707.89737754843</v>
      </c>
      <c r="BV6" s="213">
        <f t="shared" si="1"/>
        <v>102227.74659082017</v>
      </c>
      <c r="BW6" s="213">
        <f t="shared" si="1"/>
        <v>101747.59580409192</v>
      </c>
      <c r="BX6" s="213">
        <f t="shared" si="1"/>
        <v>101267.44501736367</v>
      </c>
      <c r="BY6" s="213">
        <f t="shared" si="1"/>
        <v>100787.29423063541</v>
      </c>
      <c r="BZ6" s="213">
        <f t="shared" si="1"/>
        <v>100307.14075394158</v>
      </c>
      <c r="CA6" s="213">
        <f t="shared" si="1"/>
        <v>99829.529294724009</v>
      </c>
      <c r="CB6" s="213">
        <f t="shared" si="1"/>
        <v>99351.917835506421</v>
      </c>
      <c r="CC6" s="213">
        <f t="shared" si="1"/>
        <v>98874.303686323256</v>
      </c>
      <c r="CD6" s="213">
        <f t="shared" si="1"/>
        <v>98396.692227105668</v>
      </c>
      <c r="CE6" s="213">
        <f t="shared" si="1"/>
        <v>97919.078077922502</v>
      </c>
      <c r="CF6" s="213">
        <f t="shared" si="1"/>
        <v>97441.466618704915</v>
      </c>
      <c r="CG6" s="213">
        <f t="shared" si="1"/>
        <v>96963.852469521749</v>
      </c>
      <c r="CH6" s="213">
        <f t="shared" si="1"/>
        <v>96486.241010304177</v>
      </c>
      <c r="CI6" s="213">
        <f t="shared" si="1"/>
        <v>96008.629551086589</v>
      </c>
      <c r="CJ6" s="213">
        <f t="shared" si="1"/>
        <v>95531.015401903423</v>
      </c>
      <c r="CK6" s="213">
        <f t="shared" si="1"/>
        <v>95053.403942685836</v>
      </c>
    </row>
    <row r="7" spans="1:89" ht="15" customHeight="1" x14ac:dyDescent="0.2">
      <c r="A7" s="218" t="s">
        <v>105</v>
      </c>
      <c r="B7" s="211">
        <f t="shared" ref="B7:BM7" si="2">230294086/12</f>
        <v>19191173.833333332</v>
      </c>
      <c r="C7" s="211">
        <f t="shared" si="2"/>
        <v>19191173.833333332</v>
      </c>
      <c r="D7" s="211">
        <f t="shared" si="2"/>
        <v>19191173.833333332</v>
      </c>
      <c r="E7" s="211">
        <f t="shared" si="2"/>
        <v>19191173.833333332</v>
      </c>
      <c r="F7" s="211">
        <f t="shared" si="2"/>
        <v>19191173.833333332</v>
      </c>
      <c r="G7" s="211">
        <f t="shared" si="2"/>
        <v>19191173.833333332</v>
      </c>
      <c r="H7" s="211">
        <f t="shared" si="2"/>
        <v>19191173.833333332</v>
      </c>
      <c r="I7" s="211">
        <f t="shared" si="2"/>
        <v>19191173.833333332</v>
      </c>
      <c r="J7" s="211">
        <f t="shared" si="2"/>
        <v>19191173.833333332</v>
      </c>
      <c r="K7" s="211">
        <f t="shared" si="2"/>
        <v>19191173.833333332</v>
      </c>
      <c r="L7" s="211">
        <f t="shared" si="2"/>
        <v>19191173.833333332</v>
      </c>
      <c r="M7" s="211">
        <f t="shared" si="2"/>
        <v>19191173.833333332</v>
      </c>
      <c r="N7" s="211">
        <f t="shared" si="2"/>
        <v>19191173.833333332</v>
      </c>
      <c r="O7" s="211">
        <f t="shared" si="2"/>
        <v>19191173.833333332</v>
      </c>
      <c r="P7" s="211">
        <f t="shared" si="2"/>
        <v>19191173.833333332</v>
      </c>
      <c r="Q7" s="211">
        <f t="shared" si="2"/>
        <v>19191173.833333332</v>
      </c>
      <c r="R7" s="211">
        <f t="shared" si="2"/>
        <v>19191173.833333332</v>
      </c>
      <c r="S7" s="211">
        <f t="shared" si="2"/>
        <v>19191173.833333332</v>
      </c>
      <c r="T7" s="211">
        <f t="shared" si="2"/>
        <v>19191173.833333332</v>
      </c>
      <c r="U7" s="211">
        <f t="shared" si="2"/>
        <v>19191173.833333332</v>
      </c>
      <c r="V7" s="211">
        <f t="shared" si="2"/>
        <v>19191173.833333332</v>
      </c>
      <c r="W7" s="211">
        <f t="shared" si="2"/>
        <v>19191173.833333332</v>
      </c>
      <c r="X7" s="211">
        <f t="shared" si="2"/>
        <v>19191173.833333332</v>
      </c>
      <c r="Y7" s="211">
        <f t="shared" si="2"/>
        <v>19191173.833333332</v>
      </c>
      <c r="Z7" s="211">
        <f t="shared" si="2"/>
        <v>19191173.833333332</v>
      </c>
      <c r="AA7" s="211">
        <f t="shared" si="2"/>
        <v>19191173.833333332</v>
      </c>
      <c r="AB7" s="211">
        <f t="shared" si="2"/>
        <v>19191173.833333332</v>
      </c>
      <c r="AC7" s="211">
        <f t="shared" si="2"/>
        <v>19191173.833333332</v>
      </c>
      <c r="AD7" s="211">
        <f t="shared" si="2"/>
        <v>19191173.833333332</v>
      </c>
      <c r="AE7" s="211">
        <f t="shared" si="2"/>
        <v>19191173.833333332</v>
      </c>
      <c r="AF7" s="211">
        <f t="shared" si="2"/>
        <v>19191173.833333332</v>
      </c>
      <c r="AG7" s="211">
        <f t="shared" si="2"/>
        <v>19191173.833333332</v>
      </c>
      <c r="AH7" s="211">
        <f t="shared" si="2"/>
        <v>19191173.833333332</v>
      </c>
      <c r="AI7" s="211">
        <f t="shared" si="2"/>
        <v>19191173.833333332</v>
      </c>
      <c r="AJ7" s="211">
        <f t="shared" si="2"/>
        <v>19191173.833333332</v>
      </c>
      <c r="AK7" s="211">
        <f t="shared" si="2"/>
        <v>19191173.833333332</v>
      </c>
      <c r="AL7" s="211">
        <f t="shared" si="2"/>
        <v>19191173.833333332</v>
      </c>
      <c r="AM7" s="211">
        <f t="shared" si="2"/>
        <v>19191173.833333332</v>
      </c>
      <c r="AN7" s="211">
        <f t="shared" si="2"/>
        <v>19191173.833333332</v>
      </c>
      <c r="AO7" s="211">
        <f t="shared" si="2"/>
        <v>19191173.833333332</v>
      </c>
      <c r="AP7" s="211">
        <f t="shared" si="2"/>
        <v>19191173.833333332</v>
      </c>
      <c r="AQ7" s="211">
        <f t="shared" si="2"/>
        <v>19191173.833333332</v>
      </c>
      <c r="AR7" s="211">
        <f t="shared" si="2"/>
        <v>19191173.833333332</v>
      </c>
      <c r="AS7" s="211">
        <f t="shared" si="2"/>
        <v>19191173.833333332</v>
      </c>
      <c r="AT7" s="211">
        <f t="shared" si="2"/>
        <v>19191173.833333332</v>
      </c>
      <c r="AU7" s="211">
        <f t="shared" si="2"/>
        <v>19191173.833333332</v>
      </c>
      <c r="AV7" s="211">
        <f t="shared" si="2"/>
        <v>19191173.833333332</v>
      </c>
      <c r="AW7" s="211">
        <f t="shared" si="2"/>
        <v>19191173.833333332</v>
      </c>
      <c r="AX7" s="211">
        <f t="shared" si="2"/>
        <v>19191173.833333332</v>
      </c>
      <c r="AY7" s="211">
        <f t="shared" si="2"/>
        <v>19191173.833333332</v>
      </c>
      <c r="AZ7" s="211">
        <f t="shared" si="2"/>
        <v>19191173.833333332</v>
      </c>
      <c r="BA7" s="211">
        <f t="shared" si="2"/>
        <v>19191173.833333332</v>
      </c>
      <c r="BB7" s="211">
        <f t="shared" si="2"/>
        <v>19191173.833333332</v>
      </c>
      <c r="BC7" s="211">
        <f t="shared" si="2"/>
        <v>19191173.833333332</v>
      </c>
      <c r="BD7" s="211">
        <f t="shared" si="2"/>
        <v>19191173.833333332</v>
      </c>
      <c r="BE7" s="211">
        <f t="shared" si="2"/>
        <v>19191173.833333332</v>
      </c>
      <c r="BF7" s="211">
        <f t="shared" si="2"/>
        <v>19191173.833333332</v>
      </c>
      <c r="BG7" s="211">
        <f t="shared" si="2"/>
        <v>19191173.833333332</v>
      </c>
      <c r="BH7" s="211">
        <f t="shared" si="2"/>
        <v>19191173.833333332</v>
      </c>
      <c r="BI7" s="211">
        <f t="shared" si="2"/>
        <v>19191173.833333332</v>
      </c>
      <c r="BJ7" s="211">
        <f t="shared" si="2"/>
        <v>19191173.833333332</v>
      </c>
      <c r="BK7" s="211">
        <f t="shared" si="2"/>
        <v>19191173.833333332</v>
      </c>
      <c r="BL7" s="211">
        <f t="shared" si="2"/>
        <v>19191173.833333332</v>
      </c>
      <c r="BM7" s="211">
        <f t="shared" si="2"/>
        <v>19191173.833333332</v>
      </c>
      <c r="BN7" s="211">
        <f t="shared" ref="BN7:CK7" si="3">230294086/12</f>
        <v>19191173.833333332</v>
      </c>
      <c r="BO7" s="211">
        <f t="shared" si="3"/>
        <v>19191173.833333332</v>
      </c>
      <c r="BP7" s="211">
        <f t="shared" si="3"/>
        <v>19191173.833333332</v>
      </c>
      <c r="BQ7" s="211">
        <f t="shared" si="3"/>
        <v>19191173.833333332</v>
      </c>
      <c r="BR7" s="211">
        <f t="shared" si="3"/>
        <v>19191173.833333332</v>
      </c>
      <c r="BS7" s="211">
        <f t="shared" si="3"/>
        <v>19191173.833333332</v>
      </c>
      <c r="BT7" s="211">
        <f t="shared" si="3"/>
        <v>19191173.833333332</v>
      </c>
      <c r="BU7" s="211">
        <f t="shared" si="3"/>
        <v>19191173.833333332</v>
      </c>
      <c r="BV7" s="211">
        <f t="shared" si="3"/>
        <v>19191173.833333332</v>
      </c>
      <c r="BW7" s="211">
        <f t="shared" si="3"/>
        <v>19191173.833333332</v>
      </c>
      <c r="BX7" s="211">
        <f t="shared" si="3"/>
        <v>19191173.833333332</v>
      </c>
      <c r="BY7" s="211">
        <f t="shared" si="3"/>
        <v>19191173.833333332</v>
      </c>
      <c r="BZ7" s="211">
        <f t="shared" si="3"/>
        <v>19191173.833333332</v>
      </c>
      <c r="CA7" s="211">
        <f t="shared" si="3"/>
        <v>19191173.833333332</v>
      </c>
      <c r="CB7" s="211">
        <f t="shared" si="3"/>
        <v>19191173.833333332</v>
      </c>
      <c r="CC7" s="211">
        <f t="shared" si="3"/>
        <v>19191173.833333332</v>
      </c>
      <c r="CD7" s="211">
        <f t="shared" si="3"/>
        <v>19191173.833333332</v>
      </c>
      <c r="CE7" s="211">
        <f t="shared" si="3"/>
        <v>19191173.833333332</v>
      </c>
      <c r="CF7" s="211">
        <f t="shared" si="3"/>
        <v>19191173.833333332</v>
      </c>
      <c r="CG7" s="211">
        <f t="shared" si="3"/>
        <v>19191173.833333332</v>
      </c>
      <c r="CH7" s="211">
        <f t="shared" si="3"/>
        <v>19191173.833333332</v>
      </c>
      <c r="CI7" s="211">
        <f t="shared" si="3"/>
        <v>19191173.833333332</v>
      </c>
      <c r="CJ7" s="211">
        <f t="shared" si="3"/>
        <v>19191173.833333332</v>
      </c>
      <c r="CK7" s="211">
        <f t="shared" si="3"/>
        <v>19191173.833333332</v>
      </c>
    </row>
    <row r="8" spans="1:89" ht="15" customHeight="1" x14ac:dyDescent="0.2">
      <c r="A8" s="214" t="s">
        <v>106</v>
      </c>
      <c r="B8" s="215">
        <f>B6/B7</f>
        <v>2.9475071154658536E-4</v>
      </c>
      <c r="C8" s="215">
        <f t="shared" ref="C8:BN8" si="4">C6/C7</f>
        <v>3.4235169247898395E-4</v>
      </c>
      <c r="D8" s="215">
        <f t="shared" si="4"/>
        <v>3.8945017006932332E-4</v>
      </c>
      <c r="E8" s="215">
        <f t="shared" si="4"/>
        <v>4.3459916119883654E-4</v>
      </c>
      <c r="F8" s="215">
        <f t="shared" si="4"/>
        <v>5.2983053529216553E-4</v>
      </c>
      <c r="G8" s="215">
        <f t="shared" si="4"/>
        <v>5.8091470594697902E-4</v>
      </c>
      <c r="H8" s="215">
        <f t="shared" si="4"/>
        <v>6.3248625491218807E-4</v>
      </c>
      <c r="I8" s="215">
        <f t="shared" si="4"/>
        <v>6.8541124621444589E-4</v>
      </c>
      <c r="J8" s="215">
        <f t="shared" si="4"/>
        <v>7.3545949339330185E-4</v>
      </c>
      <c r="K8" s="215">
        <f t="shared" si="4"/>
        <v>7.8451895374415396E-4</v>
      </c>
      <c r="L8" s="215">
        <f t="shared" si="4"/>
        <v>8.8157446979700001E-4</v>
      </c>
      <c r="M8" s="215">
        <f t="shared" si="4"/>
        <v>9.3162271697585575E-4</v>
      </c>
      <c r="N8" s="215">
        <f t="shared" si="4"/>
        <v>9.8454770827811357E-4</v>
      </c>
      <c r="O8" s="215">
        <f t="shared" si="4"/>
        <v>1.0374726995803713E-3</v>
      </c>
      <c r="P8" s="215">
        <f t="shared" si="4"/>
        <v>1.0878766077509845E-3</v>
      </c>
      <c r="Q8" s="215">
        <f t="shared" si="4"/>
        <v>1.1388832931149338E-3</v>
      </c>
      <c r="R8" s="215">
        <f t="shared" si="4"/>
        <v>1.2362712490150529E-3</v>
      </c>
      <c r="S8" s="215">
        <f t="shared" si="4"/>
        <v>1.271983243682704E-3</v>
      </c>
      <c r="T8" s="215">
        <f t="shared" si="4"/>
        <v>1.3076952383503553E-3</v>
      </c>
      <c r="U8" s="215">
        <f t="shared" si="4"/>
        <v>1.343407233018007E-3</v>
      </c>
      <c r="V8" s="215">
        <f t="shared" si="4"/>
        <v>1.3790277468873329E-3</v>
      </c>
      <c r="W8" s="215">
        <f t="shared" si="4"/>
        <v>1.4147397415549844E-3</v>
      </c>
      <c r="X8" s="215">
        <f t="shared" si="4"/>
        <v>1.4912219465108639E-3</v>
      </c>
      <c r="Y8" s="215">
        <f t="shared" si="4"/>
        <v>1.526926706457124E-3</v>
      </c>
      <c r="Z8" s="215">
        <f t="shared" si="4"/>
        <v>1.5624102704142437E-3</v>
      </c>
      <c r="AA8" s="215">
        <f t="shared" si="4"/>
        <v>1.5979812382943223E-3</v>
      </c>
      <c r="AB8" s="215">
        <f t="shared" si="4"/>
        <v>1.6335163356830538E-3</v>
      </c>
      <c r="AC8" s="215">
        <f t="shared" si="4"/>
        <v>1.766101784307219E-3</v>
      </c>
      <c r="AD8" s="215">
        <f t="shared" si="4"/>
        <v>6.4385448174150029E-3</v>
      </c>
      <c r="AE8" s="215">
        <f t="shared" si="4"/>
        <v>6.4130599686674505E-3</v>
      </c>
      <c r="AF8" s="215">
        <f t="shared" si="4"/>
        <v>6.3875751199198982E-3</v>
      </c>
      <c r="AG8" s="215">
        <f t="shared" si="4"/>
        <v>6.3620902711723432E-3</v>
      </c>
      <c r="AH8" s="215">
        <f t="shared" si="4"/>
        <v>6.33660542242479E-3</v>
      </c>
      <c r="AI8" s="215">
        <f t="shared" si="4"/>
        <v>6.3111207138440454E-3</v>
      </c>
      <c r="AJ8" s="215">
        <f t="shared" si="4"/>
        <v>6.2856358650964931E-3</v>
      </c>
      <c r="AK8" s="215">
        <f t="shared" si="4"/>
        <v>6.260151016348939E-3</v>
      </c>
      <c r="AL8" s="215">
        <f t="shared" si="4"/>
        <v>6.2346661676013866E-3</v>
      </c>
      <c r="AM8" s="215">
        <f t="shared" si="4"/>
        <v>6.2091813188538351E-3</v>
      </c>
      <c r="AN8" s="215">
        <f t="shared" si="4"/>
        <v>6.1836964701062792E-3</v>
      </c>
      <c r="AO8" s="215">
        <f t="shared" si="4"/>
        <v>6.1582116213587269E-3</v>
      </c>
      <c r="AP8" s="215">
        <f t="shared" si="4"/>
        <v>6.1327267726111736E-3</v>
      </c>
      <c r="AQ8" s="215">
        <f t="shared" si="4"/>
        <v>6.107409423199513E-3</v>
      </c>
      <c r="AR8" s="215">
        <f t="shared" si="4"/>
        <v>6.0820922139546612E-3</v>
      </c>
      <c r="AS8" s="215">
        <f t="shared" si="4"/>
        <v>6.0567748645430006E-3</v>
      </c>
      <c r="AT8" s="215">
        <f t="shared" si="4"/>
        <v>6.0314575151313408E-3</v>
      </c>
      <c r="AU8" s="215">
        <f t="shared" si="4"/>
        <v>6.0061401657196785E-3</v>
      </c>
      <c r="AV8" s="215">
        <f t="shared" si="4"/>
        <v>5.9808229564748275E-3</v>
      </c>
      <c r="AW8" s="215">
        <f t="shared" si="4"/>
        <v>5.9555056070631661E-3</v>
      </c>
      <c r="AX8" s="215">
        <f t="shared" si="4"/>
        <v>5.9301882576515055E-3</v>
      </c>
      <c r="AY8" s="215">
        <f t="shared" si="4"/>
        <v>5.9048709082398457E-3</v>
      </c>
      <c r="AZ8" s="215">
        <f t="shared" si="4"/>
        <v>5.8795535588281852E-3</v>
      </c>
      <c r="BA8" s="215">
        <f t="shared" si="4"/>
        <v>5.8542363495833333E-3</v>
      </c>
      <c r="BB8" s="215">
        <f t="shared" si="4"/>
        <v>5.8289190001716727E-3</v>
      </c>
      <c r="BC8" s="215">
        <f t="shared" si="4"/>
        <v>5.8037562547495428E-3</v>
      </c>
      <c r="BD8" s="215">
        <f t="shared" si="4"/>
        <v>5.7785933691606051E-3</v>
      </c>
      <c r="BE8" s="215">
        <f t="shared" si="4"/>
        <v>5.7534306237384753E-3</v>
      </c>
      <c r="BF8" s="215">
        <f t="shared" si="4"/>
        <v>5.7282678783163463E-3</v>
      </c>
      <c r="BG8" s="215">
        <f t="shared" si="4"/>
        <v>5.7031049927274086E-3</v>
      </c>
      <c r="BH8" s="215">
        <f t="shared" si="4"/>
        <v>5.6779422473052787E-3</v>
      </c>
      <c r="BI8" s="215">
        <f t="shared" si="4"/>
        <v>5.6527795018831489E-3</v>
      </c>
      <c r="BJ8" s="215">
        <f t="shared" si="4"/>
        <v>5.627616756461019E-3</v>
      </c>
      <c r="BK8" s="215">
        <f t="shared" si="4"/>
        <v>5.6024538708720822E-3</v>
      </c>
      <c r="BL8" s="215">
        <f t="shared" si="4"/>
        <v>5.5772911254499532E-3</v>
      </c>
      <c r="BM8" s="215">
        <f t="shared" si="4"/>
        <v>5.5521283800278234E-3</v>
      </c>
      <c r="BN8" s="215">
        <f t="shared" si="4"/>
        <v>5.5269654944388848E-3</v>
      </c>
      <c r="BO8" s="215">
        <f t="shared" ref="BO8:CK8" si="5">BO6/BO7</f>
        <v>5.501946139661624E-3</v>
      </c>
      <c r="BP8" s="215">
        <f t="shared" si="5"/>
        <v>5.4769267848843641E-3</v>
      </c>
      <c r="BQ8" s="215">
        <f t="shared" si="5"/>
        <v>5.4519074301071033E-3</v>
      </c>
      <c r="BR8" s="215">
        <f t="shared" si="5"/>
        <v>5.4268880753298417E-3</v>
      </c>
      <c r="BS8" s="215">
        <f t="shared" si="5"/>
        <v>5.4018687205525818E-3</v>
      </c>
      <c r="BT8" s="215">
        <f t="shared" si="5"/>
        <v>5.3768492256085123E-3</v>
      </c>
      <c r="BU8" s="215">
        <f t="shared" si="5"/>
        <v>5.3518298708312524E-3</v>
      </c>
      <c r="BV8" s="215">
        <f t="shared" si="5"/>
        <v>5.3268105160539907E-3</v>
      </c>
      <c r="BW8" s="215">
        <f t="shared" si="5"/>
        <v>5.30179116127673E-3</v>
      </c>
      <c r="BX8" s="215">
        <f t="shared" si="5"/>
        <v>5.2767718064994692E-3</v>
      </c>
      <c r="BY8" s="215">
        <f t="shared" si="5"/>
        <v>5.2517524517222075E-3</v>
      </c>
      <c r="BZ8" s="215">
        <f t="shared" si="5"/>
        <v>5.2267329567781389E-3</v>
      </c>
      <c r="CA8" s="215">
        <f t="shared" si="5"/>
        <v>5.2018459194678934E-3</v>
      </c>
      <c r="CB8" s="215">
        <f t="shared" si="5"/>
        <v>5.1769588821576479E-3</v>
      </c>
      <c r="CC8" s="215">
        <f t="shared" si="5"/>
        <v>5.1520717046805936E-3</v>
      </c>
      <c r="CD8" s="215">
        <f t="shared" si="5"/>
        <v>5.1271846673703473E-3</v>
      </c>
      <c r="CE8" s="215">
        <f t="shared" si="5"/>
        <v>5.102297489893293E-3</v>
      </c>
      <c r="CF8" s="215">
        <f t="shared" si="5"/>
        <v>5.0774104525830466E-3</v>
      </c>
      <c r="CG8" s="215">
        <f t="shared" si="5"/>
        <v>5.0525232751059924E-3</v>
      </c>
      <c r="CH8" s="215">
        <f t="shared" si="5"/>
        <v>5.0276362377957469E-3</v>
      </c>
      <c r="CI8" s="215">
        <f t="shared" si="5"/>
        <v>5.0027492004855005E-3</v>
      </c>
      <c r="CJ8" s="215">
        <f t="shared" si="5"/>
        <v>4.9778620230084463E-3</v>
      </c>
      <c r="CK8" s="215">
        <f t="shared" si="5"/>
        <v>4.9529749856981999E-3</v>
      </c>
    </row>
    <row r="9" spans="1:89" ht="15" customHeight="1" x14ac:dyDescent="0.2">
      <c r="A9" s="214"/>
    </row>
    <row r="10" spans="1:89" x14ac:dyDescent="0.2">
      <c r="A10" s="214" t="s">
        <v>104</v>
      </c>
      <c r="B10" s="216">
        <v>0.55310000000000004</v>
      </c>
      <c r="C10" s="216">
        <v>0.55310000000000004</v>
      </c>
      <c r="D10" s="216">
        <v>0.55310000000000004</v>
      </c>
      <c r="E10" s="216">
        <v>0.55310000000000004</v>
      </c>
      <c r="F10" s="216">
        <v>0.55310000000000004</v>
      </c>
      <c r="G10" s="216">
        <v>0.55310000000000004</v>
      </c>
      <c r="H10" s="216">
        <v>0.55310000000000004</v>
      </c>
      <c r="I10" s="216">
        <v>0.55310000000000004</v>
      </c>
      <c r="J10" s="216">
        <v>0.55310000000000004</v>
      </c>
      <c r="K10" s="216">
        <v>0.55310000000000004</v>
      </c>
      <c r="L10" s="216">
        <v>0.55310000000000004</v>
      </c>
      <c r="M10" s="216">
        <v>0.55310000000000004</v>
      </c>
      <c r="N10" s="216">
        <v>0.55310000000000004</v>
      </c>
      <c r="O10" s="216">
        <v>0.55310000000000004</v>
      </c>
      <c r="P10" s="216">
        <v>0.55310000000000004</v>
      </c>
      <c r="Q10" s="216">
        <v>0.55310000000000004</v>
      </c>
      <c r="R10" s="216">
        <v>0.55310000000000004</v>
      </c>
      <c r="S10" s="216">
        <v>0.55310000000000004</v>
      </c>
      <c r="T10" s="216">
        <v>0.55310000000000004</v>
      </c>
      <c r="U10" s="216">
        <v>0.55310000000000004</v>
      </c>
      <c r="V10" s="216">
        <v>0.55310000000000004</v>
      </c>
      <c r="W10" s="216">
        <v>0.55310000000000004</v>
      </c>
      <c r="X10" s="216">
        <v>0.55310000000000004</v>
      </c>
      <c r="Y10" s="216">
        <v>0.55310000000000004</v>
      </c>
      <c r="Z10" s="216">
        <v>0.55310000000000004</v>
      </c>
      <c r="AA10" s="216">
        <v>0.55310000000000004</v>
      </c>
      <c r="AB10" s="216">
        <v>0.55310000000000004</v>
      </c>
      <c r="AC10" s="216">
        <v>0.55310000000000004</v>
      </c>
      <c r="AD10" s="216">
        <v>0.55310000000000004</v>
      </c>
      <c r="AE10" s="216">
        <v>0.55310000000000004</v>
      </c>
      <c r="AF10" s="216">
        <v>0.55310000000000004</v>
      </c>
      <c r="AG10" s="216">
        <v>0.55310000000000004</v>
      </c>
      <c r="AH10" s="216">
        <v>0.55310000000000004</v>
      </c>
      <c r="AI10" s="216">
        <v>0.55310000000000004</v>
      </c>
      <c r="AJ10" s="216">
        <v>0.55310000000000004</v>
      </c>
      <c r="AK10" s="216">
        <v>0.55310000000000004</v>
      </c>
      <c r="AL10" s="216">
        <v>0.55310000000000004</v>
      </c>
      <c r="AM10" s="216">
        <v>0.55310000000000004</v>
      </c>
      <c r="AN10" s="216">
        <v>0.55310000000000004</v>
      </c>
      <c r="AO10" s="216">
        <v>0.55310000000000004</v>
      </c>
      <c r="AP10" s="216">
        <v>0.55310000000000004</v>
      </c>
      <c r="AQ10" s="216">
        <v>0.55310000000000004</v>
      </c>
      <c r="AR10" s="216">
        <v>0.55310000000000004</v>
      </c>
      <c r="AS10" s="216">
        <v>0.55310000000000004</v>
      </c>
      <c r="AT10" s="216">
        <v>0.55310000000000004</v>
      </c>
      <c r="AU10" s="216">
        <v>0.55310000000000004</v>
      </c>
      <c r="AV10" s="216">
        <v>0.55310000000000004</v>
      </c>
      <c r="AW10" s="216">
        <v>0.55310000000000004</v>
      </c>
      <c r="AX10" s="216">
        <v>0.55310000000000004</v>
      </c>
      <c r="AY10" s="216">
        <v>0.55310000000000004</v>
      </c>
      <c r="AZ10" s="216">
        <v>0.55310000000000004</v>
      </c>
      <c r="BA10" s="216">
        <v>0.55310000000000004</v>
      </c>
      <c r="BB10" s="216">
        <v>0.55310000000000004</v>
      </c>
      <c r="BC10" s="216">
        <v>0.55310000000000004</v>
      </c>
      <c r="BD10" s="216">
        <v>0.55310000000000004</v>
      </c>
      <c r="BE10" s="216">
        <v>0.55310000000000004</v>
      </c>
      <c r="BF10" s="216">
        <v>0.55310000000000004</v>
      </c>
      <c r="BG10" s="216">
        <v>0.55310000000000004</v>
      </c>
      <c r="BH10" s="216">
        <v>0.55310000000000004</v>
      </c>
      <c r="BI10" s="216">
        <v>0.55310000000000004</v>
      </c>
      <c r="BJ10" s="216">
        <v>0.55310000000000004</v>
      </c>
      <c r="BK10" s="216">
        <v>0.55310000000000004</v>
      </c>
      <c r="BL10" s="216">
        <v>0.55310000000000004</v>
      </c>
      <c r="BM10" s="216">
        <v>0.55310000000000004</v>
      </c>
      <c r="BN10" s="216">
        <v>0.55310000000000004</v>
      </c>
      <c r="BO10" s="216">
        <v>0.55310000000000004</v>
      </c>
      <c r="BP10" s="216">
        <v>0.55310000000000004</v>
      </c>
      <c r="BQ10" s="216">
        <v>0.55310000000000004</v>
      </c>
      <c r="BR10" s="216">
        <v>0.55310000000000004</v>
      </c>
      <c r="BS10" s="216">
        <v>0.55310000000000004</v>
      </c>
      <c r="BT10" s="216">
        <v>0.55310000000000004</v>
      </c>
      <c r="BU10" s="216">
        <v>0.55310000000000004</v>
      </c>
      <c r="BV10" s="216">
        <v>0.55310000000000004</v>
      </c>
      <c r="BW10" s="216">
        <v>0.55310000000000004</v>
      </c>
      <c r="BX10" s="216">
        <v>0.55310000000000004</v>
      </c>
      <c r="BY10" s="216">
        <v>0.55310000000000004</v>
      </c>
      <c r="BZ10" s="216">
        <v>0.55310000000000004</v>
      </c>
      <c r="CA10" s="216">
        <v>0.55310000000000004</v>
      </c>
      <c r="CB10" s="216">
        <v>0.55310000000000004</v>
      </c>
      <c r="CC10" s="216">
        <v>0.55310000000000004</v>
      </c>
      <c r="CD10" s="216">
        <v>0.55310000000000004</v>
      </c>
      <c r="CE10" s="216">
        <v>0.55310000000000004</v>
      </c>
      <c r="CF10" s="216">
        <v>0.55310000000000004</v>
      </c>
      <c r="CG10" s="216">
        <v>0.55310000000000004</v>
      </c>
      <c r="CH10" s="216">
        <v>0.55310000000000004</v>
      </c>
      <c r="CI10" s="216">
        <v>0.55310000000000004</v>
      </c>
      <c r="CJ10" s="216">
        <v>0.55310000000000004</v>
      </c>
      <c r="CK10" s="216">
        <v>0.55310000000000004</v>
      </c>
    </row>
    <row r="11" spans="1:89" ht="14.25" customHeight="1" x14ac:dyDescent="0.2">
      <c r="A11" s="214" t="s">
        <v>99</v>
      </c>
      <c r="B11" s="213">
        <f t="shared" ref="B11:AG11" si="6">B10*B3</f>
        <v>7000.8327952040981</v>
      </c>
      <c r="C11" s="213">
        <f t="shared" si="6"/>
        <v>8131.4373886479771</v>
      </c>
      <c r="D11" s="213">
        <f t="shared" si="6"/>
        <v>9250.1066695074387</v>
      </c>
      <c r="E11" s="213">
        <f t="shared" si="6"/>
        <v>10322.472317452342</v>
      </c>
      <c r="F11" s="213">
        <f t="shared" si="6"/>
        <v>12584.380095</v>
      </c>
      <c r="G11" s="213">
        <f t="shared" si="6"/>
        <v>13797.716393187349</v>
      </c>
      <c r="H11" s="213">
        <f t="shared" si="6"/>
        <v>15022.628758625511</v>
      </c>
      <c r="I11" s="213">
        <f t="shared" si="6"/>
        <v>16279.687691072493</v>
      </c>
      <c r="J11" s="213">
        <f t="shared" si="6"/>
        <v>17468.41903748296</v>
      </c>
      <c r="K11" s="213">
        <f t="shared" si="6"/>
        <v>18633.665008008727</v>
      </c>
      <c r="L11" s="213">
        <f t="shared" si="6"/>
        <v>20938.899272492708</v>
      </c>
      <c r="M11" s="213">
        <f t="shared" si="6"/>
        <v>22127.630618903167</v>
      </c>
      <c r="N11" s="213">
        <f t="shared" si="6"/>
        <v>23384.689551350148</v>
      </c>
      <c r="O11" s="213">
        <f t="shared" si="6"/>
        <v>24641.748483797128</v>
      </c>
      <c r="P11" s="213">
        <f t="shared" si="6"/>
        <v>25838.927386184656</v>
      </c>
      <c r="Q11" s="213">
        <f t="shared" si="6"/>
        <v>27050.423276379159</v>
      </c>
      <c r="R11" s="213">
        <f t="shared" si="6"/>
        <v>29363.553554999995</v>
      </c>
      <c r="S11" s="213">
        <f t="shared" si="6"/>
        <v>30211.774419810132</v>
      </c>
      <c r="T11" s="213">
        <f t="shared" si="6"/>
        <v>31059.995284620265</v>
      </c>
      <c r="U11" s="213">
        <f t="shared" si="6"/>
        <v>31908.216149430405</v>
      </c>
      <c r="V11" s="213">
        <f t="shared" si="6"/>
        <v>32754.26418904298</v>
      </c>
      <c r="W11" s="213">
        <f t="shared" si="6"/>
        <v>33602.485053853117</v>
      </c>
      <c r="X11" s="213">
        <f t="shared" si="6"/>
        <v>35419.068043238083</v>
      </c>
      <c r="Y11" s="213">
        <f t="shared" si="6"/>
        <v>36267.11707105922</v>
      </c>
      <c r="Z11" s="213">
        <f t="shared" si="6"/>
        <v>37109.912316364214</v>
      </c>
      <c r="AA11" s="213">
        <f t="shared" si="6"/>
        <v>37954.783554114038</v>
      </c>
      <c r="AB11" s="213">
        <f t="shared" si="6"/>
        <v>38798.802806432228</v>
      </c>
      <c r="AC11" s="213">
        <f t="shared" si="6"/>
        <v>41947.933650000014</v>
      </c>
      <c r="AD11" s="213">
        <f t="shared" si="6"/>
        <v>152926.43561278124</v>
      </c>
      <c r="AE11" s="213">
        <f t="shared" si="6"/>
        <v>152321.12693021176</v>
      </c>
      <c r="AF11" s="213">
        <f t="shared" si="6"/>
        <v>151715.81824764228</v>
      </c>
      <c r="AG11" s="213">
        <f t="shared" si="6"/>
        <v>151110.50956507272</v>
      </c>
      <c r="AH11" s="213">
        <f t="shared" ref="AH11:BM11" si="7">AH10*AH3</f>
        <v>150505.20088250324</v>
      </c>
      <c r="AI11" s="213">
        <f t="shared" si="7"/>
        <v>149899.89552913481</v>
      </c>
      <c r="AJ11" s="213">
        <f t="shared" si="7"/>
        <v>149294.58684656533</v>
      </c>
      <c r="AK11" s="213">
        <f t="shared" si="7"/>
        <v>148689.27816399583</v>
      </c>
      <c r="AL11" s="213">
        <f t="shared" si="7"/>
        <v>148083.96948142635</v>
      </c>
      <c r="AM11" s="213">
        <f t="shared" si="7"/>
        <v>147478.66079885687</v>
      </c>
      <c r="AN11" s="213">
        <f t="shared" si="7"/>
        <v>146873.35211628731</v>
      </c>
      <c r="AO11" s="213">
        <f t="shared" si="7"/>
        <v>146268.04343371783</v>
      </c>
      <c r="AP11" s="213">
        <f t="shared" si="7"/>
        <v>145662.73475114832</v>
      </c>
      <c r="AQ11" s="213">
        <f t="shared" si="7"/>
        <v>145061.40446387342</v>
      </c>
      <c r="AR11" s="213">
        <f t="shared" si="7"/>
        <v>144460.07750579959</v>
      </c>
      <c r="AS11" s="213">
        <f t="shared" si="7"/>
        <v>143858.74721852469</v>
      </c>
      <c r="AT11" s="213">
        <f t="shared" si="7"/>
        <v>143257.41693124978</v>
      </c>
      <c r="AU11" s="213">
        <f t="shared" si="7"/>
        <v>142656.08664397482</v>
      </c>
      <c r="AV11" s="213">
        <f t="shared" si="7"/>
        <v>142054.75968590102</v>
      </c>
      <c r="AW11" s="213">
        <f t="shared" si="7"/>
        <v>141453.42939862609</v>
      </c>
      <c r="AX11" s="213">
        <f t="shared" si="7"/>
        <v>140852.09911135116</v>
      </c>
      <c r="AY11" s="213">
        <f t="shared" si="7"/>
        <v>140250.76882407625</v>
      </c>
      <c r="AZ11" s="213">
        <f t="shared" si="7"/>
        <v>139649.43853680135</v>
      </c>
      <c r="BA11" s="213">
        <f t="shared" si="7"/>
        <v>139048.11157872752</v>
      </c>
      <c r="BB11" s="213">
        <f t="shared" si="7"/>
        <v>138446.78129145259</v>
      </c>
      <c r="BC11" s="213">
        <f t="shared" si="7"/>
        <v>137849.12311297259</v>
      </c>
      <c r="BD11" s="213">
        <f t="shared" si="7"/>
        <v>137251.46160529149</v>
      </c>
      <c r="BE11" s="213">
        <f t="shared" si="7"/>
        <v>136653.8034268115</v>
      </c>
      <c r="BF11" s="213">
        <f t="shared" si="7"/>
        <v>136056.14524833151</v>
      </c>
      <c r="BG11" s="213">
        <f t="shared" si="7"/>
        <v>135458.48374065044</v>
      </c>
      <c r="BH11" s="213">
        <f t="shared" si="7"/>
        <v>134860.82556217042</v>
      </c>
      <c r="BI11" s="213">
        <f t="shared" si="7"/>
        <v>134263.16738369042</v>
      </c>
      <c r="BJ11" s="213">
        <f t="shared" si="7"/>
        <v>133665.5092052104</v>
      </c>
      <c r="BK11" s="213">
        <f t="shared" si="7"/>
        <v>133067.84769752936</v>
      </c>
      <c r="BL11" s="213">
        <f t="shared" si="7"/>
        <v>132470.18951904934</v>
      </c>
      <c r="BM11" s="213">
        <f t="shared" si="7"/>
        <v>131872.53134056935</v>
      </c>
      <c r="BN11" s="213">
        <f t="shared" ref="BN11:CK11" si="8">BN10*BN3</f>
        <v>131274.86983288825</v>
      </c>
      <c r="BO11" s="213">
        <f t="shared" si="8"/>
        <v>130680.61742711651</v>
      </c>
      <c r="BP11" s="213">
        <f t="shared" si="8"/>
        <v>130086.36502134477</v>
      </c>
      <c r="BQ11" s="213">
        <f t="shared" si="8"/>
        <v>129492.112615573</v>
      </c>
      <c r="BR11" s="213">
        <f t="shared" si="8"/>
        <v>128897.86020980125</v>
      </c>
      <c r="BS11" s="213">
        <f t="shared" si="8"/>
        <v>128303.60780402953</v>
      </c>
      <c r="BT11" s="213">
        <f t="shared" si="8"/>
        <v>127709.35206905667</v>
      </c>
      <c r="BU11" s="213">
        <f t="shared" si="8"/>
        <v>127115.09966328493</v>
      </c>
      <c r="BV11" s="213">
        <f t="shared" si="8"/>
        <v>126520.84725751316</v>
      </c>
      <c r="BW11" s="213">
        <f t="shared" si="8"/>
        <v>125926.59485174144</v>
      </c>
      <c r="BX11" s="213">
        <f t="shared" si="8"/>
        <v>125332.34244596968</v>
      </c>
      <c r="BY11" s="213">
        <f t="shared" si="8"/>
        <v>124738.09004019792</v>
      </c>
      <c r="BZ11" s="213">
        <f t="shared" si="8"/>
        <v>124143.83430522509</v>
      </c>
      <c r="CA11" s="213">
        <f t="shared" si="8"/>
        <v>123552.72466527601</v>
      </c>
      <c r="CB11" s="213">
        <f t="shared" si="8"/>
        <v>122961.61502532693</v>
      </c>
      <c r="CC11" s="213">
        <f t="shared" si="8"/>
        <v>122370.50205617676</v>
      </c>
      <c r="CD11" s="213">
        <f t="shared" si="8"/>
        <v>121779.39241622768</v>
      </c>
      <c r="CE11" s="213">
        <f t="shared" si="8"/>
        <v>121188.27944707751</v>
      </c>
      <c r="CF11" s="213">
        <f t="shared" si="8"/>
        <v>120597.16980712842</v>
      </c>
      <c r="CG11" s="213">
        <f t="shared" si="8"/>
        <v>120006.05683797826</v>
      </c>
      <c r="CH11" s="213">
        <f t="shared" si="8"/>
        <v>119414.94719802917</v>
      </c>
      <c r="CI11" s="213">
        <f t="shared" si="8"/>
        <v>118823.83755808009</v>
      </c>
      <c r="CJ11" s="213">
        <f t="shared" si="8"/>
        <v>118232.72458892992</v>
      </c>
      <c r="CK11" s="213">
        <f t="shared" si="8"/>
        <v>117641.61494898084</v>
      </c>
    </row>
    <row r="12" spans="1:89" x14ac:dyDescent="0.2">
      <c r="A12" s="218" t="s">
        <v>107</v>
      </c>
      <c r="B12" s="220">
        <f>268639784.5/12</f>
        <v>22386648.708333332</v>
      </c>
      <c r="C12" s="220">
        <f t="shared" ref="C12:BN12" si="9">268639784.5/12</f>
        <v>22386648.708333332</v>
      </c>
      <c r="D12" s="220">
        <f t="shared" si="9"/>
        <v>22386648.708333332</v>
      </c>
      <c r="E12" s="220">
        <f t="shared" si="9"/>
        <v>22386648.708333332</v>
      </c>
      <c r="F12" s="220">
        <f t="shared" si="9"/>
        <v>22386648.708333332</v>
      </c>
      <c r="G12" s="220">
        <f t="shared" si="9"/>
        <v>22386648.708333332</v>
      </c>
      <c r="H12" s="220">
        <f t="shared" si="9"/>
        <v>22386648.708333332</v>
      </c>
      <c r="I12" s="220">
        <f t="shared" si="9"/>
        <v>22386648.708333332</v>
      </c>
      <c r="J12" s="220">
        <f t="shared" si="9"/>
        <v>22386648.708333332</v>
      </c>
      <c r="K12" s="220">
        <f t="shared" si="9"/>
        <v>22386648.708333332</v>
      </c>
      <c r="L12" s="220">
        <f t="shared" si="9"/>
        <v>22386648.708333332</v>
      </c>
      <c r="M12" s="220">
        <f t="shared" si="9"/>
        <v>22386648.708333332</v>
      </c>
      <c r="N12" s="220">
        <f t="shared" si="9"/>
        <v>22386648.708333332</v>
      </c>
      <c r="O12" s="220">
        <f t="shared" si="9"/>
        <v>22386648.708333332</v>
      </c>
      <c r="P12" s="220">
        <f t="shared" si="9"/>
        <v>22386648.708333332</v>
      </c>
      <c r="Q12" s="220">
        <f t="shared" si="9"/>
        <v>22386648.708333332</v>
      </c>
      <c r="R12" s="220">
        <f t="shared" si="9"/>
        <v>22386648.708333332</v>
      </c>
      <c r="S12" s="220">
        <f t="shared" si="9"/>
        <v>22386648.708333332</v>
      </c>
      <c r="T12" s="220">
        <f t="shared" si="9"/>
        <v>22386648.708333332</v>
      </c>
      <c r="U12" s="220">
        <f t="shared" si="9"/>
        <v>22386648.708333332</v>
      </c>
      <c r="V12" s="220">
        <f t="shared" si="9"/>
        <v>22386648.708333332</v>
      </c>
      <c r="W12" s="220">
        <f t="shared" si="9"/>
        <v>22386648.708333332</v>
      </c>
      <c r="X12" s="220">
        <f t="shared" si="9"/>
        <v>22386648.708333332</v>
      </c>
      <c r="Y12" s="220">
        <f t="shared" si="9"/>
        <v>22386648.708333332</v>
      </c>
      <c r="Z12" s="220">
        <f t="shared" si="9"/>
        <v>22386648.708333332</v>
      </c>
      <c r="AA12" s="220">
        <f t="shared" si="9"/>
        <v>22386648.708333332</v>
      </c>
      <c r="AB12" s="220">
        <f t="shared" si="9"/>
        <v>22386648.708333332</v>
      </c>
      <c r="AC12" s="220">
        <f t="shared" si="9"/>
        <v>22386648.708333332</v>
      </c>
      <c r="AD12" s="220">
        <f t="shared" si="9"/>
        <v>22386648.708333332</v>
      </c>
      <c r="AE12" s="220">
        <f t="shared" si="9"/>
        <v>22386648.708333332</v>
      </c>
      <c r="AF12" s="220">
        <f t="shared" si="9"/>
        <v>22386648.708333332</v>
      </c>
      <c r="AG12" s="220">
        <f t="shared" si="9"/>
        <v>22386648.708333332</v>
      </c>
      <c r="AH12" s="220">
        <f t="shared" si="9"/>
        <v>22386648.708333332</v>
      </c>
      <c r="AI12" s="220">
        <f t="shared" si="9"/>
        <v>22386648.708333332</v>
      </c>
      <c r="AJ12" s="220">
        <f t="shared" si="9"/>
        <v>22386648.708333332</v>
      </c>
      <c r="AK12" s="220">
        <f t="shared" si="9"/>
        <v>22386648.708333332</v>
      </c>
      <c r="AL12" s="220">
        <f t="shared" si="9"/>
        <v>22386648.708333332</v>
      </c>
      <c r="AM12" s="220">
        <f t="shared" si="9"/>
        <v>22386648.708333332</v>
      </c>
      <c r="AN12" s="220">
        <f t="shared" si="9"/>
        <v>22386648.708333332</v>
      </c>
      <c r="AO12" s="220">
        <f t="shared" si="9"/>
        <v>22386648.708333332</v>
      </c>
      <c r="AP12" s="220">
        <f t="shared" si="9"/>
        <v>22386648.708333332</v>
      </c>
      <c r="AQ12" s="220">
        <f t="shared" si="9"/>
        <v>22386648.708333332</v>
      </c>
      <c r="AR12" s="220">
        <f t="shared" si="9"/>
        <v>22386648.708333332</v>
      </c>
      <c r="AS12" s="220">
        <f t="shared" si="9"/>
        <v>22386648.708333332</v>
      </c>
      <c r="AT12" s="220">
        <f t="shared" si="9"/>
        <v>22386648.708333332</v>
      </c>
      <c r="AU12" s="220">
        <f t="shared" si="9"/>
        <v>22386648.708333332</v>
      </c>
      <c r="AV12" s="220">
        <f t="shared" si="9"/>
        <v>22386648.708333332</v>
      </c>
      <c r="AW12" s="220">
        <f t="shared" si="9"/>
        <v>22386648.708333332</v>
      </c>
      <c r="AX12" s="220">
        <f t="shared" si="9"/>
        <v>22386648.708333332</v>
      </c>
      <c r="AY12" s="220">
        <f t="shared" si="9"/>
        <v>22386648.708333332</v>
      </c>
      <c r="AZ12" s="220">
        <f t="shared" si="9"/>
        <v>22386648.708333332</v>
      </c>
      <c r="BA12" s="220">
        <f t="shared" si="9"/>
        <v>22386648.708333332</v>
      </c>
      <c r="BB12" s="220">
        <f t="shared" si="9"/>
        <v>22386648.708333332</v>
      </c>
      <c r="BC12" s="220">
        <f t="shared" si="9"/>
        <v>22386648.708333332</v>
      </c>
      <c r="BD12" s="220">
        <f t="shared" si="9"/>
        <v>22386648.708333332</v>
      </c>
      <c r="BE12" s="220">
        <f t="shared" si="9"/>
        <v>22386648.708333332</v>
      </c>
      <c r="BF12" s="220">
        <f t="shared" si="9"/>
        <v>22386648.708333332</v>
      </c>
      <c r="BG12" s="220">
        <f t="shared" si="9"/>
        <v>22386648.708333332</v>
      </c>
      <c r="BH12" s="220">
        <f t="shared" si="9"/>
        <v>22386648.708333332</v>
      </c>
      <c r="BI12" s="220">
        <f t="shared" si="9"/>
        <v>22386648.708333332</v>
      </c>
      <c r="BJ12" s="220">
        <f t="shared" si="9"/>
        <v>22386648.708333332</v>
      </c>
      <c r="BK12" s="220">
        <f t="shared" si="9"/>
        <v>22386648.708333332</v>
      </c>
      <c r="BL12" s="220">
        <f t="shared" si="9"/>
        <v>22386648.708333332</v>
      </c>
      <c r="BM12" s="220">
        <f t="shared" si="9"/>
        <v>22386648.708333332</v>
      </c>
      <c r="BN12" s="220">
        <f t="shared" si="9"/>
        <v>22386648.708333332</v>
      </c>
      <c r="BO12" s="220">
        <f t="shared" ref="BO12:CK12" si="10">268639784.5/12</f>
        <v>22386648.708333332</v>
      </c>
      <c r="BP12" s="220">
        <f t="shared" si="10"/>
        <v>22386648.708333332</v>
      </c>
      <c r="BQ12" s="220">
        <f t="shared" si="10"/>
        <v>22386648.708333332</v>
      </c>
      <c r="BR12" s="220">
        <f t="shared" si="10"/>
        <v>22386648.708333332</v>
      </c>
      <c r="BS12" s="220">
        <f t="shared" si="10"/>
        <v>22386648.708333332</v>
      </c>
      <c r="BT12" s="220">
        <f t="shared" si="10"/>
        <v>22386648.708333332</v>
      </c>
      <c r="BU12" s="220">
        <f t="shared" si="10"/>
        <v>22386648.708333332</v>
      </c>
      <c r="BV12" s="220">
        <f t="shared" si="10"/>
        <v>22386648.708333332</v>
      </c>
      <c r="BW12" s="220">
        <f t="shared" si="10"/>
        <v>22386648.708333332</v>
      </c>
      <c r="BX12" s="220">
        <f t="shared" si="10"/>
        <v>22386648.708333332</v>
      </c>
      <c r="BY12" s="220">
        <f t="shared" si="10"/>
        <v>22386648.708333332</v>
      </c>
      <c r="BZ12" s="220">
        <f t="shared" si="10"/>
        <v>22386648.708333332</v>
      </c>
      <c r="CA12" s="220">
        <f t="shared" si="10"/>
        <v>22386648.708333332</v>
      </c>
      <c r="CB12" s="220">
        <f t="shared" si="10"/>
        <v>22386648.708333332</v>
      </c>
      <c r="CC12" s="220">
        <f t="shared" si="10"/>
        <v>22386648.708333332</v>
      </c>
      <c r="CD12" s="220">
        <f t="shared" si="10"/>
        <v>22386648.708333332</v>
      </c>
      <c r="CE12" s="220">
        <f t="shared" si="10"/>
        <v>22386648.708333332</v>
      </c>
      <c r="CF12" s="220">
        <f t="shared" si="10"/>
        <v>22386648.708333332</v>
      </c>
      <c r="CG12" s="220">
        <f t="shared" si="10"/>
        <v>22386648.708333332</v>
      </c>
      <c r="CH12" s="220">
        <f t="shared" si="10"/>
        <v>22386648.708333332</v>
      </c>
      <c r="CI12" s="220">
        <f t="shared" si="10"/>
        <v>22386648.708333332</v>
      </c>
      <c r="CJ12" s="220">
        <f t="shared" si="10"/>
        <v>22386648.708333332</v>
      </c>
      <c r="CK12" s="220">
        <f t="shared" si="10"/>
        <v>22386648.708333332</v>
      </c>
    </row>
    <row r="13" spans="1:89" x14ac:dyDescent="0.2">
      <c r="A13" s="214" t="s">
        <v>108</v>
      </c>
      <c r="B13" s="215">
        <f>B11/B12</f>
        <v>3.1272357405590898E-4</v>
      </c>
      <c r="C13" s="215">
        <f t="shared" ref="C13:BN13" si="11">C11/C12</f>
        <v>3.6322709551524278E-4</v>
      </c>
      <c r="D13" s="215">
        <f t="shared" si="11"/>
        <v>4.131974727447314E-4</v>
      </c>
      <c r="E13" s="215">
        <f t="shared" si="11"/>
        <v>4.6109949068034675E-4</v>
      </c>
      <c r="F13" s="215">
        <f t="shared" si="11"/>
        <v>5.6213773928187475E-4</v>
      </c>
      <c r="G13" s="215">
        <f t="shared" si="11"/>
        <v>6.1633684313146925E-4</v>
      </c>
      <c r="H13" s="215">
        <f t="shared" si="11"/>
        <v>6.7105304390797016E-4</v>
      </c>
      <c r="I13" s="215">
        <f t="shared" si="11"/>
        <v>7.2720521517865471E-4</v>
      </c>
      <c r="J13" s="215">
        <f t="shared" si="11"/>
        <v>7.8030522857940846E-4</v>
      </c>
      <c r="K13" s="215">
        <f t="shared" si="11"/>
        <v>8.3235616240640909E-4</v>
      </c>
      <c r="L13" s="215">
        <f t="shared" si="11"/>
        <v>9.3532978273332601E-4</v>
      </c>
      <c r="M13" s="215">
        <f t="shared" si="11"/>
        <v>9.8842979613407932E-4</v>
      </c>
      <c r="N13" s="215">
        <f t="shared" si="11"/>
        <v>1.0445819674047639E-3</v>
      </c>
      <c r="O13" s="215">
        <f t="shared" si="11"/>
        <v>1.1007341386754482E-3</v>
      </c>
      <c r="P13" s="215">
        <f t="shared" si="11"/>
        <v>1.154211500025291E-3</v>
      </c>
      <c r="Q13" s="215">
        <f t="shared" si="11"/>
        <v>1.208328393803301E-3</v>
      </c>
      <c r="R13" s="215">
        <f t="shared" si="11"/>
        <v>1.3116547249910407E-3</v>
      </c>
      <c r="S13" s="215">
        <f t="shared" si="11"/>
        <v>1.3495443115862148E-3</v>
      </c>
      <c r="T13" s="215">
        <f t="shared" si="11"/>
        <v>1.3874338981813886E-3</v>
      </c>
      <c r="U13" s="215">
        <f t="shared" si="11"/>
        <v>1.4253234847765629E-3</v>
      </c>
      <c r="V13" s="215">
        <f t="shared" si="11"/>
        <v>1.4631160123958326E-3</v>
      </c>
      <c r="W13" s="215">
        <f t="shared" si="11"/>
        <v>1.5010055989910067E-3</v>
      </c>
      <c r="X13" s="215">
        <f t="shared" si="11"/>
        <v>1.5821514200137286E-3</v>
      </c>
      <c r="Y13" s="215">
        <f t="shared" si="11"/>
        <v>1.6200333307396272E-3</v>
      </c>
      <c r="Z13" s="215">
        <f t="shared" si="11"/>
        <v>1.657680557722345E-3</v>
      </c>
      <c r="AA13" s="215">
        <f t="shared" si="11"/>
        <v>1.6954205182120687E-3</v>
      </c>
      <c r="AB13" s="215">
        <f t="shared" si="11"/>
        <v>1.7331224209539476E-3</v>
      </c>
      <c r="AC13" s="215">
        <f t="shared" si="11"/>
        <v>1.8737924642729163E-3</v>
      </c>
      <c r="AD13" s="215">
        <f t="shared" si="11"/>
        <v>6.8311446525649473E-3</v>
      </c>
      <c r="AE13" s="215">
        <f t="shared" si="11"/>
        <v>6.8041058273054901E-3</v>
      </c>
      <c r="AF13" s="215">
        <f t="shared" si="11"/>
        <v>6.7770670020460338E-3</v>
      </c>
      <c r="AG13" s="215">
        <f t="shared" si="11"/>
        <v>6.7500281767865723E-3</v>
      </c>
      <c r="AH13" s="215">
        <f t="shared" si="11"/>
        <v>6.7229893515271151E-3</v>
      </c>
      <c r="AI13" s="215">
        <f t="shared" si="11"/>
        <v>6.6959506749813442E-3</v>
      </c>
      <c r="AJ13" s="215">
        <f t="shared" si="11"/>
        <v>6.6689118497218871E-3</v>
      </c>
      <c r="AK13" s="215">
        <f t="shared" si="11"/>
        <v>6.6418730244624281E-3</v>
      </c>
      <c r="AL13" s="215">
        <f t="shared" si="11"/>
        <v>6.614834199202971E-3</v>
      </c>
      <c r="AM13" s="215">
        <f t="shared" si="11"/>
        <v>6.5877953739435138E-3</v>
      </c>
      <c r="AN13" s="215">
        <f t="shared" si="11"/>
        <v>6.5607565486840531E-3</v>
      </c>
      <c r="AO13" s="215">
        <f t="shared" si="11"/>
        <v>6.5337177234245959E-3</v>
      </c>
      <c r="AP13" s="215">
        <f t="shared" si="11"/>
        <v>6.5066788981651379E-3</v>
      </c>
      <c r="AQ13" s="215">
        <f t="shared" si="11"/>
        <v>6.4798177857624106E-3</v>
      </c>
      <c r="AR13" s="215">
        <f t="shared" si="11"/>
        <v>6.4529568220733713E-3</v>
      </c>
      <c r="AS13" s="215">
        <f t="shared" si="11"/>
        <v>6.426095709670644E-3</v>
      </c>
      <c r="AT13" s="215">
        <f t="shared" si="11"/>
        <v>6.3992345972679167E-3</v>
      </c>
      <c r="AU13" s="215">
        <f t="shared" si="11"/>
        <v>6.3723734848651877E-3</v>
      </c>
      <c r="AV13" s="215">
        <f t="shared" si="11"/>
        <v>6.3455125211761493E-3</v>
      </c>
      <c r="AW13" s="215">
        <f t="shared" si="11"/>
        <v>6.3186514087734211E-3</v>
      </c>
      <c r="AX13" s="215">
        <f t="shared" si="11"/>
        <v>6.2917902963706921E-3</v>
      </c>
      <c r="AY13" s="215">
        <f t="shared" si="11"/>
        <v>6.2649291839679657E-3</v>
      </c>
      <c r="AZ13" s="215">
        <f t="shared" si="11"/>
        <v>6.2380680715652384E-3</v>
      </c>
      <c r="BA13" s="215">
        <f t="shared" si="11"/>
        <v>6.2112071078761991E-3</v>
      </c>
      <c r="BB13" s="215">
        <f t="shared" si="11"/>
        <v>6.184345995473471E-3</v>
      </c>
      <c r="BC13" s="215">
        <f t="shared" si="11"/>
        <v>6.1576489142682114E-3</v>
      </c>
      <c r="BD13" s="215">
        <f t="shared" si="11"/>
        <v>6.130951684349263E-3</v>
      </c>
      <c r="BE13" s="215">
        <f t="shared" si="11"/>
        <v>6.1042546031440034E-3</v>
      </c>
      <c r="BF13" s="215">
        <f t="shared" si="11"/>
        <v>6.0775575219387439E-3</v>
      </c>
      <c r="BG13" s="215">
        <f t="shared" si="11"/>
        <v>6.0508602920197972E-3</v>
      </c>
      <c r="BH13" s="215">
        <f t="shared" si="11"/>
        <v>6.0241632108145359E-3</v>
      </c>
      <c r="BI13" s="215">
        <f t="shared" si="11"/>
        <v>5.9974661296092763E-3</v>
      </c>
      <c r="BJ13" s="215">
        <f t="shared" si="11"/>
        <v>5.9707690484040159E-3</v>
      </c>
      <c r="BK13" s="215">
        <f t="shared" si="11"/>
        <v>5.9440718184850701E-3</v>
      </c>
      <c r="BL13" s="215">
        <f t="shared" si="11"/>
        <v>5.9173747372798097E-3</v>
      </c>
      <c r="BM13" s="215">
        <f t="shared" si="11"/>
        <v>5.8906776560745501E-3</v>
      </c>
      <c r="BN13" s="215">
        <f t="shared" si="11"/>
        <v>5.8639804261556017E-3</v>
      </c>
      <c r="BO13" s="215">
        <f t="shared" ref="BO13:CK13" si="12">BO11/BO12</f>
        <v>5.8374354790527994E-3</v>
      </c>
      <c r="BP13" s="215">
        <f t="shared" si="12"/>
        <v>5.8108905319499962E-3</v>
      </c>
      <c r="BQ13" s="215">
        <f t="shared" si="12"/>
        <v>5.7843455848471921E-3</v>
      </c>
      <c r="BR13" s="215">
        <f t="shared" si="12"/>
        <v>5.7578006377443881E-3</v>
      </c>
      <c r="BS13" s="215">
        <f t="shared" si="12"/>
        <v>5.7312556906415858E-3</v>
      </c>
      <c r="BT13" s="215">
        <f t="shared" si="12"/>
        <v>5.7047105948250937E-3</v>
      </c>
      <c r="BU13" s="215">
        <f t="shared" si="12"/>
        <v>5.6781656477222914E-3</v>
      </c>
      <c r="BV13" s="215">
        <f t="shared" si="12"/>
        <v>5.6516207006194873E-3</v>
      </c>
      <c r="BW13" s="215">
        <f t="shared" si="12"/>
        <v>5.625075753516685E-3</v>
      </c>
      <c r="BX13" s="215">
        <f t="shared" si="12"/>
        <v>5.598530806413881E-3</v>
      </c>
      <c r="BY13" s="215">
        <f t="shared" si="12"/>
        <v>5.5719858593110769E-3</v>
      </c>
      <c r="BZ13" s="215">
        <f t="shared" si="12"/>
        <v>5.5454407634945866E-3</v>
      </c>
      <c r="CA13" s="215">
        <f t="shared" si="12"/>
        <v>5.5190362021129155E-3</v>
      </c>
      <c r="CB13" s="215">
        <f t="shared" si="12"/>
        <v>5.4926316407312454E-3</v>
      </c>
      <c r="CC13" s="215">
        <f t="shared" si="12"/>
        <v>5.4662269306358872E-3</v>
      </c>
      <c r="CD13" s="215">
        <f t="shared" si="12"/>
        <v>5.439822369254217E-3</v>
      </c>
      <c r="CE13" s="215">
        <f t="shared" si="12"/>
        <v>5.4134176591588588E-3</v>
      </c>
      <c r="CF13" s="215">
        <f t="shared" si="12"/>
        <v>5.3870130977771878E-3</v>
      </c>
      <c r="CG13" s="215">
        <f t="shared" si="12"/>
        <v>5.3606083876818296E-3</v>
      </c>
      <c r="CH13" s="215">
        <f t="shared" si="12"/>
        <v>5.3342038263001585E-3</v>
      </c>
      <c r="CI13" s="215">
        <f t="shared" si="12"/>
        <v>5.3077992649184884E-3</v>
      </c>
      <c r="CJ13" s="215">
        <f t="shared" si="12"/>
        <v>5.2813945548231302E-3</v>
      </c>
      <c r="CK13" s="215">
        <f t="shared" si="12"/>
        <v>5.25498999344146E-3</v>
      </c>
    </row>
    <row r="14" spans="1:89" x14ac:dyDescent="0.2">
      <c r="A14" s="214"/>
    </row>
    <row r="15" spans="1:89" x14ac:dyDescent="0.2">
      <c r="A15" s="219" t="s">
        <v>123</v>
      </c>
    </row>
    <row r="16" spans="1:89" x14ac:dyDescent="0.2">
      <c r="A16" s="214" t="s">
        <v>110</v>
      </c>
      <c r="B16" s="211">
        <v>1219</v>
      </c>
      <c r="C16" s="211">
        <v>1219</v>
      </c>
      <c r="D16" s="211">
        <v>1219</v>
      </c>
      <c r="E16" s="211">
        <v>1219</v>
      </c>
      <c r="F16" s="211">
        <v>1219</v>
      </c>
      <c r="G16" s="211">
        <v>1219</v>
      </c>
      <c r="H16" s="211">
        <v>1219</v>
      </c>
      <c r="I16" s="211">
        <v>1219</v>
      </c>
      <c r="J16" s="211">
        <v>1219</v>
      </c>
      <c r="K16" s="211">
        <v>1219</v>
      </c>
      <c r="L16" s="211">
        <v>1219</v>
      </c>
      <c r="M16" s="211">
        <v>1219</v>
      </c>
      <c r="N16" s="211">
        <v>1219</v>
      </c>
      <c r="O16" s="211">
        <v>1219</v>
      </c>
      <c r="P16" s="211">
        <v>1219</v>
      </c>
      <c r="Q16" s="211">
        <v>1219</v>
      </c>
      <c r="R16" s="211">
        <v>1219</v>
      </c>
      <c r="S16" s="211">
        <v>1219</v>
      </c>
      <c r="T16" s="211">
        <v>1219</v>
      </c>
      <c r="U16" s="211">
        <v>1219</v>
      </c>
      <c r="V16" s="211">
        <v>1219</v>
      </c>
      <c r="W16" s="211">
        <v>1219</v>
      </c>
      <c r="X16" s="211">
        <v>1219</v>
      </c>
      <c r="Y16" s="211">
        <v>1219</v>
      </c>
      <c r="Z16" s="211">
        <v>1219</v>
      </c>
      <c r="AA16" s="211">
        <v>1219</v>
      </c>
      <c r="AB16" s="211">
        <v>1219</v>
      </c>
      <c r="AC16" s="211">
        <v>1219</v>
      </c>
      <c r="AD16" s="211">
        <v>1219</v>
      </c>
      <c r="AE16" s="211">
        <v>1219</v>
      </c>
      <c r="AF16" s="211">
        <v>1219</v>
      </c>
      <c r="AG16" s="211">
        <v>1219</v>
      </c>
      <c r="AH16" s="211">
        <v>1219</v>
      </c>
      <c r="AI16" s="211">
        <v>1219</v>
      </c>
      <c r="AJ16" s="211">
        <v>1219</v>
      </c>
      <c r="AK16" s="211">
        <v>1219</v>
      </c>
      <c r="AL16" s="211">
        <v>1219</v>
      </c>
      <c r="AM16" s="211">
        <v>1219</v>
      </c>
      <c r="AN16" s="211">
        <v>1219</v>
      </c>
      <c r="AO16" s="211">
        <v>1219</v>
      </c>
      <c r="AP16" s="211">
        <v>1219</v>
      </c>
      <c r="AQ16" s="211">
        <v>1219</v>
      </c>
      <c r="AR16" s="211">
        <v>1219</v>
      </c>
      <c r="AS16" s="211">
        <v>1219</v>
      </c>
      <c r="AT16" s="211">
        <v>1219</v>
      </c>
      <c r="AU16" s="211">
        <v>1219</v>
      </c>
      <c r="AV16" s="211">
        <v>1219</v>
      </c>
      <c r="AW16" s="211">
        <v>1219</v>
      </c>
      <c r="AX16" s="211">
        <v>1219</v>
      </c>
      <c r="AY16" s="211">
        <v>1219</v>
      </c>
      <c r="AZ16" s="211">
        <v>1219</v>
      </c>
      <c r="BA16" s="211">
        <v>1219</v>
      </c>
      <c r="BB16" s="211">
        <v>1219</v>
      </c>
      <c r="BC16" s="211">
        <v>1219</v>
      </c>
      <c r="BD16" s="211">
        <v>1219</v>
      </c>
      <c r="BE16" s="211">
        <v>1219</v>
      </c>
      <c r="BF16" s="211">
        <v>1219</v>
      </c>
      <c r="BG16" s="211">
        <v>1219</v>
      </c>
      <c r="BH16" s="211">
        <v>1219</v>
      </c>
      <c r="BI16" s="211">
        <v>1219</v>
      </c>
      <c r="BJ16" s="211">
        <v>1219</v>
      </c>
      <c r="BK16" s="211">
        <v>1219</v>
      </c>
      <c r="BL16" s="211">
        <v>1219</v>
      </c>
      <c r="BM16" s="211">
        <v>1219</v>
      </c>
      <c r="BN16" s="211">
        <v>1219</v>
      </c>
      <c r="BO16" s="211">
        <v>1219</v>
      </c>
      <c r="BP16" s="211">
        <v>1219</v>
      </c>
      <c r="BQ16" s="211">
        <v>1219</v>
      </c>
      <c r="BR16" s="211">
        <v>1219</v>
      </c>
      <c r="BS16" s="211">
        <v>1219</v>
      </c>
      <c r="BT16" s="211">
        <v>1219</v>
      </c>
      <c r="BU16" s="211">
        <v>1219</v>
      </c>
      <c r="BV16" s="211">
        <v>1219</v>
      </c>
      <c r="BW16" s="211">
        <v>1219</v>
      </c>
      <c r="BX16" s="211">
        <v>1219</v>
      </c>
      <c r="BY16" s="211">
        <v>1219</v>
      </c>
      <c r="BZ16" s="211">
        <v>1219</v>
      </c>
      <c r="CA16" s="211">
        <v>1219</v>
      </c>
      <c r="CB16" s="211">
        <v>1219</v>
      </c>
      <c r="CC16" s="211">
        <v>1219</v>
      </c>
      <c r="CD16" s="211">
        <v>1219</v>
      </c>
      <c r="CE16" s="211">
        <v>1219</v>
      </c>
      <c r="CF16" s="211">
        <v>1219</v>
      </c>
      <c r="CG16" s="211">
        <v>1219</v>
      </c>
      <c r="CH16" s="211">
        <v>1219</v>
      </c>
      <c r="CI16" s="211">
        <v>1219</v>
      </c>
      <c r="CJ16" s="211">
        <v>1219</v>
      </c>
      <c r="CK16" s="211">
        <v>1219</v>
      </c>
    </row>
    <row r="17" spans="1:89" x14ac:dyDescent="0.2">
      <c r="A17" s="214" t="s">
        <v>111</v>
      </c>
      <c r="B17" s="212">
        <v>142.91999999999999</v>
      </c>
      <c r="C17" s="212">
        <v>142.91999999999999</v>
      </c>
      <c r="D17" s="212">
        <v>142.91999999999999</v>
      </c>
      <c r="E17" s="212">
        <v>142.91999999999999</v>
      </c>
      <c r="F17" s="212">
        <v>142.91999999999999</v>
      </c>
      <c r="G17" s="212">
        <v>142.91999999999999</v>
      </c>
      <c r="H17" s="212">
        <v>142.91999999999999</v>
      </c>
      <c r="I17" s="212">
        <v>142.91999999999999</v>
      </c>
      <c r="J17" s="212">
        <v>142.91999999999999</v>
      </c>
      <c r="K17" s="212">
        <v>142.91999999999999</v>
      </c>
      <c r="L17" s="212">
        <v>142.91999999999999</v>
      </c>
      <c r="M17" s="212">
        <v>142.91999999999999</v>
      </c>
      <c r="N17" s="212">
        <v>142.91999999999999</v>
      </c>
      <c r="O17" s="212">
        <v>142.91999999999999</v>
      </c>
      <c r="P17" s="212">
        <v>142.91999999999999</v>
      </c>
      <c r="Q17" s="212">
        <v>142.91999999999999</v>
      </c>
      <c r="R17" s="212">
        <v>142.91999999999999</v>
      </c>
      <c r="S17" s="212">
        <v>142.91999999999999</v>
      </c>
      <c r="T17" s="212">
        <v>142.91999999999999</v>
      </c>
      <c r="U17" s="212">
        <v>142.91999999999999</v>
      </c>
      <c r="V17" s="212">
        <v>142.91999999999999</v>
      </c>
      <c r="W17" s="212">
        <v>142.91999999999999</v>
      </c>
      <c r="X17" s="212">
        <v>142.91999999999999</v>
      </c>
      <c r="Y17" s="212">
        <v>142.91999999999999</v>
      </c>
      <c r="Z17" s="212">
        <v>142.91999999999999</v>
      </c>
      <c r="AA17" s="212">
        <v>142.91999999999999</v>
      </c>
      <c r="AB17" s="212">
        <v>142.91999999999999</v>
      </c>
      <c r="AC17" s="212">
        <v>142.91999999999999</v>
      </c>
      <c r="AD17" s="212">
        <v>142.91999999999999</v>
      </c>
      <c r="AE17" s="212">
        <v>142.91999999999999</v>
      </c>
      <c r="AF17" s="212">
        <v>142.91999999999999</v>
      </c>
      <c r="AG17" s="212">
        <v>142.91999999999999</v>
      </c>
      <c r="AH17" s="212">
        <v>142.91999999999999</v>
      </c>
      <c r="AI17" s="212">
        <v>142.91999999999999</v>
      </c>
      <c r="AJ17" s="212">
        <v>142.91999999999999</v>
      </c>
      <c r="AK17" s="212">
        <v>142.91999999999999</v>
      </c>
      <c r="AL17" s="212">
        <v>142.91999999999999</v>
      </c>
      <c r="AM17" s="212">
        <v>142.91999999999999</v>
      </c>
      <c r="AN17" s="212">
        <v>142.91999999999999</v>
      </c>
      <c r="AO17" s="212">
        <v>142.91999999999999</v>
      </c>
      <c r="AP17" s="212">
        <v>142.91999999999999</v>
      </c>
      <c r="AQ17" s="212">
        <v>142.91999999999999</v>
      </c>
      <c r="AR17" s="212">
        <v>142.91999999999999</v>
      </c>
      <c r="AS17" s="212">
        <v>142.91999999999999</v>
      </c>
      <c r="AT17" s="212">
        <v>142.91999999999999</v>
      </c>
      <c r="AU17" s="212">
        <v>142.91999999999999</v>
      </c>
      <c r="AV17" s="212">
        <v>142.91999999999999</v>
      </c>
      <c r="AW17" s="212">
        <v>142.91999999999999</v>
      </c>
      <c r="AX17" s="212">
        <v>142.91999999999999</v>
      </c>
      <c r="AY17" s="212">
        <v>142.91999999999999</v>
      </c>
      <c r="AZ17" s="212">
        <v>142.91999999999999</v>
      </c>
      <c r="BA17" s="212">
        <v>142.91999999999999</v>
      </c>
      <c r="BB17" s="212">
        <v>142.91999999999999</v>
      </c>
      <c r="BC17" s="212">
        <v>142.91999999999999</v>
      </c>
      <c r="BD17" s="212">
        <v>142.91999999999999</v>
      </c>
      <c r="BE17" s="212">
        <v>142.91999999999999</v>
      </c>
      <c r="BF17" s="212">
        <v>142.91999999999999</v>
      </c>
      <c r="BG17" s="212">
        <v>142.91999999999999</v>
      </c>
      <c r="BH17" s="212">
        <v>142.91999999999999</v>
      </c>
      <c r="BI17" s="212">
        <v>142.91999999999999</v>
      </c>
      <c r="BJ17" s="212">
        <v>142.91999999999999</v>
      </c>
      <c r="BK17" s="212">
        <v>142.91999999999999</v>
      </c>
      <c r="BL17" s="212">
        <v>142.91999999999999</v>
      </c>
      <c r="BM17" s="212">
        <v>142.91999999999999</v>
      </c>
      <c r="BN17" s="212">
        <v>142.91999999999999</v>
      </c>
      <c r="BO17" s="212">
        <v>142.91999999999999</v>
      </c>
      <c r="BP17" s="212">
        <v>142.91999999999999</v>
      </c>
      <c r="BQ17" s="212">
        <v>142.91999999999999</v>
      </c>
      <c r="BR17" s="212">
        <v>142.91999999999999</v>
      </c>
      <c r="BS17" s="212">
        <v>142.91999999999999</v>
      </c>
      <c r="BT17" s="212">
        <v>142.91999999999999</v>
      </c>
      <c r="BU17" s="212">
        <v>142.91999999999999</v>
      </c>
      <c r="BV17" s="212">
        <v>142.91999999999999</v>
      </c>
      <c r="BW17" s="212">
        <v>142.91999999999999</v>
      </c>
      <c r="BX17" s="212">
        <v>142.91999999999999</v>
      </c>
      <c r="BY17" s="212">
        <v>142.91999999999999</v>
      </c>
      <c r="BZ17" s="212">
        <v>142.91999999999999</v>
      </c>
      <c r="CA17" s="212">
        <v>142.91999999999999</v>
      </c>
      <c r="CB17" s="212">
        <v>142.91999999999999</v>
      </c>
      <c r="CC17" s="212">
        <v>142.91999999999999</v>
      </c>
      <c r="CD17" s="212">
        <v>142.91999999999999</v>
      </c>
      <c r="CE17" s="212">
        <v>142.91999999999999</v>
      </c>
      <c r="CF17" s="212">
        <v>142.91999999999999</v>
      </c>
      <c r="CG17" s="212">
        <v>142.91999999999999</v>
      </c>
      <c r="CH17" s="212">
        <v>142.91999999999999</v>
      </c>
      <c r="CI17" s="212">
        <v>142.91999999999999</v>
      </c>
      <c r="CJ17" s="212">
        <v>142.91999999999999</v>
      </c>
      <c r="CK17" s="212">
        <v>142.91999999999999</v>
      </c>
    </row>
    <row r="18" spans="1:89" x14ac:dyDescent="0.2">
      <c r="A18" s="214" t="s">
        <v>100</v>
      </c>
      <c r="B18" s="217">
        <f t="shared" ref="B18:AG18" si="13">B17*B8</f>
        <v>4.2125771694237979E-2</v>
      </c>
      <c r="C18" s="217">
        <f t="shared" si="13"/>
        <v>4.8928903889096383E-2</v>
      </c>
      <c r="D18" s="217">
        <f t="shared" si="13"/>
        <v>5.5660218306307685E-2</v>
      </c>
      <c r="E18" s="217">
        <f t="shared" si="13"/>
        <v>6.2112912118537714E-2</v>
      </c>
      <c r="F18" s="217">
        <f t="shared" si="13"/>
        <v>7.5723380103956295E-2</v>
      </c>
      <c r="G18" s="217">
        <f t="shared" si="13"/>
        <v>8.3024329773942238E-2</v>
      </c>
      <c r="H18" s="217">
        <f t="shared" si="13"/>
        <v>9.0394935552049915E-2</v>
      </c>
      <c r="I18" s="217">
        <f t="shared" si="13"/>
        <v>9.7958975308968604E-2</v>
      </c>
      <c r="J18" s="217">
        <f t="shared" si="13"/>
        <v>0.1051118707957707</v>
      </c>
      <c r="K18" s="217">
        <f t="shared" si="13"/>
        <v>0.11212344886911448</v>
      </c>
      <c r="L18" s="217">
        <f t="shared" si="13"/>
        <v>0.12599462322338723</v>
      </c>
      <c r="M18" s="217">
        <f t="shared" si="13"/>
        <v>0.13314751871018929</v>
      </c>
      <c r="N18" s="217">
        <f t="shared" si="13"/>
        <v>0.14071155846710798</v>
      </c>
      <c r="O18" s="217">
        <f t="shared" si="13"/>
        <v>0.14827559822402664</v>
      </c>
      <c r="P18" s="217">
        <f t="shared" si="13"/>
        <v>0.15547932477977069</v>
      </c>
      <c r="Q18" s="217">
        <f t="shared" si="13"/>
        <v>0.16276920025198632</v>
      </c>
      <c r="R18" s="217">
        <f t="shared" si="13"/>
        <v>0.17668788690923135</v>
      </c>
      <c r="S18" s="217">
        <f t="shared" si="13"/>
        <v>0.18179184518713204</v>
      </c>
      <c r="T18" s="217">
        <f t="shared" si="13"/>
        <v>0.18689580346503276</v>
      </c>
      <c r="U18" s="217">
        <f t="shared" si="13"/>
        <v>0.19199976174293354</v>
      </c>
      <c r="V18" s="217">
        <f t="shared" si="13"/>
        <v>0.19709064558513761</v>
      </c>
      <c r="W18" s="217">
        <f t="shared" si="13"/>
        <v>0.20219460386303836</v>
      </c>
      <c r="X18" s="217">
        <f t="shared" si="13"/>
        <v>0.21312544059533264</v>
      </c>
      <c r="Y18" s="217">
        <f t="shared" si="13"/>
        <v>0.21822836488685213</v>
      </c>
      <c r="Z18" s="217">
        <f t="shared" si="13"/>
        <v>0.22329967584760368</v>
      </c>
      <c r="AA18" s="217">
        <f t="shared" si="13"/>
        <v>0.22838347857702451</v>
      </c>
      <c r="AB18" s="217">
        <f t="shared" si="13"/>
        <v>0.23346215469582204</v>
      </c>
      <c r="AC18" s="217">
        <f t="shared" si="13"/>
        <v>0.25241126701318772</v>
      </c>
      <c r="AD18" s="217">
        <f t="shared" si="13"/>
        <v>0.92019682530495217</v>
      </c>
      <c r="AE18" s="217">
        <f t="shared" si="13"/>
        <v>0.91655453072195192</v>
      </c>
      <c r="AF18" s="217">
        <f t="shared" si="13"/>
        <v>0.91291223613895178</v>
      </c>
      <c r="AG18" s="217">
        <f t="shared" si="13"/>
        <v>0.9092699415559512</v>
      </c>
      <c r="AH18" s="217">
        <f t="shared" ref="AH18:BM18" si="14">AH17*AH8</f>
        <v>0.90562764697295095</v>
      </c>
      <c r="AI18" s="217">
        <f t="shared" si="14"/>
        <v>0.90198537242259091</v>
      </c>
      <c r="AJ18" s="217">
        <f t="shared" si="14"/>
        <v>0.89834307783959066</v>
      </c>
      <c r="AK18" s="217">
        <f t="shared" si="14"/>
        <v>0.8947007832565903</v>
      </c>
      <c r="AL18" s="217">
        <f t="shared" si="14"/>
        <v>0.89105848867359005</v>
      </c>
      <c r="AM18" s="217">
        <f t="shared" si="14"/>
        <v>0.88741619409059003</v>
      </c>
      <c r="AN18" s="217">
        <f t="shared" si="14"/>
        <v>0.88377389950758933</v>
      </c>
      <c r="AO18" s="217">
        <f t="shared" si="14"/>
        <v>0.88013160492458919</v>
      </c>
      <c r="AP18" s="217">
        <f t="shared" si="14"/>
        <v>0.87648931034158883</v>
      </c>
      <c r="AQ18" s="217">
        <f t="shared" si="14"/>
        <v>0.87287095476367438</v>
      </c>
      <c r="AR18" s="217">
        <f t="shared" si="14"/>
        <v>0.86925261921840014</v>
      </c>
      <c r="AS18" s="217">
        <f t="shared" si="14"/>
        <v>0.86563426364048557</v>
      </c>
      <c r="AT18" s="217">
        <f t="shared" si="14"/>
        <v>0.86201590806257111</v>
      </c>
      <c r="AU18" s="217">
        <f t="shared" si="14"/>
        <v>0.85839755248465643</v>
      </c>
      <c r="AV18" s="217">
        <f t="shared" si="14"/>
        <v>0.8547792169393823</v>
      </c>
      <c r="AW18" s="217">
        <f t="shared" si="14"/>
        <v>0.85116086136146762</v>
      </c>
      <c r="AX18" s="217">
        <f t="shared" si="14"/>
        <v>0.84754250578355306</v>
      </c>
      <c r="AY18" s="217">
        <f t="shared" si="14"/>
        <v>0.84392415020563871</v>
      </c>
      <c r="AZ18" s="217">
        <f t="shared" si="14"/>
        <v>0.84030579462772415</v>
      </c>
      <c r="BA18" s="217">
        <f t="shared" si="14"/>
        <v>0.8366874590824499</v>
      </c>
      <c r="BB18" s="217">
        <f t="shared" si="14"/>
        <v>0.83306910350453534</v>
      </c>
      <c r="BC18" s="217">
        <f t="shared" si="14"/>
        <v>0.8294728439288046</v>
      </c>
      <c r="BD18" s="217">
        <f t="shared" si="14"/>
        <v>0.82587656432043366</v>
      </c>
      <c r="BE18" s="217">
        <f t="shared" si="14"/>
        <v>0.82228030474470282</v>
      </c>
      <c r="BF18" s="217">
        <f t="shared" si="14"/>
        <v>0.8186840451689722</v>
      </c>
      <c r="BG18" s="217">
        <f t="shared" si="14"/>
        <v>0.81508776556060114</v>
      </c>
      <c r="BH18" s="217">
        <f t="shared" si="14"/>
        <v>0.81149150598487041</v>
      </c>
      <c r="BI18" s="217">
        <f t="shared" si="14"/>
        <v>0.80789524640913957</v>
      </c>
      <c r="BJ18" s="217">
        <f t="shared" si="14"/>
        <v>0.80429898683340872</v>
      </c>
      <c r="BK18" s="217">
        <f t="shared" si="14"/>
        <v>0.80070270722503789</v>
      </c>
      <c r="BL18" s="217">
        <f t="shared" si="14"/>
        <v>0.79710644764930727</v>
      </c>
      <c r="BM18" s="217">
        <f t="shared" si="14"/>
        <v>0.79351018807357643</v>
      </c>
      <c r="BN18" s="217">
        <f t="shared" ref="BN18:CK18" si="15">BN17*BN8</f>
        <v>0.78991390846520537</v>
      </c>
      <c r="BO18" s="217">
        <f t="shared" si="15"/>
        <v>0.78633814228043919</v>
      </c>
      <c r="BP18" s="217">
        <f t="shared" si="15"/>
        <v>0.78276237609567323</v>
      </c>
      <c r="BQ18" s="217">
        <f t="shared" si="15"/>
        <v>0.77918660991090716</v>
      </c>
      <c r="BR18" s="217">
        <f t="shared" si="15"/>
        <v>0.77561084372614086</v>
      </c>
      <c r="BS18" s="217">
        <f t="shared" si="15"/>
        <v>0.7720350775413749</v>
      </c>
      <c r="BT18" s="217">
        <f t="shared" si="15"/>
        <v>0.76845929132396851</v>
      </c>
      <c r="BU18" s="217">
        <f t="shared" si="15"/>
        <v>0.76488352513920255</v>
      </c>
      <c r="BV18" s="217">
        <f t="shared" si="15"/>
        <v>0.76130775895443625</v>
      </c>
      <c r="BW18" s="217">
        <f t="shared" si="15"/>
        <v>0.75773199276967018</v>
      </c>
      <c r="BX18" s="217">
        <f t="shared" si="15"/>
        <v>0.75415622658490411</v>
      </c>
      <c r="BY18" s="217">
        <f t="shared" si="15"/>
        <v>0.75058046040013782</v>
      </c>
      <c r="BZ18" s="217">
        <f t="shared" si="15"/>
        <v>0.74700467418273153</v>
      </c>
      <c r="CA18" s="217">
        <f t="shared" si="15"/>
        <v>0.74344781881035127</v>
      </c>
      <c r="CB18" s="217">
        <f t="shared" si="15"/>
        <v>0.73989096343797101</v>
      </c>
      <c r="CC18" s="217">
        <f t="shared" si="15"/>
        <v>0.73633408803295042</v>
      </c>
      <c r="CD18" s="217">
        <f t="shared" si="15"/>
        <v>0.73277723266056993</v>
      </c>
      <c r="CE18" s="217">
        <f t="shared" si="15"/>
        <v>0.72922035725554935</v>
      </c>
      <c r="CF18" s="217">
        <f t="shared" si="15"/>
        <v>0.72566350188316897</v>
      </c>
      <c r="CG18" s="217">
        <f t="shared" si="15"/>
        <v>0.72210662647814838</v>
      </c>
      <c r="CH18" s="217">
        <f t="shared" si="15"/>
        <v>0.71854977110576812</v>
      </c>
      <c r="CI18" s="217">
        <f t="shared" si="15"/>
        <v>0.71499291573338764</v>
      </c>
      <c r="CJ18" s="217">
        <f t="shared" si="15"/>
        <v>0.71143604032836705</v>
      </c>
      <c r="CK18" s="217">
        <f t="shared" si="15"/>
        <v>0.70787918495598667</v>
      </c>
    </row>
    <row r="19" spans="1:89" x14ac:dyDescent="0.2">
      <c r="A19" s="214"/>
    </row>
    <row r="20" spans="1:89" ht="12.75" customHeight="1" x14ac:dyDescent="0.2">
      <c r="A20" s="214" t="s">
        <v>112</v>
      </c>
      <c r="B20" s="10">
        <f>ROUND(B16/2,0)</f>
        <v>610</v>
      </c>
      <c r="C20" s="10">
        <f t="shared" ref="C20:BN21" si="16">ROUND(C16/2,0)</f>
        <v>610</v>
      </c>
      <c r="D20" s="10">
        <f t="shared" si="16"/>
        <v>610</v>
      </c>
      <c r="E20" s="10">
        <f t="shared" si="16"/>
        <v>610</v>
      </c>
      <c r="F20" s="10">
        <f t="shared" si="16"/>
        <v>610</v>
      </c>
      <c r="G20" s="10">
        <f t="shared" si="16"/>
        <v>610</v>
      </c>
      <c r="H20" s="10">
        <f t="shared" si="16"/>
        <v>610</v>
      </c>
      <c r="I20" s="10">
        <f t="shared" si="16"/>
        <v>610</v>
      </c>
      <c r="J20" s="10">
        <f t="shared" si="16"/>
        <v>610</v>
      </c>
      <c r="K20" s="10">
        <f t="shared" si="16"/>
        <v>610</v>
      </c>
      <c r="L20" s="10">
        <f t="shared" si="16"/>
        <v>610</v>
      </c>
      <c r="M20" s="10">
        <f t="shared" si="16"/>
        <v>610</v>
      </c>
      <c r="N20" s="10">
        <f t="shared" si="16"/>
        <v>610</v>
      </c>
      <c r="O20" s="10">
        <f t="shared" si="16"/>
        <v>610</v>
      </c>
      <c r="P20" s="10">
        <f t="shared" si="16"/>
        <v>610</v>
      </c>
      <c r="Q20" s="10">
        <f t="shared" si="16"/>
        <v>610</v>
      </c>
      <c r="R20" s="10">
        <f t="shared" si="16"/>
        <v>610</v>
      </c>
      <c r="S20" s="10">
        <f t="shared" si="16"/>
        <v>610</v>
      </c>
      <c r="T20" s="10">
        <f t="shared" si="16"/>
        <v>610</v>
      </c>
      <c r="U20" s="10">
        <f t="shared" si="16"/>
        <v>610</v>
      </c>
      <c r="V20" s="10">
        <f t="shared" si="16"/>
        <v>610</v>
      </c>
      <c r="W20" s="10">
        <f t="shared" si="16"/>
        <v>610</v>
      </c>
      <c r="X20" s="10">
        <f t="shared" si="16"/>
        <v>610</v>
      </c>
      <c r="Y20" s="10">
        <f t="shared" si="16"/>
        <v>610</v>
      </c>
      <c r="Z20" s="10">
        <f t="shared" si="16"/>
        <v>610</v>
      </c>
      <c r="AA20" s="10">
        <f t="shared" si="16"/>
        <v>610</v>
      </c>
      <c r="AB20" s="10">
        <f t="shared" si="16"/>
        <v>610</v>
      </c>
      <c r="AC20" s="10">
        <f t="shared" si="16"/>
        <v>610</v>
      </c>
      <c r="AD20" s="10">
        <f t="shared" si="16"/>
        <v>610</v>
      </c>
      <c r="AE20" s="10">
        <f t="shared" si="16"/>
        <v>610</v>
      </c>
      <c r="AF20" s="10">
        <f t="shared" si="16"/>
        <v>610</v>
      </c>
      <c r="AG20" s="10">
        <f t="shared" si="16"/>
        <v>610</v>
      </c>
      <c r="AH20" s="10">
        <f t="shared" si="16"/>
        <v>610</v>
      </c>
      <c r="AI20" s="10">
        <f t="shared" si="16"/>
        <v>610</v>
      </c>
      <c r="AJ20" s="10">
        <f t="shared" si="16"/>
        <v>610</v>
      </c>
      <c r="AK20" s="10">
        <f t="shared" si="16"/>
        <v>610</v>
      </c>
      <c r="AL20" s="10">
        <f t="shared" si="16"/>
        <v>610</v>
      </c>
      <c r="AM20" s="10">
        <f t="shared" si="16"/>
        <v>610</v>
      </c>
      <c r="AN20" s="10">
        <f t="shared" si="16"/>
        <v>610</v>
      </c>
      <c r="AO20" s="10">
        <f t="shared" si="16"/>
        <v>610</v>
      </c>
      <c r="AP20" s="10">
        <f t="shared" si="16"/>
        <v>610</v>
      </c>
      <c r="AQ20" s="10">
        <f t="shared" si="16"/>
        <v>610</v>
      </c>
      <c r="AR20" s="10">
        <f t="shared" si="16"/>
        <v>610</v>
      </c>
      <c r="AS20" s="10">
        <f t="shared" si="16"/>
        <v>610</v>
      </c>
      <c r="AT20" s="10">
        <f t="shared" si="16"/>
        <v>610</v>
      </c>
      <c r="AU20" s="10">
        <f t="shared" si="16"/>
        <v>610</v>
      </c>
      <c r="AV20" s="10">
        <f t="shared" si="16"/>
        <v>610</v>
      </c>
      <c r="AW20" s="10">
        <f t="shared" si="16"/>
        <v>610</v>
      </c>
      <c r="AX20" s="10">
        <f t="shared" si="16"/>
        <v>610</v>
      </c>
      <c r="AY20" s="10">
        <f t="shared" si="16"/>
        <v>610</v>
      </c>
      <c r="AZ20" s="10">
        <f t="shared" si="16"/>
        <v>610</v>
      </c>
      <c r="BA20" s="10">
        <f t="shared" si="16"/>
        <v>610</v>
      </c>
      <c r="BB20" s="10">
        <f t="shared" si="16"/>
        <v>610</v>
      </c>
      <c r="BC20" s="10">
        <f t="shared" si="16"/>
        <v>610</v>
      </c>
      <c r="BD20" s="10">
        <f t="shared" si="16"/>
        <v>610</v>
      </c>
      <c r="BE20" s="10">
        <f t="shared" si="16"/>
        <v>610</v>
      </c>
      <c r="BF20" s="10">
        <f t="shared" si="16"/>
        <v>610</v>
      </c>
      <c r="BG20" s="10">
        <f t="shared" si="16"/>
        <v>610</v>
      </c>
      <c r="BH20" s="10">
        <f t="shared" si="16"/>
        <v>610</v>
      </c>
      <c r="BI20" s="10">
        <f t="shared" si="16"/>
        <v>610</v>
      </c>
      <c r="BJ20" s="10">
        <f t="shared" si="16"/>
        <v>610</v>
      </c>
      <c r="BK20" s="10">
        <f t="shared" si="16"/>
        <v>610</v>
      </c>
      <c r="BL20" s="10">
        <f t="shared" si="16"/>
        <v>610</v>
      </c>
      <c r="BM20" s="10">
        <f t="shared" si="16"/>
        <v>610</v>
      </c>
      <c r="BN20" s="10">
        <f t="shared" si="16"/>
        <v>610</v>
      </c>
      <c r="BO20" s="10">
        <f t="shared" ref="BO20:CK21" si="17">ROUND(BO16/2,0)</f>
        <v>610</v>
      </c>
      <c r="BP20" s="10">
        <f t="shared" si="17"/>
        <v>610</v>
      </c>
      <c r="BQ20" s="10">
        <f t="shared" si="17"/>
        <v>610</v>
      </c>
      <c r="BR20" s="10">
        <f t="shared" si="17"/>
        <v>610</v>
      </c>
      <c r="BS20" s="10">
        <f t="shared" si="17"/>
        <v>610</v>
      </c>
      <c r="BT20" s="10">
        <f t="shared" si="17"/>
        <v>610</v>
      </c>
      <c r="BU20" s="10">
        <f t="shared" si="17"/>
        <v>610</v>
      </c>
      <c r="BV20" s="10">
        <f t="shared" si="17"/>
        <v>610</v>
      </c>
      <c r="BW20" s="10">
        <f t="shared" si="17"/>
        <v>610</v>
      </c>
      <c r="BX20" s="10">
        <f t="shared" si="17"/>
        <v>610</v>
      </c>
      <c r="BY20" s="10">
        <f t="shared" si="17"/>
        <v>610</v>
      </c>
      <c r="BZ20" s="10">
        <f t="shared" si="17"/>
        <v>610</v>
      </c>
      <c r="CA20" s="10">
        <f t="shared" si="17"/>
        <v>610</v>
      </c>
      <c r="CB20" s="10">
        <f t="shared" si="17"/>
        <v>610</v>
      </c>
      <c r="CC20" s="10">
        <f t="shared" si="17"/>
        <v>610</v>
      </c>
      <c r="CD20" s="10">
        <f t="shared" si="17"/>
        <v>610</v>
      </c>
      <c r="CE20" s="10">
        <f t="shared" si="17"/>
        <v>610</v>
      </c>
      <c r="CF20" s="10">
        <f t="shared" si="17"/>
        <v>610</v>
      </c>
      <c r="CG20" s="10">
        <f t="shared" si="17"/>
        <v>610</v>
      </c>
      <c r="CH20" s="10">
        <f t="shared" si="17"/>
        <v>610</v>
      </c>
      <c r="CI20" s="10">
        <f t="shared" si="17"/>
        <v>610</v>
      </c>
      <c r="CJ20" s="10">
        <f t="shared" si="17"/>
        <v>610</v>
      </c>
      <c r="CK20" s="10">
        <f t="shared" si="17"/>
        <v>610</v>
      </c>
    </row>
    <row r="21" spans="1:89" x14ac:dyDescent="0.2">
      <c r="A21" s="214" t="s">
        <v>113</v>
      </c>
      <c r="B21" s="213">
        <f>B17/2</f>
        <v>71.459999999999994</v>
      </c>
      <c r="C21" s="213">
        <f t="shared" ref="C21:BN21" si="18">C17/2</f>
        <v>71.459999999999994</v>
      </c>
      <c r="D21" s="213">
        <f t="shared" si="18"/>
        <v>71.459999999999994</v>
      </c>
      <c r="E21" s="213">
        <f t="shared" si="18"/>
        <v>71.459999999999994</v>
      </c>
      <c r="F21" s="213">
        <f t="shared" si="18"/>
        <v>71.459999999999994</v>
      </c>
      <c r="G21" s="213">
        <f t="shared" si="18"/>
        <v>71.459999999999994</v>
      </c>
      <c r="H21" s="213">
        <f t="shared" si="18"/>
        <v>71.459999999999994</v>
      </c>
      <c r="I21" s="213">
        <f t="shared" si="18"/>
        <v>71.459999999999994</v>
      </c>
      <c r="J21" s="213">
        <f t="shared" si="18"/>
        <v>71.459999999999994</v>
      </c>
      <c r="K21" s="213">
        <f t="shared" si="18"/>
        <v>71.459999999999994</v>
      </c>
      <c r="L21" s="213">
        <f t="shared" si="18"/>
        <v>71.459999999999994</v>
      </c>
      <c r="M21" s="213">
        <f t="shared" si="18"/>
        <v>71.459999999999994</v>
      </c>
      <c r="N21" s="213">
        <f t="shared" si="18"/>
        <v>71.459999999999994</v>
      </c>
      <c r="O21" s="213">
        <f t="shared" si="18"/>
        <v>71.459999999999994</v>
      </c>
      <c r="P21" s="213">
        <f t="shared" si="18"/>
        <v>71.459999999999994</v>
      </c>
      <c r="Q21" s="213">
        <f t="shared" si="18"/>
        <v>71.459999999999994</v>
      </c>
      <c r="R21" s="213">
        <f t="shared" si="18"/>
        <v>71.459999999999994</v>
      </c>
      <c r="S21" s="213">
        <f t="shared" si="18"/>
        <v>71.459999999999994</v>
      </c>
      <c r="T21" s="213">
        <f t="shared" si="18"/>
        <v>71.459999999999994</v>
      </c>
      <c r="U21" s="213">
        <f t="shared" si="18"/>
        <v>71.459999999999994</v>
      </c>
      <c r="V21" s="213">
        <f t="shared" si="18"/>
        <v>71.459999999999994</v>
      </c>
      <c r="W21" s="213">
        <f t="shared" si="18"/>
        <v>71.459999999999994</v>
      </c>
      <c r="X21" s="213">
        <f t="shared" si="18"/>
        <v>71.459999999999994</v>
      </c>
      <c r="Y21" s="213">
        <f t="shared" si="18"/>
        <v>71.459999999999994</v>
      </c>
      <c r="Z21" s="213">
        <f t="shared" si="18"/>
        <v>71.459999999999994</v>
      </c>
      <c r="AA21" s="213">
        <f t="shared" si="18"/>
        <v>71.459999999999994</v>
      </c>
      <c r="AB21" s="213">
        <f t="shared" si="18"/>
        <v>71.459999999999994</v>
      </c>
      <c r="AC21" s="213">
        <f t="shared" si="18"/>
        <v>71.459999999999994</v>
      </c>
      <c r="AD21" s="213">
        <f t="shared" si="18"/>
        <v>71.459999999999994</v>
      </c>
      <c r="AE21" s="213">
        <f t="shared" si="18"/>
        <v>71.459999999999994</v>
      </c>
      <c r="AF21" s="213">
        <f t="shared" si="18"/>
        <v>71.459999999999994</v>
      </c>
      <c r="AG21" s="213">
        <f t="shared" si="18"/>
        <v>71.459999999999994</v>
      </c>
      <c r="AH21" s="213">
        <f t="shared" si="18"/>
        <v>71.459999999999994</v>
      </c>
      <c r="AI21" s="213">
        <f t="shared" si="18"/>
        <v>71.459999999999994</v>
      </c>
      <c r="AJ21" s="213">
        <f t="shared" si="18"/>
        <v>71.459999999999994</v>
      </c>
      <c r="AK21" s="213">
        <f t="shared" si="18"/>
        <v>71.459999999999994</v>
      </c>
      <c r="AL21" s="213">
        <f t="shared" si="18"/>
        <v>71.459999999999994</v>
      </c>
      <c r="AM21" s="213">
        <f t="shared" si="18"/>
        <v>71.459999999999994</v>
      </c>
      <c r="AN21" s="213">
        <f t="shared" si="18"/>
        <v>71.459999999999994</v>
      </c>
      <c r="AO21" s="213">
        <f t="shared" si="18"/>
        <v>71.459999999999994</v>
      </c>
      <c r="AP21" s="213">
        <f t="shared" si="18"/>
        <v>71.459999999999994</v>
      </c>
      <c r="AQ21" s="213">
        <f t="shared" si="18"/>
        <v>71.459999999999994</v>
      </c>
      <c r="AR21" s="213">
        <f t="shared" si="18"/>
        <v>71.459999999999994</v>
      </c>
      <c r="AS21" s="213">
        <f t="shared" si="18"/>
        <v>71.459999999999994</v>
      </c>
      <c r="AT21" s="213">
        <f t="shared" si="18"/>
        <v>71.459999999999994</v>
      </c>
      <c r="AU21" s="213">
        <f t="shared" si="18"/>
        <v>71.459999999999994</v>
      </c>
      <c r="AV21" s="213">
        <f t="shared" si="18"/>
        <v>71.459999999999994</v>
      </c>
      <c r="AW21" s="213">
        <f t="shared" si="18"/>
        <v>71.459999999999994</v>
      </c>
      <c r="AX21" s="213">
        <f t="shared" si="18"/>
        <v>71.459999999999994</v>
      </c>
      <c r="AY21" s="213">
        <f t="shared" si="18"/>
        <v>71.459999999999994</v>
      </c>
      <c r="AZ21" s="213">
        <f t="shared" si="18"/>
        <v>71.459999999999994</v>
      </c>
      <c r="BA21" s="213">
        <f t="shared" si="18"/>
        <v>71.459999999999994</v>
      </c>
      <c r="BB21" s="213">
        <f t="shared" si="18"/>
        <v>71.459999999999994</v>
      </c>
      <c r="BC21" s="213">
        <f t="shared" si="18"/>
        <v>71.459999999999994</v>
      </c>
      <c r="BD21" s="213">
        <f t="shared" si="18"/>
        <v>71.459999999999994</v>
      </c>
      <c r="BE21" s="213">
        <f t="shared" si="18"/>
        <v>71.459999999999994</v>
      </c>
      <c r="BF21" s="213">
        <f t="shared" si="18"/>
        <v>71.459999999999994</v>
      </c>
      <c r="BG21" s="213">
        <f t="shared" si="18"/>
        <v>71.459999999999994</v>
      </c>
      <c r="BH21" s="213">
        <f t="shared" si="18"/>
        <v>71.459999999999994</v>
      </c>
      <c r="BI21" s="213">
        <f t="shared" si="18"/>
        <v>71.459999999999994</v>
      </c>
      <c r="BJ21" s="213">
        <f t="shared" si="18"/>
        <v>71.459999999999994</v>
      </c>
      <c r="BK21" s="213">
        <f t="shared" si="18"/>
        <v>71.459999999999994</v>
      </c>
      <c r="BL21" s="213">
        <f t="shared" si="18"/>
        <v>71.459999999999994</v>
      </c>
      <c r="BM21" s="213">
        <f t="shared" si="18"/>
        <v>71.459999999999994</v>
      </c>
      <c r="BN21" s="213">
        <f t="shared" si="18"/>
        <v>71.459999999999994</v>
      </c>
      <c r="BO21" s="213">
        <f t="shared" ref="BO21:CK21" si="19">BO17/2</f>
        <v>71.459999999999994</v>
      </c>
      <c r="BP21" s="213">
        <f t="shared" si="19"/>
        <v>71.459999999999994</v>
      </c>
      <c r="BQ21" s="213">
        <f t="shared" si="19"/>
        <v>71.459999999999994</v>
      </c>
      <c r="BR21" s="213">
        <f t="shared" si="19"/>
        <v>71.459999999999994</v>
      </c>
      <c r="BS21" s="213">
        <f t="shared" si="19"/>
        <v>71.459999999999994</v>
      </c>
      <c r="BT21" s="213">
        <f t="shared" si="19"/>
        <v>71.459999999999994</v>
      </c>
      <c r="BU21" s="213">
        <f t="shared" si="19"/>
        <v>71.459999999999994</v>
      </c>
      <c r="BV21" s="213">
        <f t="shared" si="19"/>
        <v>71.459999999999994</v>
      </c>
      <c r="BW21" s="213">
        <f t="shared" si="19"/>
        <v>71.459999999999994</v>
      </c>
      <c r="BX21" s="213">
        <f t="shared" si="19"/>
        <v>71.459999999999994</v>
      </c>
      <c r="BY21" s="213">
        <f t="shared" si="19"/>
        <v>71.459999999999994</v>
      </c>
      <c r="BZ21" s="213">
        <f t="shared" si="19"/>
        <v>71.459999999999994</v>
      </c>
      <c r="CA21" s="213">
        <f t="shared" si="19"/>
        <v>71.459999999999994</v>
      </c>
      <c r="CB21" s="213">
        <f t="shared" si="19"/>
        <v>71.459999999999994</v>
      </c>
      <c r="CC21" s="213">
        <f t="shared" si="19"/>
        <v>71.459999999999994</v>
      </c>
      <c r="CD21" s="213">
        <f t="shared" si="19"/>
        <v>71.459999999999994</v>
      </c>
      <c r="CE21" s="213">
        <f t="shared" si="19"/>
        <v>71.459999999999994</v>
      </c>
      <c r="CF21" s="213">
        <f t="shared" si="19"/>
        <v>71.459999999999994</v>
      </c>
      <c r="CG21" s="213">
        <f t="shared" si="19"/>
        <v>71.459999999999994</v>
      </c>
      <c r="CH21" s="213">
        <f t="shared" si="19"/>
        <v>71.459999999999994</v>
      </c>
      <c r="CI21" s="213">
        <f t="shared" si="19"/>
        <v>71.459999999999994</v>
      </c>
      <c r="CJ21" s="213">
        <f t="shared" si="19"/>
        <v>71.459999999999994</v>
      </c>
      <c r="CK21" s="213">
        <f t="shared" si="19"/>
        <v>71.459999999999994</v>
      </c>
    </row>
    <row r="22" spans="1:89" x14ac:dyDescent="0.2">
      <c r="A22" s="214" t="s">
        <v>101</v>
      </c>
      <c r="B22" s="217">
        <f t="shared" ref="B22:AG22" si="20">B21*B8</f>
        <v>2.1062885847118989E-2</v>
      </c>
      <c r="C22" s="217">
        <f t="shared" si="20"/>
        <v>2.4464451944548191E-2</v>
      </c>
      <c r="D22" s="217">
        <f t="shared" si="20"/>
        <v>2.7830109153153842E-2</v>
      </c>
      <c r="E22" s="217">
        <f t="shared" si="20"/>
        <v>3.1056456059268857E-2</v>
      </c>
      <c r="F22" s="217">
        <f t="shared" si="20"/>
        <v>3.7861690051978147E-2</v>
      </c>
      <c r="G22" s="217">
        <f t="shared" si="20"/>
        <v>4.1512164886971119E-2</v>
      </c>
      <c r="H22" s="217">
        <f t="shared" si="20"/>
        <v>4.5197467776024958E-2</v>
      </c>
      <c r="I22" s="217">
        <f t="shared" si="20"/>
        <v>4.8979487654484302E-2</v>
      </c>
      <c r="J22" s="217">
        <f t="shared" si="20"/>
        <v>5.2555935397885348E-2</v>
      </c>
      <c r="K22" s="217">
        <f t="shared" si="20"/>
        <v>5.6061724434557238E-2</v>
      </c>
      <c r="L22" s="217">
        <f t="shared" si="20"/>
        <v>6.2997311611693613E-2</v>
      </c>
      <c r="M22" s="217">
        <f t="shared" si="20"/>
        <v>6.6573759355094644E-2</v>
      </c>
      <c r="N22" s="217">
        <f t="shared" si="20"/>
        <v>7.0355779233553989E-2</v>
      </c>
      <c r="O22" s="217">
        <f t="shared" si="20"/>
        <v>7.413779911201332E-2</v>
      </c>
      <c r="P22" s="217">
        <f t="shared" si="20"/>
        <v>7.7739662389885347E-2</v>
      </c>
      <c r="Q22" s="217">
        <f t="shared" si="20"/>
        <v>8.1384600125993162E-2</v>
      </c>
      <c r="R22" s="217">
        <f t="shared" si="20"/>
        <v>8.8343943454615673E-2</v>
      </c>
      <c r="S22" s="217">
        <f t="shared" si="20"/>
        <v>9.089592259356602E-2</v>
      </c>
      <c r="T22" s="217">
        <f t="shared" si="20"/>
        <v>9.3447901732516381E-2</v>
      </c>
      <c r="U22" s="217">
        <f t="shared" si="20"/>
        <v>9.599988087146677E-2</v>
      </c>
      <c r="V22" s="217">
        <f t="shared" si="20"/>
        <v>9.8545322792568807E-2</v>
      </c>
      <c r="W22" s="217">
        <f t="shared" si="20"/>
        <v>0.10109730193151918</v>
      </c>
      <c r="X22" s="217">
        <f t="shared" si="20"/>
        <v>0.10656272029766632</v>
      </c>
      <c r="Y22" s="217">
        <f t="shared" si="20"/>
        <v>0.10911418244342606</v>
      </c>
      <c r="Z22" s="217">
        <f t="shared" si="20"/>
        <v>0.11164983792380184</v>
      </c>
      <c r="AA22" s="217">
        <f t="shared" si="20"/>
        <v>0.11419173928851226</v>
      </c>
      <c r="AB22" s="217">
        <f t="shared" si="20"/>
        <v>0.11673107734791102</v>
      </c>
      <c r="AC22" s="217">
        <f t="shared" si="20"/>
        <v>0.12620563350659386</v>
      </c>
      <c r="AD22" s="217">
        <f t="shared" si="20"/>
        <v>0.46009841265247609</v>
      </c>
      <c r="AE22" s="217">
        <f t="shared" si="20"/>
        <v>0.45827726536097596</v>
      </c>
      <c r="AF22" s="217">
        <f t="shared" si="20"/>
        <v>0.45645611806947589</v>
      </c>
      <c r="AG22" s="217">
        <f t="shared" si="20"/>
        <v>0.4546349707779756</v>
      </c>
      <c r="AH22" s="217">
        <f t="shared" ref="AH22:BM22" si="21">AH21*AH8</f>
        <v>0.45281382348647548</v>
      </c>
      <c r="AI22" s="217">
        <f t="shared" si="21"/>
        <v>0.45099268621129546</v>
      </c>
      <c r="AJ22" s="217">
        <f t="shared" si="21"/>
        <v>0.44917153891979533</v>
      </c>
      <c r="AK22" s="217">
        <f t="shared" si="21"/>
        <v>0.44735039162829515</v>
      </c>
      <c r="AL22" s="217">
        <f t="shared" si="21"/>
        <v>0.44552924433679503</v>
      </c>
      <c r="AM22" s="217">
        <f t="shared" si="21"/>
        <v>0.44370809704529501</v>
      </c>
      <c r="AN22" s="217">
        <f t="shared" si="21"/>
        <v>0.44188694975379467</v>
      </c>
      <c r="AO22" s="217">
        <f t="shared" si="21"/>
        <v>0.4400658024622946</v>
      </c>
      <c r="AP22" s="217">
        <f t="shared" si="21"/>
        <v>0.43824465517079442</v>
      </c>
      <c r="AQ22" s="217">
        <f t="shared" si="21"/>
        <v>0.43643547738183719</v>
      </c>
      <c r="AR22" s="217">
        <f t="shared" si="21"/>
        <v>0.43462630960920007</v>
      </c>
      <c r="AS22" s="217">
        <f t="shared" si="21"/>
        <v>0.43281713182024278</v>
      </c>
      <c r="AT22" s="217">
        <f t="shared" si="21"/>
        <v>0.43100795403128556</v>
      </c>
      <c r="AU22" s="217">
        <f t="shared" si="21"/>
        <v>0.42919877624232822</v>
      </c>
      <c r="AV22" s="217">
        <f t="shared" si="21"/>
        <v>0.42738960846969115</v>
      </c>
      <c r="AW22" s="217">
        <f t="shared" si="21"/>
        <v>0.42558043068073381</v>
      </c>
      <c r="AX22" s="217">
        <f t="shared" si="21"/>
        <v>0.42377125289177653</v>
      </c>
      <c r="AY22" s="217">
        <f t="shared" si="21"/>
        <v>0.42196207510281936</v>
      </c>
      <c r="AZ22" s="217">
        <f t="shared" si="21"/>
        <v>0.42015289731386207</v>
      </c>
      <c r="BA22" s="217">
        <f t="shared" si="21"/>
        <v>0.41834372954122495</v>
      </c>
      <c r="BB22" s="217">
        <f t="shared" si="21"/>
        <v>0.41653455175226767</v>
      </c>
      <c r="BC22" s="217">
        <f t="shared" si="21"/>
        <v>0.4147364219644023</v>
      </c>
      <c r="BD22" s="217">
        <f t="shared" si="21"/>
        <v>0.41293828216021683</v>
      </c>
      <c r="BE22" s="217">
        <f t="shared" si="21"/>
        <v>0.41114015237235141</v>
      </c>
      <c r="BF22" s="217">
        <f t="shared" si="21"/>
        <v>0.4093420225844861</v>
      </c>
      <c r="BG22" s="217">
        <f t="shared" si="21"/>
        <v>0.40754388278030057</v>
      </c>
      <c r="BH22" s="217">
        <f t="shared" si="21"/>
        <v>0.4057457529924352</v>
      </c>
      <c r="BI22" s="217">
        <f t="shared" si="21"/>
        <v>0.40394762320456978</v>
      </c>
      <c r="BJ22" s="217">
        <f t="shared" si="21"/>
        <v>0.40214949341670436</v>
      </c>
      <c r="BK22" s="217">
        <f t="shared" si="21"/>
        <v>0.40035135361251895</v>
      </c>
      <c r="BL22" s="217">
        <f t="shared" si="21"/>
        <v>0.39855322382465364</v>
      </c>
      <c r="BM22" s="217">
        <f t="shared" si="21"/>
        <v>0.39675509403678821</v>
      </c>
      <c r="BN22" s="217">
        <f t="shared" ref="BN22:CK22" si="22">BN21*BN8</f>
        <v>0.39495695423260269</v>
      </c>
      <c r="BO22" s="217">
        <f t="shared" si="22"/>
        <v>0.39316907114021959</v>
      </c>
      <c r="BP22" s="217">
        <f t="shared" si="22"/>
        <v>0.39138118804783661</v>
      </c>
      <c r="BQ22" s="217">
        <f t="shared" si="22"/>
        <v>0.38959330495545358</v>
      </c>
      <c r="BR22" s="217">
        <f t="shared" si="22"/>
        <v>0.38780542186307043</v>
      </c>
      <c r="BS22" s="217">
        <f t="shared" si="22"/>
        <v>0.38601753877068745</v>
      </c>
      <c r="BT22" s="217">
        <f t="shared" si="22"/>
        <v>0.38422964566198425</v>
      </c>
      <c r="BU22" s="217">
        <f t="shared" si="22"/>
        <v>0.38244176256960127</v>
      </c>
      <c r="BV22" s="217">
        <f t="shared" si="22"/>
        <v>0.38065387947721813</v>
      </c>
      <c r="BW22" s="217">
        <f t="shared" si="22"/>
        <v>0.37886599638483509</v>
      </c>
      <c r="BX22" s="217">
        <f t="shared" si="22"/>
        <v>0.37707811329245206</v>
      </c>
      <c r="BY22" s="217">
        <f t="shared" si="22"/>
        <v>0.37529023020006891</v>
      </c>
      <c r="BZ22" s="217">
        <f t="shared" si="22"/>
        <v>0.37350233709136577</v>
      </c>
      <c r="CA22" s="217">
        <f t="shared" si="22"/>
        <v>0.37172390940517563</v>
      </c>
      <c r="CB22" s="217">
        <f t="shared" si="22"/>
        <v>0.3699454817189855</v>
      </c>
      <c r="CC22" s="217">
        <f t="shared" si="22"/>
        <v>0.36816704401647521</v>
      </c>
      <c r="CD22" s="217">
        <f t="shared" si="22"/>
        <v>0.36638861633028497</v>
      </c>
      <c r="CE22" s="217">
        <f t="shared" si="22"/>
        <v>0.36461017862777467</v>
      </c>
      <c r="CF22" s="217">
        <f t="shared" si="22"/>
        <v>0.36283175094158449</v>
      </c>
      <c r="CG22" s="217">
        <f t="shared" si="22"/>
        <v>0.36105331323907419</v>
      </c>
      <c r="CH22" s="217">
        <f t="shared" si="22"/>
        <v>0.35927488555288406</v>
      </c>
      <c r="CI22" s="217">
        <f t="shared" si="22"/>
        <v>0.35749645786669382</v>
      </c>
      <c r="CJ22" s="217">
        <f t="shared" si="22"/>
        <v>0.35571802016418352</v>
      </c>
      <c r="CK22" s="217">
        <f t="shared" si="22"/>
        <v>0.35393959247799334</v>
      </c>
    </row>
    <row r="23" spans="1:89" x14ac:dyDescent="0.2">
      <c r="A23" s="214"/>
    </row>
    <row r="24" spans="1:89" ht="12.75" customHeight="1" x14ac:dyDescent="0.2">
      <c r="A24" s="214" t="s">
        <v>114</v>
      </c>
      <c r="B24" s="10">
        <f>ROUND(B16*2,0)</f>
        <v>2438</v>
      </c>
      <c r="C24" s="10">
        <f t="shared" ref="C24:BN24" si="23">ROUND(C16*2,0)</f>
        <v>2438</v>
      </c>
      <c r="D24" s="10">
        <f t="shared" si="23"/>
        <v>2438</v>
      </c>
      <c r="E24" s="10">
        <f t="shared" si="23"/>
        <v>2438</v>
      </c>
      <c r="F24" s="10">
        <f t="shared" si="23"/>
        <v>2438</v>
      </c>
      <c r="G24" s="10">
        <f t="shared" si="23"/>
        <v>2438</v>
      </c>
      <c r="H24" s="10">
        <f t="shared" si="23"/>
        <v>2438</v>
      </c>
      <c r="I24" s="10">
        <f t="shared" si="23"/>
        <v>2438</v>
      </c>
      <c r="J24" s="10">
        <f t="shared" si="23"/>
        <v>2438</v>
      </c>
      <c r="K24" s="10">
        <f t="shared" si="23"/>
        <v>2438</v>
      </c>
      <c r="L24" s="10">
        <f t="shared" si="23"/>
        <v>2438</v>
      </c>
      <c r="M24" s="10">
        <f t="shared" si="23"/>
        <v>2438</v>
      </c>
      <c r="N24" s="10">
        <f t="shared" si="23"/>
        <v>2438</v>
      </c>
      <c r="O24" s="10">
        <f t="shared" si="23"/>
        <v>2438</v>
      </c>
      <c r="P24" s="10">
        <f t="shared" si="23"/>
        <v>2438</v>
      </c>
      <c r="Q24" s="10">
        <f t="shared" si="23"/>
        <v>2438</v>
      </c>
      <c r="R24" s="10">
        <f t="shared" si="23"/>
        <v>2438</v>
      </c>
      <c r="S24" s="10">
        <f t="shared" si="23"/>
        <v>2438</v>
      </c>
      <c r="T24" s="10">
        <f t="shared" si="23"/>
        <v>2438</v>
      </c>
      <c r="U24" s="10">
        <f t="shared" si="23"/>
        <v>2438</v>
      </c>
      <c r="V24" s="10">
        <f t="shared" si="23"/>
        <v>2438</v>
      </c>
      <c r="W24" s="10">
        <f t="shared" si="23"/>
        <v>2438</v>
      </c>
      <c r="X24" s="10">
        <f t="shared" si="23"/>
        <v>2438</v>
      </c>
      <c r="Y24" s="10">
        <f t="shared" si="23"/>
        <v>2438</v>
      </c>
      <c r="Z24" s="10">
        <f t="shared" si="23"/>
        <v>2438</v>
      </c>
      <c r="AA24" s="10">
        <f t="shared" si="23"/>
        <v>2438</v>
      </c>
      <c r="AB24" s="10">
        <f t="shared" si="23"/>
        <v>2438</v>
      </c>
      <c r="AC24" s="10">
        <f t="shared" si="23"/>
        <v>2438</v>
      </c>
      <c r="AD24" s="10">
        <f t="shared" si="23"/>
        <v>2438</v>
      </c>
      <c r="AE24" s="10">
        <f t="shared" si="23"/>
        <v>2438</v>
      </c>
      <c r="AF24" s="10">
        <f t="shared" si="23"/>
        <v>2438</v>
      </c>
      <c r="AG24" s="10">
        <f t="shared" si="23"/>
        <v>2438</v>
      </c>
      <c r="AH24" s="10">
        <f t="shared" si="23"/>
        <v>2438</v>
      </c>
      <c r="AI24" s="10">
        <f t="shared" si="23"/>
        <v>2438</v>
      </c>
      <c r="AJ24" s="10">
        <f t="shared" si="23"/>
        <v>2438</v>
      </c>
      <c r="AK24" s="10">
        <f t="shared" si="23"/>
        <v>2438</v>
      </c>
      <c r="AL24" s="10">
        <f t="shared" si="23"/>
        <v>2438</v>
      </c>
      <c r="AM24" s="10">
        <f t="shared" si="23"/>
        <v>2438</v>
      </c>
      <c r="AN24" s="10">
        <f t="shared" si="23"/>
        <v>2438</v>
      </c>
      <c r="AO24" s="10">
        <f t="shared" si="23"/>
        <v>2438</v>
      </c>
      <c r="AP24" s="10">
        <f t="shared" si="23"/>
        <v>2438</v>
      </c>
      <c r="AQ24" s="10">
        <f t="shared" si="23"/>
        <v>2438</v>
      </c>
      <c r="AR24" s="10">
        <f t="shared" si="23"/>
        <v>2438</v>
      </c>
      <c r="AS24" s="10">
        <f t="shared" si="23"/>
        <v>2438</v>
      </c>
      <c r="AT24" s="10">
        <f t="shared" si="23"/>
        <v>2438</v>
      </c>
      <c r="AU24" s="10">
        <f t="shared" si="23"/>
        <v>2438</v>
      </c>
      <c r="AV24" s="10">
        <f t="shared" si="23"/>
        <v>2438</v>
      </c>
      <c r="AW24" s="10">
        <f t="shared" si="23"/>
        <v>2438</v>
      </c>
      <c r="AX24" s="10">
        <f t="shared" si="23"/>
        <v>2438</v>
      </c>
      <c r="AY24" s="10">
        <f t="shared" si="23"/>
        <v>2438</v>
      </c>
      <c r="AZ24" s="10">
        <f t="shared" si="23"/>
        <v>2438</v>
      </c>
      <c r="BA24" s="10">
        <f t="shared" si="23"/>
        <v>2438</v>
      </c>
      <c r="BB24" s="10">
        <f t="shared" si="23"/>
        <v>2438</v>
      </c>
      <c r="BC24" s="10">
        <f t="shared" si="23"/>
        <v>2438</v>
      </c>
      <c r="BD24" s="10">
        <f t="shared" si="23"/>
        <v>2438</v>
      </c>
      <c r="BE24" s="10">
        <f t="shared" si="23"/>
        <v>2438</v>
      </c>
      <c r="BF24" s="10">
        <f t="shared" si="23"/>
        <v>2438</v>
      </c>
      <c r="BG24" s="10">
        <f t="shared" si="23"/>
        <v>2438</v>
      </c>
      <c r="BH24" s="10">
        <f t="shared" si="23"/>
        <v>2438</v>
      </c>
      <c r="BI24" s="10">
        <f t="shared" si="23"/>
        <v>2438</v>
      </c>
      <c r="BJ24" s="10">
        <f t="shared" si="23"/>
        <v>2438</v>
      </c>
      <c r="BK24" s="10">
        <f t="shared" si="23"/>
        <v>2438</v>
      </c>
      <c r="BL24" s="10">
        <f t="shared" si="23"/>
        <v>2438</v>
      </c>
      <c r="BM24" s="10">
        <f t="shared" si="23"/>
        <v>2438</v>
      </c>
      <c r="BN24" s="10">
        <f t="shared" si="23"/>
        <v>2438</v>
      </c>
      <c r="BO24" s="10">
        <f t="shared" ref="BO24:CK24" si="24">ROUND(BO16*2,0)</f>
        <v>2438</v>
      </c>
      <c r="BP24" s="10">
        <f t="shared" si="24"/>
        <v>2438</v>
      </c>
      <c r="BQ24" s="10">
        <f t="shared" si="24"/>
        <v>2438</v>
      </c>
      <c r="BR24" s="10">
        <f t="shared" si="24"/>
        <v>2438</v>
      </c>
      <c r="BS24" s="10">
        <f t="shared" si="24"/>
        <v>2438</v>
      </c>
      <c r="BT24" s="10">
        <f t="shared" si="24"/>
        <v>2438</v>
      </c>
      <c r="BU24" s="10">
        <f t="shared" si="24"/>
        <v>2438</v>
      </c>
      <c r="BV24" s="10">
        <f t="shared" si="24"/>
        <v>2438</v>
      </c>
      <c r="BW24" s="10">
        <f t="shared" si="24"/>
        <v>2438</v>
      </c>
      <c r="BX24" s="10">
        <f t="shared" si="24"/>
        <v>2438</v>
      </c>
      <c r="BY24" s="10">
        <f t="shared" si="24"/>
        <v>2438</v>
      </c>
      <c r="BZ24" s="10">
        <f t="shared" si="24"/>
        <v>2438</v>
      </c>
      <c r="CA24" s="10">
        <f t="shared" si="24"/>
        <v>2438</v>
      </c>
      <c r="CB24" s="10">
        <f t="shared" si="24"/>
        <v>2438</v>
      </c>
      <c r="CC24" s="10">
        <f t="shared" si="24"/>
        <v>2438</v>
      </c>
      <c r="CD24" s="10">
        <f t="shared" si="24"/>
        <v>2438</v>
      </c>
      <c r="CE24" s="10">
        <f t="shared" si="24"/>
        <v>2438</v>
      </c>
      <c r="CF24" s="10">
        <f t="shared" si="24"/>
        <v>2438</v>
      </c>
      <c r="CG24" s="10">
        <f t="shared" si="24"/>
        <v>2438</v>
      </c>
      <c r="CH24" s="10">
        <f t="shared" si="24"/>
        <v>2438</v>
      </c>
      <c r="CI24" s="10">
        <f t="shared" si="24"/>
        <v>2438</v>
      </c>
      <c r="CJ24" s="10">
        <f t="shared" si="24"/>
        <v>2438</v>
      </c>
      <c r="CK24" s="10">
        <f t="shared" si="24"/>
        <v>2438</v>
      </c>
    </row>
    <row r="25" spans="1:89" x14ac:dyDescent="0.2">
      <c r="A25" s="214" t="s">
        <v>115</v>
      </c>
      <c r="B25" s="213">
        <f>B17*2</f>
        <v>285.83999999999997</v>
      </c>
      <c r="C25" s="213">
        <f t="shared" ref="C25:BN25" si="25">C17*2</f>
        <v>285.83999999999997</v>
      </c>
      <c r="D25" s="213">
        <f t="shared" si="25"/>
        <v>285.83999999999997</v>
      </c>
      <c r="E25" s="213">
        <f t="shared" si="25"/>
        <v>285.83999999999997</v>
      </c>
      <c r="F25" s="213">
        <f t="shared" si="25"/>
        <v>285.83999999999997</v>
      </c>
      <c r="G25" s="213">
        <f t="shared" si="25"/>
        <v>285.83999999999997</v>
      </c>
      <c r="H25" s="213">
        <f t="shared" si="25"/>
        <v>285.83999999999997</v>
      </c>
      <c r="I25" s="213">
        <f t="shared" si="25"/>
        <v>285.83999999999997</v>
      </c>
      <c r="J25" s="213">
        <f t="shared" si="25"/>
        <v>285.83999999999997</v>
      </c>
      <c r="K25" s="213">
        <f t="shared" si="25"/>
        <v>285.83999999999997</v>
      </c>
      <c r="L25" s="213">
        <f t="shared" si="25"/>
        <v>285.83999999999997</v>
      </c>
      <c r="M25" s="213">
        <f t="shared" si="25"/>
        <v>285.83999999999997</v>
      </c>
      <c r="N25" s="213">
        <f t="shared" si="25"/>
        <v>285.83999999999997</v>
      </c>
      <c r="O25" s="213">
        <f t="shared" si="25"/>
        <v>285.83999999999997</v>
      </c>
      <c r="P25" s="213">
        <f t="shared" si="25"/>
        <v>285.83999999999997</v>
      </c>
      <c r="Q25" s="213">
        <f t="shared" si="25"/>
        <v>285.83999999999997</v>
      </c>
      <c r="R25" s="213">
        <f t="shared" si="25"/>
        <v>285.83999999999997</v>
      </c>
      <c r="S25" s="213">
        <f t="shared" si="25"/>
        <v>285.83999999999997</v>
      </c>
      <c r="T25" s="213">
        <f t="shared" si="25"/>
        <v>285.83999999999997</v>
      </c>
      <c r="U25" s="213">
        <f t="shared" si="25"/>
        <v>285.83999999999997</v>
      </c>
      <c r="V25" s="213">
        <f t="shared" si="25"/>
        <v>285.83999999999997</v>
      </c>
      <c r="W25" s="213">
        <f t="shared" si="25"/>
        <v>285.83999999999997</v>
      </c>
      <c r="X25" s="213">
        <f t="shared" si="25"/>
        <v>285.83999999999997</v>
      </c>
      <c r="Y25" s="213">
        <f t="shared" si="25"/>
        <v>285.83999999999997</v>
      </c>
      <c r="Z25" s="213">
        <f t="shared" si="25"/>
        <v>285.83999999999997</v>
      </c>
      <c r="AA25" s="213">
        <f t="shared" si="25"/>
        <v>285.83999999999997</v>
      </c>
      <c r="AB25" s="213">
        <f t="shared" si="25"/>
        <v>285.83999999999997</v>
      </c>
      <c r="AC25" s="213">
        <f t="shared" si="25"/>
        <v>285.83999999999997</v>
      </c>
      <c r="AD25" s="213">
        <f t="shared" si="25"/>
        <v>285.83999999999997</v>
      </c>
      <c r="AE25" s="213">
        <f t="shared" si="25"/>
        <v>285.83999999999997</v>
      </c>
      <c r="AF25" s="213">
        <f t="shared" si="25"/>
        <v>285.83999999999997</v>
      </c>
      <c r="AG25" s="213">
        <f t="shared" si="25"/>
        <v>285.83999999999997</v>
      </c>
      <c r="AH25" s="213">
        <f t="shared" si="25"/>
        <v>285.83999999999997</v>
      </c>
      <c r="AI25" s="213">
        <f t="shared" si="25"/>
        <v>285.83999999999997</v>
      </c>
      <c r="AJ25" s="213">
        <f t="shared" si="25"/>
        <v>285.83999999999997</v>
      </c>
      <c r="AK25" s="213">
        <f t="shared" si="25"/>
        <v>285.83999999999997</v>
      </c>
      <c r="AL25" s="213">
        <f t="shared" si="25"/>
        <v>285.83999999999997</v>
      </c>
      <c r="AM25" s="213">
        <f t="shared" si="25"/>
        <v>285.83999999999997</v>
      </c>
      <c r="AN25" s="213">
        <f t="shared" si="25"/>
        <v>285.83999999999997</v>
      </c>
      <c r="AO25" s="213">
        <f t="shared" si="25"/>
        <v>285.83999999999997</v>
      </c>
      <c r="AP25" s="213">
        <f t="shared" si="25"/>
        <v>285.83999999999997</v>
      </c>
      <c r="AQ25" s="213">
        <f t="shared" si="25"/>
        <v>285.83999999999997</v>
      </c>
      <c r="AR25" s="213">
        <f t="shared" si="25"/>
        <v>285.83999999999997</v>
      </c>
      <c r="AS25" s="213">
        <f t="shared" si="25"/>
        <v>285.83999999999997</v>
      </c>
      <c r="AT25" s="213">
        <f t="shared" si="25"/>
        <v>285.83999999999997</v>
      </c>
      <c r="AU25" s="213">
        <f t="shared" si="25"/>
        <v>285.83999999999997</v>
      </c>
      <c r="AV25" s="213">
        <f t="shared" si="25"/>
        <v>285.83999999999997</v>
      </c>
      <c r="AW25" s="213">
        <f t="shared" si="25"/>
        <v>285.83999999999997</v>
      </c>
      <c r="AX25" s="213">
        <f t="shared" si="25"/>
        <v>285.83999999999997</v>
      </c>
      <c r="AY25" s="213">
        <f t="shared" si="25"/>
        <v>285.83999999999997</v>
      </c>
      <c r="AZ25" s="213">
        <f t="shared" si="25"/>
        <v>285.83999999999997</v>
      </c>
      <c r="BA25" s="213">
        <f t="shared" si="25"/>
        <v>285.83999999999997</v>
      </c>
      <c r="BB25" s="213">
        <f t="shared" si="25"/>
        <v>285.83999999999997</v>
      </c>
      <c r="BC25" s="213">
        <f t="shared" si="25"/>
        <v>285.83999999999997</v>
      </c>
      <c r="BD25" s="213">
        <f t="shared" si="25"/>
        <v>285.83999999999997</v>
      </c>
      <c r="BE25" s="213">
        <f t="shared" si="25"/>
        <v>285.83999999999997</v>
      </c>
      <c r="BF25" s="213">
        <f t="shared" si="25"/>
        <v>285.83999999999997</v>
      </c>
      <c r="BG25" s="213">
        <f t="shared" si="25"/>
        <v>285.83999999999997</v>
      </c>
      <c r="BH25" s="213">
        <f t="shared" si="25"/>
        <v>285.83999999999997</v>
      </c>
      <c r="BI25" s="213">
        <f t="shared" si="25"/>
        <v>285.83999999999997</v>
      </c>
      <c r="BJ25" s="213">
        <f t="shared" si="25"/>
        <v>285.83999999999997</v>
      </c>
      <c r="BK25" s="213">
        <f t="shared" si="25"/>
        <v>285.83999999999997</v>
      </c>
      <c r="BL25" s="213">
        <f t="shared" si="25"/>
        <v>285.83999999999997</v>
      </c>
      <c r="BM25" s="213">
        <f t="shared" si="25"/>
        <v>285.83999999999997</v>
      </c>
      <c r="BN25" s="213">
        <f t="shared" si="25"/>
        <v>285.83999999999997</v>
      </c>
      <c r="BO25" s="213">
        <f t="shared" ref="BO25:CK25" si="26">BO17*2</f>
        <v>285.83999999999997</v>
      </c>
      <c r="BP25" s="213">
        <f t="shared" si="26"/>
        <v>285.83999999999997</v>
      </c>
      <c r="BQ25" s="213">
        <f t="shared" si="26"/>
        <v>285.83999999999997</v>
      </c>
      <c r="BR25" s="213">
        <f t="shared" si="26"/>
        <v>285.83999999999997</v>
      </c>
      <c r="BS25" s="213">
        <f t="shared" si="26"/>
        <v>285.83999999999997</v>
      </c>
      <c r="BT25" s="213">
        <f t="shared" si="26"/>
        <v>285.83999999999997</v>
      </c>
      <c r="BU25" s="213">
        <f t="shared" si="26"/>
        <v>285.83999999999997</v>
      </c>
      <c r="BV25" s="213">
        <f t="shared" si="26"/>
        <v>285.83999999999997</v>
      </c>
      <c r="BW25" s="213">
        <f t="shared" si="26"/>
        <v>285.83999999999997</v>
      </c>
      <c r="BX25" s="213">
        <f t="shared" si="26"/>
        <v>285.83999999999997</v>
      </c>
      <c r="BY25" s="213">
        <f t="shared" si="26"/>
        <v>285.83999999999997</v>
      </c>
      <c r="BZ25" s="213">
        <f t="shared" si="26"/>
        <v>285.83999999999997</v>
      </c>
      <c r="CA25" s="213">
        <f t="shared" si="26"/>
        <v>285.83999999999997</v>
      </c>
      <c r="CB25" s="213">
        <f t="shared" si="26"/>
        <v>285.83999999999997</v>
      </c>
      <c r="CC25" s="213">
        <f t="shared" si="26"/>
        <v>285.83999999999997</v>
      </c>
      <c r="CD25" s="213">
        <f t="shared" si="26"/>
        <v>285.83999999999997</v>
      </c>
      <c r="CE25" s="213">
        <f t="shared" si="26"/>
        <v>285.83999999999997</v>
      </c>
      <c r="CF25" s="213">
        <f t="shared" si="26"/>
        <v>285.83999999999997</v>
      </c>
      <c r="CG25" s="213">
        <f t="shared" si="26"/>
        <v>285.83999999999997</v>
      </c>
      <c r="CH25" s="213">
        <f t="shared" si="26"/>
        <v>285.83999999999997</v>
      </c>
      <c r="CI25" s="213">
        <f t="shared" si="26"/>
        <v>285.83999999999997</v>
      </c>
      <c r="CJ25" s="213">
        <f t="shared" si="26"/>
        <v>285.83999999999997</v>
      </c>
      <c r="CK25" s="213">
        <f t="shared" si="26"/>
        <v>285.83999999999997</v>
      </c>
    </row>
    <row r="26" spans="1:89" x14ac:dyDescent="0.2">
      <c r="A26" s="214" t="s">
        <v>102</v>
      </c>
      <c r="B26" s="217">
        <f t="shared" ref="B26:AG26" si="27">B25*B8</f>
        <v>8.4251543388475958E-2</v>
      </c>
      <c r="C26" s="217">
        <f t="shared" si="27"/>
        <v>9.7857807778192765E-2</v>
      </c>
      <c r="D26" s="217">
        <f t="shared" si="27"/>
        <v>0.11132043661261537</v>
      </c>
      <c r="E26" s="217">
        <f t="shared" si="27"/>
        <v>0.12422582423707543</v>
      </c>
      <c r="F26" s="217">
        <f t="shared" si="27"/>
        <v>0.15144676020791259</v>
      </c>
      <c r="G26" s="217">
        <f t="shared" si="27"/>
        <v>0.16604865954788448</v>
      </c>
      <c r="H26" s="217">
        <f t="shared" si="27"/>
        <v>0.18078987110409983</v>
      </c>
      <c r="I26" s="217">
        <f t="shared" si="27"/>
        <v>0.19591795061793721</v>
      </c>
      <c r="J26" s="217">
        <f t="shared" si="27"/>
        <v>0.21022374159154139</v>
      </c>
      <c r="K26" s="217">
        <f t="shared" si="27"/>
        <v>0.22424689773822895</v>
      </c>
      <c r="L26" s="217">
        <f t="shared" si="27"/>
        <v>0.25198924644677445</v>
      </c>
      <c r="M26" s="217">
        <f t="shared" si="27"/>
        <v>0.26629503742037858</v>
      </c>
      <c r="N26" s="217">
        <f t="shared" si="27"/>
        <v>0.28142311693421596</v>
      </c>
      <c r="O26" s="217">
        <f t="shared" si="27"/>
        <v>0.29655119644805328</v>
      </c>
      <c r="P26" s="217">
        <f t="shared" si="27"/>
        <v>0.31095864955954139</v>
      </c>
      <c r="Q26" s="217">
        <f t="shared" si="27"/>
        <v>0.32553840050397265</v>
      </c>
      <c r="R26" s="217">
        <f t="shared" si="27"/>
        <v>0.35337577381846269</v>
      </c>
      <c r="S26" s="217">
        <f t="shared" si="27"/>
        <v>0.36358369037426408</v>
      </c>
      <c r="T26" s="217">
        <f t="shared" si="27"/>
        <v>0.37379160693006552</v>
      </c>
      <c r="U26" s="217">
        <f t="shared" si="27"/>
        <v>0.38399952348586708</v>
      </c>
      <c r="V26" s="217">
        <f t="shared" si="27"/>
        <v>0.39418129117027523</v>
      </c>
      <c r="W26" s="217">
        <f t="shared" si="27"/>
        <v>0.40438920772607673</v>
      </c>
      <c r="X26" s="217">
        <f t="shared" si="27"/>
        <v>0.42625088119066529</v>
      </c>
      <c r="Y26" s="217">
        <f t="shared" si="27"/>
        <v>0.43645672977370426</v>
      </c>
      <c r="Z26" s="217">
        <f t="shared" si="27"/>
        <v>0.44659935169520737</v>
      </c>
      <c r="AA26" s="217">
        <f t="shared" si="27"/>
        <v>0.45676695715404902</v>
      </c>
      <c r="AB26" s="217">
        <f t="shared" si="27"/>
        <v>0.46692430939164409</v>
      </c>
      <c r="AC26" s="217">
        <f t="shared" si="27"/>
        <v>0.50482253402637545</v>
      </c>
      <c r="AD26" s="217">
        <f t="shared" si="27"/>
        <v>1.8403936506099043</v>
      </c>
      <c r="AE26" s="217">
        <f t="shared" si="27"/>
        <v>1.8331090614439038</v>
      </c>
      <c r="AF26" s="217">
        <f t="shared" si="27"/>
        <v>1.8258244722779036</v>
      </c>
      <c r="AG26" s="217">
        <f t="shared" si="27"/>
        <v>1.8185398831119024</v>
      </c>
      <c r="AH26" s="217">
        <f t="shared" ref="AH26:BM26" si="28">AH25*AH8</f>
        <v>1.8112552939459019</v>
      </c>
      <c r="AI26" s="217">
        <f t="shared" si="28"/>
        <v>1.8039707448451818</v>
      </c>
      <c r="AJ26" s="217">
        <f t="shared" si="28"/>
        <v>1.7966861556791813</v>
      </c>
      <c r="AK26" s="217">
        <f t="shared" si="28"/>
        <v>1.7894015665131806</v>
      </c>
      <c r="AL26" s="217">
        <f t="shared" si="28"/>
        <v>1.7821169773471801</v>
      </c>
      <c r="AM26" s="217">
        <f t="shared" si="28"/>
        <v>1.7748323881811801</v>
      </c>
      <c r="AN26" s="217">
        <f t="shared" si="28"/>
        <v>1.7675477990151787</v>
      </c>
      <c r="AO26" s="217">
        <f t="shared" si="28"/>
        <v>1.7602632098491784</v>
      </c>
      <c r="AP26" s="217">
        <f t="shared" si="28"/>
        <v>1.7529786206831777</v>
      </c>
      <c r="AQ26" s="217">
        <f t="shared" si="28"/>
        <v>1.7457419095273488</v>
      </c>
      <c r="AR26" s="217">
        <f t="shared" si="28"/>
        <v>1.7385052384368003</v>
      </c>
      <c r="AS26" s="217">
        <f t="shared" si="28"/>
        <v>1.7312685272809711</v>
      </c>
      <c r="AT26" s="217">
        <f t="shared" si="28"/>
        <v>1.7240318161251422</v>
      </c>
      <c r="AU26" s="217">
        <f t="shared" si="28"/>
        <v>1.7167951049693129</v>
      </c>
      <c r="AV26" s="217">
        <f t="shared" si="28"/>
        <v>1.7095584338787646</v>
      </c>
      <c r="AW26" s="217">
        <f t="shared" si="28"/>
        <v>1.7023217227229352</v>
      </c>
      <c r="AX26" s="217">
        <f t="shared" si="28"/>
        <v>1.6950850115671061</v>
      </c>
      <c r="AY26" s="217">
        <f t="shared" si="28"/>
        <v>1.6878483004112774</v>
      </c>
      <c r="AZ26" s="217">
        <f t="shared" si="28"/>
        <v>1.6806115892554483</v>
      </c>
      <c r="BA26" s="217">
        <f t="shared" si="28"/>
        <v>1.6733749181648998</v>
      </c>
      <c r="BB26" s="217">
        <f t="shared" si="28"/>
        <v>1.6661382070090707</v>
      </c>
      <c r="BC26" s="217">
        <f t="shared" si="28"/>
        <v>1.6589456878576092</v>
      </c>
      <c r="BD26" s="217">
        <f t="shared" si="28"/>
        <v>1.6517531286408673</v>
      </c>
      <c r="BE26" s="217">
        <f t="shared" si="28"/>
        <v>1.6445606094894056</v>
      </c>
      <c r="BF26" s="217">
        <f t="shared" si="28"/>
        <v>1.6373680903379444</v>
      </c>
      <c r="BG26" s="217">
        <f t="shared" si="28"/>
        <v>1.6301755311212023</v>
      </c>
      <c r="BH26" s="217">
        <f t="shared" si="28"/>
        <v>1.6229830119697408</v>
      </c>
      <c r="BI26" s="217">
        <f t="shared" si="28"/>
        <v>1.6157904928182791</v>
      </c>
      <c r="BJ26" s="217">
        <f t="shared" si="28"/>
        <v>1.6085979736668174</v>
      </c>
      <c r="BK26" s="217">
        <f t="shared" si="28"/>
        <v>1.6014054144500758</v>
      </c>
      <c r="BL26" s="217">
        <f t="shared" si="28"/>
        <v>1.5942128952986145</v>
      </c>
      <c r="BM26" s="217">
        <f t="shared" si="28"/>
        <v>1.5870203761471529</v>
      </c>
      <c r="BN26" s="217">
        <f t="shared" ref="BN26:CK26" si="29">BN25*BN8</f>
        <v>1.5798278169304107</v>
      </c>
      <c r="BO26" s="217">
        <f t="shared" si="29"/>
        <v>1.5726762845608784</v>
      </c>
      <c r="BP26" s="217">
        <f t="shared" si="29"/>
        <v>1.5655247521913465</v>
      </c>
      <c r="BQ26" s="217">
        <f t="shared" si="29"/>
        <v>1.5583732198218143</v>
      </c>
      <c r="BR26" s="217">
        <f t="shared" si="29"/>
        <v>1.5512216874522817</v>
      </c>
      <c r="BS26" s="217">
        <f t="shared" si="29"/>
        <v>1.5440701550827498</v>
      </c>
      <c r="BT26" s="217">
        <f t="shared" si="29"/>
        <v>1.536918582647937</v>
      </c>
      <c r="BU26" s="217">
        <f t="shared" si="29"/>
        <v>1.5297670502784051</v>
      </c>
      <c r="BV26" s="217">
        <f t="shared" si="29"/>
        <v>1.5226155179088725</v>
      </c>
      <c r="BW26" s="217">
        <f t="shared" si="29"/>
        <v>1.5154639855393404</v>
      </c>
      <c r="BX26" s="217">
        <f t="shared" si="29"/>
        <v>1.5083124531698082</v>
      </c>
      <c r="BY26" s="217">
        <f t="shared" si="29"/>
        <v>1.5011609208002756</v>
      </c>
      <c r="BZ26" s="217">
        <f t="shared" si="29"/>
        <v>1.4940093483654631</v>
      </c>
      <c r="CA26" s="217">
        <f t="shared" si="29"/>
        <v>1.4868956376207025</v>
      </c>
      <c r="CB26" s="217">
        <f t="shared" si="29"/>
        <v>1.479781926875942</v>
      </c>
      <c r="CC26" s="217">
        <f t="shared" si="29"/>
        <v>1.4726681760659008</v>
      </c>
      <c r="CD26" s="217">
        <f t="shared" si="29"/>
        <v>1.4655544653211399</v>
      </c>
      <c r="CE26" s="217">
        <f t="shared" si="29"/>
        <v>1.4584407145110987</v>
      </c>
      <c r="CF26" s="217">
        <f t="shared" si="29"/>
        <v>1.4513270037663379</v>
      </c>
      <c r="CG26" s="217">
        <f t="shared" si="29"/>
        <v>1.4442132529562968</v>
      </c>
      <c r="CH26" s="217">
        <f t="shared" si="29"/>
        <v>1.4370995422115362</v>
      </c>
      <c r="CI26" s="217">
        <f t="shared" si="29"/>
        <v>1.4299858314667753</v>
      </c>
      <c r="CJ26" s="217">
        <f t="shared" si="29"/>
        <v>1.4228720806567341</v>
      </c>
      <c r="CK26" s="217">
        <f t="shared" si="29"/>
        <v>1.4157583699119733</v>
      </c>
    </row>
    <row r="27" spans="1:89" x14ac:dyDescent="0.2">
      <c r="A27" s="214"/>
    </row>
    <row r="28" spans="1:89" x14ac:dyDescent="0.2">
      <c r="A28" s="219" t="s">
        <v>109</v>
      </c>
    </row>
    <row r="29" spans="1:89" x14ac:dyDescent="0.2">
      <c r="A29" s="214" t="s">
        <v>110</v>
      </c>
      <c r="B29" s="211">
        <v>1444.9118579581484</v>
      </c>
      <c r="C29" s="211">
        <v>1444.9118579581484</v>
      </c>
      <c r="D29" s="211">
        <v>1444.9118579581484</v>
      </c>
      <c r="E29" s="211">
        <v>1444.9118579581484</v>
      </c>
      <c r="F29" s="211">
        <v>1444.9118579581484</v>
      </c>
      <c r="G29" s="211">
        <v>1444.9118579581484</v>
      </c>
      <c r="H29" s="211">
        <v>1444.9118579581484</v>
      </c>
      <c r="I29" s="211">
        <v>1444.9118579581484</v>
      </c>
      <c r="J29" s="211">
        <v>1444.9118579581484</v>
      </c>
      <c r="K29" s="211">
        <v>1444.9118579581484</v>
      </c>
      <c r="L29" s="211">
        <v>1444.9118579581484</v>
      </c>
      <c r="M29" s="211">
        <v>1444.9118579581484</v>
      </c>
      <c r="N29" s="211">
        <v>1444.9118579581484</v>
      </c>
      <c r="O29" s="211">
        <v>1444.9118579581484</v>
      </c>
      <c r="P29" s="211">
        <v>1444.9118579581484</v>
      </c>
      <c r="Q29" s="211">
        <v>1444.9118579581484</v>
      </c>
      <c r="R29" s="211">
        <v>1444.9118579581484</v>
      </c>
      <c r="S29" s="211">
        <v>1444.9118579581484</v>
      </c>
      <c r="T29" s="211">
        <v>1444.9118579581484</v>
      </c>
      <c r="U29" s="211">
        <v>1444.9118579581484</v>
      </c>
      <c r="V29" s="211">
        <v>1444.9118579581484</v>
      </c>
      <c r="W29" s="211">
        <v>1444.9118579581484</v>
      </c>
      <c r="X29" s="211">
        <v>1444.9118579581484</v>
      </c>
      <c r="Y29" s="211">
        <v>1444.9118579581484</v>
      </c>
      <c r="Z29" s="211">
        <v>1444.9118579581484</v>
      </c>
      <c r="AA29" s="211">
        <v>1444.9118579581484</v>
      </c>
      <c r="AB29" s="211">
        <v>1444.9118579581484</v>
      </c>
      <c r="AC29" s="211">
        <v>1444.9118579581484</v>
      </c>
      <c r="AD29" s="211">
        <v>1444.9118579581484</v>
      </c>
      <c r="AE29" s="211">
        <v>1444.9118579581484</v>
      </c>
      <c r="AF29" s="211">
        <v>1444.9118579581484</v>
      </c>
      <c r="AG29" s="211">
        <v>1444.9118579581484</v>
      </c>
      <c r="AH29" s="211">
        <v>1444.9118579581484</v>
      </c>
      <c r="AI29" s="211">
        <v>1444.9118579581484</v>
      </c>
      <c r="AJ29" s="211">
        <v>1444.9118579581484</v>
      </c>
      <c r="AK29" s="211">
        <v>1444.9118579581484</v>
      </c>
      <c r="AL29" s="211">
        <v>1444.9118579581484</v>
      </c>
      <c r="AM29" s="211">
        <v>1444.9118579581484</v>
      </c>
      <c r="AN29" s="211">
        <v>1444.9118579581484</v>
      </c>
      <c r="AO29" s="211">
        <v>1444.9118579581484</v>
      </c>
      <c r="AP29" s="211">
        <v>1444.9118579581484</v>
      </c>
      <c r="AQ29" s="211">
        <v>1444.9118579581484</v>
      </c>
      <c r="AR29" s="211">
        <v>1444.9118579581484</v>
      </c>
      <c r="AS29" s="211">
        <v>1444.9118579581484</v>
      </c>
      <c r="AT29" s="211">
        <v>1444.9118579581484</v>
      </c>
      <c r="AU29" s="211">
        <v>1444.9118579581484</v>
      </c>
      <c r="AV29" s="211">
        <v>1444.9118579581484</v>
      </c>
      <c r="AW29" s="211">
        <v>1444.9118579581484</v>
      </c>
      <c r="AX29" s="211">
        <v>1444.9118579581484</v>
      </c>
      <c r="AY29" s="211">
        <v>1444.9118579581484</v>
      </c>
      <c r="AZ29" s="211">
        <v>1444.9118579581484</v>
      </c>
      <c r="BA29" s="211">
        <v>1444.9118579581484</v>
      </c>
      <c r="BB29" s="211">
        <v>1444.9118579581484</v>
      </c>
      <c r="BC29" s="211">
        <v>1444.9118579581484</v>
      </c>
      <c r="BD29" s="211">
        <v>1444.9118579581484</v>
      </c>
      <c r="BE29" s="211">
        <v>1444.9118579581484</v>
      </c>
      <c r="BF29" s="211">
        <v>1444.9118579581484</v>
      </c>
      <c r="BG29" s="211">
        <v>1444.9118579581484</v>
      </c>
      <c r="BH29" s="211">
        <v>1444.9118579581484</v>
      </c>
      <c r="BI29" s="211">
        <v>1444.9118579581484</v>
      </c>
      <c r="BJ29" s="211">
        <v>1444.9118579581484</v>
      </c>
      <c r="BK29" s="211">
        <v>1444.9118579581484</v>
      </c>
      <c r="BL29" s="211">
        <v>1444.9118579581484</v>
      </c>
      <c r="BM29" s="211">
        <v>1444.9118579581484</v>
      </c>
      <c r="BN29" s="211">
        <v>1444.9118579581484</v>
      </c>
      <c r="BO29" s="211">
        <v>1444.9118579581484</v>
      </c>
      <c r="BP29" s="211">
        <v>1444.9118579581484</v>
      </c>
      <c r="BQ29" s="211">
        <v>1444.9118579581484</v>
      </c>
      <c r="BR29" s="211">
        <v>1444.9118579581484</v>
      </c>
      <c r="BS29" s="211">
        <v>1444.9118579581484</v>
      </c>
      <c r="BT29" s="211">
        <v>1444.9118579581484</v>
      </c>
      <c r="BU29" s="211">
        <v>1444.9118579581484</v>
      </c>
      <c r="BV29" s="211">
        <v>1444.9118579581484</v>
      </c>
      <c r="BW29" s="211">
        <v>1444.9118579581484</v>
      </c>
      <c r="BX29" s="211">
        <v>1444.9118579581484</v>
      </c>
      <c r="BY29" s="211">
        <v>1444.9118579581484</v>
      </c>
      <c r="BZ29" s="211">
        <v>1444.9118579581484</v>
      </c>
      <c r="CA29" s="211">
        <v>1444.9118579581484</v>
      </c>
      <c r="CB29" s="211">
        <v>1444.9118579581484</v>
      </c>
      <c r="CC29" s="211">
        <v>1444.9118579581484</v>
      </c>
      <c r="CD29" s="211">
        <v>1444.9118579581484</v>
      </c>
      <c r="CE29" s="211">
        <v>1444.9118579581484</v>
      </c>
      <c r="CF29" s="211">
        <v>1444.9118579581484</v>
      </c>
      <c r="CG29" s="211">
        <v>1444.9118579581484</v>
      </c>
      <c r="CH29" s="211">
        <v>1444.9118579581484</v>
      </c>
      <c r="CI29" s="211">
        <v>1444.9118579581484</v>
      </c>
      <c r="CJ29" s="211">
        <v>1444.9118579581484</v>
      </c>
      <c r="CK29" s="211">
        <v>1444.9118579581484</v>
      </c>
    </row>
    <row r="30" spans="1:89" x14ac:dyDescent="0.2">
      <c r="A30" s="214" t="s">
        <v>111</v>
      </c>
      <c r="B30" s="212">
        <v>169.49902504755866</v>
      </c>
      <c r="C30" s="212">
        <v>169.49902504755866</v>
      </c>
      <c r="D30" s="212">
        <v>169.49902504755866</v>
      </c>
      <c r="E30" s="212">
        <v>169.49902504755866</v>
      </c>
      <c r="F30" s="212">
        <v>169.49902504755866</v>
      </c>
      <c r="G30" s="212">
        <v>169.49902504755866</v>
      </c>
      <c r="H30" s="212">
        <v>169.49902504755866</v>
      </c>
      <c r="I30" s="212">
        <v>169.49902504755866</v>
      </c>
      <c r="J30" s="212">
        <v>169.49902504755866</v>
      </c>
      <c r="K30" s="212">
        <v>169.49902504755866</v>
      </c>
      <c r="L30" s="212">
        <v>169.49902504755866</v>
      </c>
      <c r="M30" s="212">
        <v>169.49902504755866</v>
      </c>
      <c r="N30" s="212">
        <v>169.49902504755866</v>
      </c>
      <c r="O30" s="212">
        <v>169.49902504755866</v>
      </c>
      <c r="P30" s="212">
        <v>169.49902504755866</v>
      </c>
      <c r="Q30" s="212">
        <v>169.49902504755866</v>
      </c>
      <c r="R30" s="212">
        <v>169.49902504755866</v>
      </c>
      <c r="S30" s="212">
        <v>169.49902504755866</v>
      </c>
      <c r="T30" s="212">
        <v>169.49902504755866</v>
      </c>
      <c r="U30" s="212">
        <v>169.49902504755866</v>
      </c>
      <c r="V30" s="212">
        <v>169.49902504755866</v>
      </c>
      <c r="W30" s="212">
        <v>169.49902504755866</v>
      </c>
      <c r="X30" s="212">
        <v>169.49902504755866</v>
      </c>
      <c r="Y30" s="212">
        <v>169.49902504755866</v>
      </c>
      <c r="Z30" s="212">
        <v>169.49902504755866</v>
      </c>
      <c r="AA30" s="212">
        <v>169.49902504755866</v>
      </c>
      <c r="AB30" s="212">
        <v>169.49902504755866</v>
      </c>
      <c r="AC30" s="212">
        <v>169.49902504755866</v>
      </c>
      <c r="AD30" s="212">
        <v>169.49902504755866</v>
      </c>
      <c r="AE30" s="212">
        <v>169.49902504755866</v>
      </c>
      <c r="AF30" s="212">
        <v>169.49902504755866</v>
      </c>
      <c r="AG30" s="212">
        <v>169.49902504755866</v>
      </c>
      <c r="AH30" s="212">
        <v>169.49902504755866</v>
      </c>
      <c r="AI30" s="212">
        <v>169.49902504755866</v>
      </c>
      <c r="AJ30" s="212">
        <v>169.49902504755866</v>
      </c>
      <c r="AK30" s="212">
        <v>169.49902504755866</v>
      </c>
      <c r="AL30" s="212">
        <v>169.49902504755866</v>
      </c>
      <c r="AM30" s="212">
        <v>169.49902504755866</v>
      </c>
      <c r="AN30" s="212">
        <v>169.49902504755866</v>
      </c>
      <c r="AO30" s="212">
        <v>169.49902504755866</v>
      </c>
      <c r="AP30" s="212">
        <v>169.49902504755866</v>
      </c>
      <c r="AQ30" s="212">
        <v>169.49902504755866</v>
      </c>
      <c r="AR30" s="212">
        <v>169.49902504755866</v>
      </c>
      <c r="AS30" s="212">
        <v>169.49902504755866</v>
      </c>
      <c r="AT30" s="212">
        <v>169.49902504755866</v>
      </c>
      <c r="AU30" s="212">
        <v>169.49902504755866</v>
      </c>
      <c r="AV30" s="212">
        <v>169.49902504755866</v>
      </c>
      <c r="AW30" s="212">
        <v>169.49902504755866</v>
      </c>
      <c r="AX30" s="212">
        <v>169.49902504755866</v>
      </c>
      <c r="AY30" s="212">
        <v>169.49902504755866</v>
      </c>
      <c r="AZ30" s="212">
        <v>169.49902504755866</v>
      </c>
      <c r="BA30" s="212">
        <v>169.49902504755866</v>
      </c>
      <c r="BB30" s="212">
        <v>169.49902504755866</v>
      </c>
      <c r="BC30" s="212">
        <v>169.49902504755866</v>
      </c>
      <c r="BD30" s="212">
        <v>169.49902504755866</v>
      </c>
      <c r="BE30" s="212">
        <v>169.49902504755866</v>
      </c>
      <c r="BF30" s="212">
        <v>169.49902504755866</v>
      </c>
      <c r="BG30" s="212">
        <v>169.49902504755866</v>
      </c>
      <c r="BH30" s="212">
        <v>169.49902504755866</v>
      </c>
      <c r="BI30" s="212">
        <v>169.49902504755866</v>
      </c>
      <c r="BJ30" s="212">
        <v>169.49902504755866</v>
      </c>
      <c r="BK30" s="212">
        <v>169.49902504755866</v>
      </c>
      <c r="BL30" s="212">
        <v>169.49902504755866</v>
      </c>
      <c r="BM30" s="212">
        <v>169.49902504755866</v>
      </c>
      <c r="BN30" s="212">
        <v>169.49902504755866</v>
      </c>
      <c r="BO30" s="212">
        <v>169.49902504755866</v>
      </c>
      <c r="BP30" s="212">
        <v>169.49902504755866</v>
      </c>
      <c r="BQ30" s="212">
        <v>169.49902504755866</v>
      </c>
      <c r="BR30" s="212">
        <v>169.49902504755866</v>
      </c>
      <c r="BS30" s="212">
        <v>169.49902504755866</v>
      </c>
      <c r="BT30" s="212">
        <v>169.49902504755866</v>
      </c>
      <c r="BU30" s="212">
        <v>169.49902504755866</v>
      </c>
      <c r="BV30" s="212">
        <v>169.49902504755866</v>
      </c>
      <c r="BW30" s="212">
        <v>169.49902504755866</v>
      </c>
      <c r="BX30" s="212">
        <v>169.49902504755866</v>
      </c>
      <c r="BY30" s="212">
        <v>169.49902504755866</v>
      </c>
      <c r="BZ30" s="212">
        <v>169.49902504755866</v>
      </c>
      <c r="CA30" s="212">
        <v>169.49902504755866</v>
      </c>
      <c r="CB30" s="212">
        <v>169.49902504755866</v>
      </c>
      <c r="CC30" s="212">
        <v>169.49902504755866</v>
      </c>
      <c r="CD30" s="212">
        <v>169.49902504755866</v>
      </c>
      <c r="CE30" s="212">
        <v>169.49902504755866</v>
      </c>
      <c r="CF30" s="212">
        <v>169.49902504755866</v>
      </c>
      <c r="CG30" s="212">
        <v>169.49902504755866</v>
      </c>
      <c r="CH30" s="212">
        <v>169.49902504755866</v>
      </c>
      <c r="CI30" s="212">
        <v>169.49902504755866</v>
      </c>
      <c r="CJ30" s="212">
        <v>169.49902504755866</v>
      </c>
      <c r="CK30" s="212">
        <v>169.49902504755866</v>
      </c>
    </row>
    <row r="31" spans="1:89" x14ac:dyDescent="0.2">
      <c r="A31" s="214" t="s">
        <v>100</v>
      </c>
      <c r="B31" s="217">
        <f>B30*B13</f>
        <v>5.3006340911864583E-2</v>
      </c>
      <c r="C31" s="217">
        <f t="shared" ref="C31:BN31" si="30">C30*C13</f>
        <v>6.1566638560690119E-2</v>
      </c>
      <c r="D31" s="217">
        <f t="shared" si="30"/>
        <v>7.0036568782347167E-2</v>
      </c>
      <c r="E31" s="217">
        <f t="shared" si="30"/>
        <v>7.8155914120244641E-2</v>
      </c>
      <c r="F31" s="217">
        <f t="shared" si="30"/>
        <v>9.528179875071649E-2</v>
      </c>
      <c r="G31" s="217">
        <f t="shared" si="30"/>
        <v>0.10446849401167414</v>
      </c>
      <c r="H31" s="217">
        <f t="shared" si="30"/>
        <v>0.11374283669759752</v>
      </c>
      <c r="I31" s="217">
        <f t="shared" si="30"/>
        <v>0.12326057498228207</v>
      </c>
      <c r="J31" s="217">
        <f t="shared" si="30"/>
        <v>0.13226097548372215</v>
      </c>
      <c r="K31" s="217">
        <f t="shared" si="30"/>
        <v>0.14108355802021375</v>
      </c>
      <c r="L31" s="217">
        <f t="shared" si="30"/>
        <v>0.15853748627124362</v>
      </c>
      <c r="M31" s="217">
        <f t="shared" si="30"/>
        <v>0.16753788677268361</v>
      </c>
      <c r="N31" s="217">
        <f t="shared" si="30"/>
        <v>0.17705562505736819</v>
      </c>
      <c r="O31" s="217">
        <f t="shared" si="30"/>
        <v>0.18657336334205271</v>
      </c>
      <c r="P31" s="217">
        <f t="shared" si="30"/>
        <v>0.19563772395296705</v>
      </c>
      <c r="Q31" s="217">
        <f t="shared" si="30"/>
        <v>0.20481048468694205</v>
      </c>
      <c r="R31" s="217">
        <f t="shared" si="30"/>
        <v>0.22232419708500509</v>
      </c>
      <c r="S31" s="217">
        <f t="shared" si="30"/>
        <v>0.22874644507234212</v>
      </c>
      <c r="T31" s="217">
        <f t="shared" si="30"/>
        <v>0.23516869305967913</v>
      </c>
      <c r="U31" s="217">
        <f t="shared" si="30"/>
        <v>0.24159094104701623</v>
      </c>
      <c r="V31" s="217">
        <f t="shared" si="30"/>
        <v>0.24799673763256538</v>
      </c>
      <c r="W31" s="217">
        <f t="shared" si="30"/>
        <v>0.25441898561990245</v>
      </c>
      <c r="X31" s="217">
        <f t="shared" si="30"/>
        <v>0.26817312316993747</v>
      </c>
      <c r="Y31" s="217">
        <f t="shared" si="30"/>
        <v>0.27459407010491593</v>
      </c>
      <c r="Z31" s="217">
        <f t="shared" si="30"/>
        <v>0.28097523837423077</v>
      </c>
      <c r="AA31" s="217">
        <f t="shared" si="30"/>
        <v>0.2873721248825723</v>
      </c>
      <c r="AB31" s="217">
        <f t="shared" si="30"/>
        <v>0.2937625606397587</v>
      </c>
      <c r="AC31" s="217">
        <f t="shared" si="30"/>
        <v>0.31760599583572169</v>
      </c>
      <c r="AD31" s="217">
        <f t="shared" si="30"/>
        <v>1.1578723585686024</v>
      </c>
      <c r="AE31" s="217">
        <f t="shared" si="30"/>
        <v>1.1532893040486931</v>
      </c>
      <c r="AF31" s="217">
        <f t="shared" si="30"/>
        <v>1.1487062495287839</v>
      </c>
      <c r="AG31" s="217">
        <f t="shared" si="30"/>
        <v>1.1441231950088739</v>
      </c>
      <c r="AH31" s="217">
        <f t="shared" si="30"/>
        <v>1.1395401404889647</v>
      </c>
      <c r="AI31" s="217">
        <f t="shared" si="30"/>
        <v>1.1349571111758803</v>
      </c>
      <c r="AJ31" s="217">
        <f t="shared" si="30"/>
        <v>1.1303740566559708</v>
      </c>
      <c r="AK31" s="217">
        <f t="shared" si="30"/>
        <v>1.1257910021360613</v>
      </c>
      <c r="AL31" s="217">
        <f t="shared" si="30"/>
        <v>1.1212079476161521</v>
      </c>
      <c r="AM31" s="217">
        <f t="shared" si="30"/>
        <v>1.1166248930962428</v>
      </c>
      <c r="AN31" s="217">
        <f t="shared" si="30"/>
        <v>1.1120418385763329</v>
      </c>
      <c r="AO31" s="217">
        <f t="shared" si="30"/>
        <v>1.1074587840564236</v>
      </c>
      <c r="AP31" s="217">
        <f t="shared" si="30"/>
        <v>1.1028757295365141</v>
      </c>
      <c r="AQ31" s="217">
        <f t="shared" si="30"/>
        <v>1.0983227971725589</v>
      </c>
      <c r="AR31" s="217">
        <f t="shared" si="30"/>
        <v>1.0937698900154289</v>
      </c>
      <c r="AS31" s="217">
        <f t="shared" si="30"/>
        <v>1.0892169576514736</v>
      </c>
      <c r="AT31" s="217">
        <f t="shared" si="30"/>
        <v>1.0846640252875186</v>
      </c>
      <c r="AU31" s="217">
        <f t="shared" si="30"/>
        <v>1.0801110929235631</v>
      </c>
      <c r="AV31" s="217">
        <f t="shared" si="30"/>
        <v>1.0755581857664331</v>
      </c>
      <c r="AW31" s="217">
        <f t="shared" si="30"/>
        <v>1.0710052534024779</v>
      </c>
      <c r="AX31" s="217">
        <f t="shared" si="30"/>
        <v>1.0664523210385224</v>
      </c>
      <c r="AY31" s="217">
        <f t="shared" si="30"/>
        <v>1.0618993886745673</v>
      </c>
      <c r="AZ31" s="217">
        <f t="shared" si="30"/>
        <v>1.0573464563106123</v>
      </c>
      <c r="BA31" s="217">
        <f t="shared" si="30"/>
        <v>1.0527935491534823</v>
      </c>
      <c r="BB31" s="217">
        <f t="shared" si="30"/>
        <v>1.0482406167895268</v>
      </c>
      <c r="BC31" s="217">
        <f t="shared" si="30"/>
        <v>1.0437154875536199</v>
      </c>
      <c r="BD31" s="217">
        <f t="shared" si="30"/>
        <v>1.0391903331108876</v>
      </c>
      <c r="BE31" s="217">
        <f t="shared" si="30"/>
        <v>1.0346652038749806</v>
      </c>
      <c r="BF31" s="217">
        <f t="shared" si="30"/>
        <v>1.0301400746390736</v>
      </c>
      <c r="BG31" s="217">
        <f t="shared" si="30"/>
        <v>1.0256149201963418</v>
      </c>
      <c r="BH31" s="217">
        <f t="shared" si="30"/>
        <v>1.0210897909604344</v>
      </c>
      <c r="BI31" s="217">
        <f t="shared" si="30"/>
        <v>1.0165646617245274</v>
      </c>
      <c r="BJ31" s="217">
        <f t="shared" si="30"/>
        <v>1.0120395324886202</v>
      </c>
      <c r="BK31" s="217">
        <f t="shared" si="30"/>
        <v>1.0075143780458884</v>
      </c>
      <c r="BL31" s="217">
        <f t="shared" si="30"/>
        <v>1.0029892488099814</v>
      </c>
      <c r="BM31" s="217">
        <f t="shared" si="30"/>
        <v>0.99846411957407433</v>
      </c>
      <c r="BN31" s="217">
        <f t="shared" si="30"/>
        <v>0.99393896513134206</v>
      </c>
      <c r="BO31" s="217">
        <f t="shared" ref="BO31:CK31" si="31">BO30*BO13</f>
        <v>0.98943962247747808</v>
      </c>
      <c r="BP31" s="217">
        <f t="shared" si="31"/>
        <v>0.98494027982361387</v>
      </c>
      <c r="BQ31" s="217">
        <f t="shared" si="31"/>
        <v>0.98044093716974956</v>
      </c>
      <c r="BR31" s="217">
        <f t="shared" si="31"/>
        <v>0.97594159451588525</v>
      </c>
      <c r="BS31" s="217">
        <f t="shared" si="31"/>
        <v>0.97144225186202127</v>
      </c>
      <c r="BT31" s="217">
        <f t="shared" si="31"/>
        <v>0.96694288400133177</v>
      </c>
      <c r="BU31" s="217">
        <f t="shared" si="31"/>
        <v>0.96244354134746779</v>
      </c>
      <c r="BV31" s="217">
        <f t="shared" si="31"/>
        <v>0.95794419869360348</v>
      </c>
      <c r="BW31" s="217">
        <f t="shared" si="31"/>
        <v>0.9534448560397395</v>
      </c>
      <c r="BX31" s="217">
        <f t="shared" si="31"/>
        <v>0.94894551338587518</v>
      </c>
      <c r="BY31" s="217">
        <f t="shared" si="31"/>
        <v>0.94444617073201087</v>
      </c>
      <c r="BZ31" s="217">
        <f t="shared" si="31"/>
        <v>0.93994680287132171</v>
      </c>
      <c r="CA31" s="217">
        <f t="shared" si="31"/>
        <v>0.93547125546032006</v>
      </c>
      <c r="CB31" s="217">
        <f t="shared" si="31"/>
        <v>0.93099570804931864</v>
      </c>
      <c r="CC31" s="217">
        <f t="shared" si="31"/>
        <v>0.92652013543149192</v>
      </c>
      <c r="CD31" s="217">
        <f t="shared" si="31"/>
        <v>0.92204458802049039</v>
      </c>
      <c r="CE31" s="217">
        <f t="shared" si="31"/>
        <v>0.91756901540266378</v>
      </c>
      <c r="CF31" s="217">
        <f t="shared" si="31"/>
        <v>0.91309346799166213</v>
      </c>
      <c r="CG31" s="217">
        <f t="shared" si="31"/>
        <v>0.90861789537383553</v>
      </c>
      <c r="CH31" s="217">
        <f t="shared" si="31"/>
        <v>0.90414234796283377</v>
      </c>
      <c r="CI31" s="217">
        <f t="shared" si="31"/>
        <v>0.89966680055183235</v>
      </c>
      <c r="CJ31" s="217">
        <f t="shared" si="31"/>
        <v>0.89519122793400563</v>
      </c>
      <c r="CK31" s="217">
        <f t="shared" si="31"/>
        <v>0.89071568052300421</v>
      </c>
    </row>
    <row r="33" spans="1:89" x14ac:dyDescent="0.2">
      <c r="A33" s="219" t="s">
        <v>116</v>
      </c>
    </row>
    <row r="34" spans="1:89" x14ac:dyDescent="0.2">
      <c r="A34" s="214" t="s">
        <v>110</v>
      </c>
      <c r="B34" s="211">
        <v>3390.9849570200572</v>
      </c>
      <c r="C34" s="211">
        <v>3390.9849570200572</v>
      </c>
      <c r="D34" s="211">
        <v>3390.9849570200572</v>
      </c>
      <c r="E34" s="211">
        <v>3390.9849570200572</v>
      </c>
      <c r="F34" s="211">
        <v>3390.9849570200572</v>
      </c>
      <c r="G34" s="211">
        <v>3390.9849570200572</v>
      </c>
      <c r="H34" s="211">
        <v>3390.9849570200572</v>
      </c>
      <c r="I34" s="211">
        <v>3390.9849570200572</v>
      </c>
      <c r="J34" s="211">
        <v>3390.9849570200572</v>
      </c>
      <c r="K34" s="211">
        <v>3390.9849570200572</v>
      </c>
      <c r="L34" s="211">
        <v>3390.9849570200572</v>
      </c>
      <c r="M34" s="211">
        <v>3390.9849570200572</v>
      </c>
      <c r="N34" s="211">
        <v>3390.9849570200572</v>
      </c>
      <c r="O34" s="211">
        <v>3390.9849570200572</v>
      </c>
      <c r="P34" s="211">
        <v>3390.9849570200572</v>
      </c>
      <c r="Q34" s="211">
        <v>3390.9849570200572</v>
      </c>
      <c r="R34" s="211">
        <v>3390.9849570200572</v>
      </c>
      <c r="S34" s="211">
        <v>3390.9849570200572</v>
      </c>
      <c r="T34" s="211">
        <v>3390.9849570200572</v>
      </c>
      <c r="U34" s="211">
        <v>3390.9849570200572</v>
      </c>
      <c r="V34" s="211">
        <v>3390.9849570200572</v>
      </c>
      <c r="W34" s="211">
        <v>3390.9849570200572</v>
      </c>
      <c r="X34" s="211">
        <v>3390.9849570200572</v>
      </c>
      <c r="Y34" s="211">
        <v>3390.9849570200572</v>
      </c>
      <c r="Z34" s="211">
        <v>3390.9849570200572</v>
      </c>
      <c r="AA34" s="211">
        <v>3390.9849570200572</v>
      </c>
      <c r="AB34" s="211">
        <v>3390.9849570200572</v>
      </c>
      <c r="AC34" s="211">
        <v>3390.9849570200572</v>
      </c>
      <c r="AD34" s="211">
        <v>3390.9849570200572</v>
      </c>
      <c r="AE34" s="211">
        <v>3390.9849570200572</v>
      </c>
      <c r="AF34" s="211">
        <v>3390.9849570200572</v>
      </c>
      <c r="AG34" s="211">
        <v>3390.9849570200572</v>
      </c>
      <c r="AH34" s="211">
        <v>3390.9849570200572</v>
      </c>
      <c r="AI34" s="211">
        <v>3390.9849570200572</v>
      </c>
      <c r="AJ34" s="211">
        <v>3390.9849570200572</v>
      </c>
      <c r="AK34" s="211">
        <v>3390.9849570200572</v>
      </c>
      <c r="AL34" s="211">
        <v>3390.9849570200572</v>
      </c>
      <c r="AM34" s="211">
        <v>3390.9849570200572</v>
      </c>
      <c r="AN34" s="211">
        <v>3390.9849570200572</v>
      </c>
      <c r="AO34" s="211">
        <v>3390.9849570200572</v>
      </c>
      <c r="AP34" s="211">
        <v>3390.9849570200572</v>
      </c>
      <c r="AQ34" s="211">
        <v>3390.9849570200572</v>
      </c>
      <c r="AR34" s="211">
        <v>3390.9849570200572</v>
      </c>
      <c r="AS34" s="211">
        <v>3390.9849570200572</v>
      </c>
      <c r="AT34" s="211">
        <v>3390.9849570200572</v>
      </c>
      <c r="AU34" s="211">
        <v>3390.9849570200572</v>
      </c>
      <c r="AV34" s="211">
        <v>3390.9849570200572</v>
      </c>
      <c r="AW34" s="211">
        <v>3390.9849570200572</v>
      </c>
      <c r="AX34" s="211">
        <v>3390.9849570200572</v>
      </c>
      <c r="AY34" s="211">
        <v>3390.9849570200572</v>
      </c>
      <c r="AZ34" s="211">
        <v>3390.9849570200572</v>
      </c>
      <c r="BA34" s="211">
        <v>3390.9849570200572</v>
      </c>
      <c r="BB34" s="211">
        <v>3390.9849570200572</v>
      </c>
      <c r="BC34" s="211">
        <v>3390.9849570200572</v>
      </c>
      <c r="BD34" s="211">
        <v>3390.9849570200572</v>
      </c>
      <c r="BE34" s="211">
        <v>3390.9849570200572</v>
      </c>
      <c r="BF34" s="211">
        <v>3390.9849570200572</v>
      </c>
      <c r="BG34" s="211">
        <v>3390.9849570200572</v>
      </c>
      <c r="BH34" s="211">
        <v>3390.9849570200572</v>
      </c>
      <c r="BI34" s="211">
        <v>3390.9849570200572</v>
      </c>
      <c r="BJ34" s="211">
        <v>3390.9849570200572</v>
      </c>
      <c r="BK34" s="211">
        <v>3390.9849570200572</v>
      </c>
      <c r="BL34" s="211">
        <v>3390.9849570200572</v>
      </c>
      <c r="BM34" s="211">
        <v>3390.9849570200572</v>
      </c>
      <c r="BN34" s="211">
        <v>3390.9849570200572</v>
      </c>
      <c r="BO34" s="211">
        <v>3390.9849570200572</v>
      </c>
      <c r="BP34" s="211">
        <v>3390.9849570200572</v>
      </c>
      <c r="BQ34" s="211">
        <v>3390.9849570200572</v>
      </c>
      <c r="BR34" s="211">
        <v>3390.9849570200572</v>
      </c>
      <c r="BS34" s="211">
        <v>3390.9849570200572</v>
      </c>
      <c r="BT34" s="211">
        <v>3390.9849570200572</v>
      </c>
      <c r="BU34" s="211">
        <v>3390.9849570200572</v>
      </c>
      <c r="BV34" s="211">
        <v>3390.9849570200572</v>
      </c>
      <c r="BW34" s="211">
        <v>3390.9849570200572</v>
      </c>
      <c r="BX34" s="211">
        <v>3390.9849570200572</v>
      </c>
      <c r="BY34" s="211">
        <v>3390.9849570200572</v>
      </c>
      <c r="BZ34" s="211">
        <v>3390.9849570200572</v>
      </c>
      <c r="CA34" s="211">
        <v>3390.9849570200572</v>
      </c>
      <c r="CB34" s="211">
        <v>3390.9849570200572</v>
      </c>
      <c r="CC34" s="211">
        <v>3390.9849570200572</v>
      </c>
      <c r="CD34" s="211">
        <v>3390.9849570200572</v>
      </c>
      <c r="CE34" s="211">
        <v>3390.9849570200572</v>
      </c>
      <c r="CF34" s="211">
        <v>3390.9849570200572</v>
      </c>
      <c r="CG34" s="211">
        <v>3390.9849570200572</v>
      </c>
      <c r="CH34" s="211">
        <v>3390.9849570200572</v>
      </c>
      <c r="CI34" s="211">
        <v>3390.9849570200572</v>
      </c>
      <c r="CJ34" s="211">
        <v>3390.9849570200572</v>
      </c>
      <c r="CK34" s="211">
        <v>3390.9849570200572</v>
      </c>
    </row>
    <row r="35" spans="1:89" x14ac:dyDescent="0.2">
      <c r="A35" s="214" t="s">
        <v>111</v>
      </c>
      <c r="B35" s="212">
        <v>396.90982808022926</v>
      </c>
      <c r="C35" s="212">
        <v>396.90982808022926</v>
      </c>
      <c r="D35" s="212">
        <v>396.90982808022926</v>
      </c>
      <c r="E35" s="212">
        <v>396.90982808022926</v>
      </c>
      <c r="F35" s="212">
        <v>396.90982808022926</v>
      </c>
      <c r="G35" s="212">
        <v>396.90982808022926</v>
      </c>
      <c r="H35" s="212">
        <v>396.90982808022926</v>
      </c>
      <c r="I35" s="212">
        <v>396.90982808022926</v>
      </c>
      <c r="J35" s="212">
        <v>396.90982808022926</v>
      </c>
      <c r="K35" s="212">
        <v>396.90982808022926</v>
      </c>
      <c r="L35" s="212">
        <v>396.90982808022926</v>
      </c>
      <c r="M35" s="212">
        <v>396.90982808022926</v>
      </c>
      <c r="N35" s="212">
        <v>396.90982808022926</v>
      </c>
      <c r="O35" s="212">
        <v>396.90982808022926</v>
      </c>
      <c r="P35" s="212">
        <v>396.90982808022926</v>
      </c>
      <c r="Q35" s="212">
        <v>396.90982808022926</v>
      </c>
      <c r="R35" s="212">
        <v>396.90982808022926</v>
      </c>
      <c r="S35" s="212">
        <v>396.90982808022926</v>
      </c>
      <c r="T35" s="212">
        <v>396.90982808022926</v>
      </c>
      <c r="U35" s="212">
        <v>396.90982808022926</v>
      </c>
      <c r="V35" s="212">
        <v>396.90982808022926</v>
      </c>
      <c r="W35" s="212">
        <v>396.90982808022926</v>
      </c>
      <c r="X35" s="212">
        <v>396.90982808022926</v>
      </c>
      <c r="Y35" s="212">
        <v>396.90982808022926</v>
      </c>
      <c r="Z35" s="212">
        <v>396.90982808022926</v>
      </c>
      <c r="AA35" s="212">
        <v>396.90982808022926</v>
      </c>
      <c r="AB35" s="212">
        <v>396.90982808022926</v>
      </c>
      <c r="AC35" s="212">
        <v>396.90982808022926</v>
      </c>
      <c r="AD35" s="212">
        <v>396.90982808022926</v>
      </c>
      <c r="AE35" s="212">
        <v>396.90982808022926</v>
      </c>
      <c r="AF35" s="212">
        <v>396.90982808022926</v>
      </c>
      <c r="AG35" s="212">
        <v>396.90982808022926</v>
      </c>
      <c r="AH35" s="212">
        <v>396.90982808022926</v>
      </c>
      <c r="AI35" s="212">
        <v>396.90982808022926</v>
      </c>
      <c r="AJ35" s="212">
        <v>396.90982808022926</v>
      </c>
      <c r="AK35" s="212">
        <v>396.90982808022926</v>
      </c>
      <c r="AL35" s="212">
        <v>396.90982808022926</v>
      </c>
      <c r="AM35" s="212">
        <v>396.90982808022926</v>
      </c>
      <c r="AN35" s="212">
        <v>396.90982808022926</v>
      </c>
      <c r="AO35" s="212">
        <v>396.90982808022926</v>
      </c>
      <c r="AP35" s="212">
        <v>396.90982808022926</v>
      </c>
      <c r="AQ35" s="212">
        <v>396.90982808022926</v>
      </c>
      <c r="AR35" s="212">
        <v>396.90982808022926</v>
      </c>
      <c r="AS35" s="212">
        <v>396.90982808022926</v>
      </c>
      <c r="AT35" s="212">
        <v>396.90982808022926</v>
      </c>
      <c r="AU35" s="212">
        <v>396.90982808022926</v>
      </c>
      <c r="AV35" s="212">
        <v>396.90982808022926</v>
      </c>
      <c r="AW35" s="212">
        <v>396.90982808022926</v>
      </c>
      <c r="AX35" s="212">
        <v>396.90982808022926</v>
      </c>
      <c r="AY35" s="212">
        <v>396.90982808022926</v>
      </c>
      <c r="AZ35" s="212">
        <v>396.90982808022926</v>
      </c>
      <c r="BA35" s="212">
        <v>396.90982808022926</v>
      </c>
      <c r="BB35" s="212">
        <v>396.90982808022926</v>
      </c>
      <c r="BC35" s="212">
        <v>396.90982808022926</v>
      </c>
      <c r="BD35" s="212">
        <v>396.90982808022926</v>
      </c>
      <c r="BE35" s="212">
        <v>396.90982808022926</v>
      </c>
      <c r="BF35" s="212">
        <v>396.90982808022926</v>
      </c>
      <c r="BG35" s="212">
        <v>396.90982808022926</v>
      </c>
      <c r="BH35" s="212">
        <v>396.90982808022926</v>
      </c>
      <c r="BI35" s="212">
        <v>396.90982808022926</v>
      </c>
      <c r="BJ35" s="212">
        <v>396.90982808022926</v>
      </c>
      <c r="BK35" s="212">
        <v>396.90982808022926</v>
      </c>
      <c r="BL35" s="212">
        <v>396.90982808022926</v>
      </c>
      <c r="BM35" s="212">
        <v>396.90982808022926</v>
      </c>
      <c r="BN35" s="212">
        <v>396.90982808022926</v>
      </c>
      <c r="BO35" s="212">
        <v>396.90982808022926</v>
      </c>
      <c r="BP35" s="212">
        <v>396.90982808022926</v>
      </c>
      <c r="BQ35" s="212">
        <v>396.90982808022926</v>
      </c>
      <c r="BR35" s="212">
        <v>396.90982808022926</v>
      </c>
      <c r="BS35" s="212">
        <v>396.90982808022926</v>
      </c>
      <c r="BT35" s="212">
        <v>396.90982808022926</v>
      </c>
      <c r="BU35" s="212">
        <v>396.90982808022926</v>
      </c>
      <c r="BV35" s="212">
        <v>396.90982808022926</v>
      </c>
      <c r="BW35" s="212">
        <v>396.90982808022926</v>
      </c>
      <c r="BX35" s="212">
        <v>396.90982808022926</v>
      </c>
      <c r="BY35" s="212">
        <v>396.90982808022926</v>
      </c>
      <c r="BZ35" s="212">
        <v>396.90982808022926</v>
      </c>
      <c r="CA35" s="212">
        <v>396.90982808022926</v>
      </c>
      <c r="CB35" s="212">
        <v>396.90982808022926</v>
      </c>
      <c r="CC35" s="212">
        <v>396.90982808022926</v>
      </c>
      <c r="CD35" s="212">
        <v>396.90982808022926</v>
      </c>
      <c r="CE35" s="212">
        <v>396.90982808022926</v>
      </c>
      <c r="CF35" s="212">
        <v>396.90982808022926</v>
      </c>
      <c r="CG35" s="212">
        <v>396.90982808022926</v>
      </c>
      <c r="CH35" s="212">
        <v>396.90982808022926</v>
      </c>
      <c r="CI35" s="212">
        <v>396.90982808022926</v>
      </c>
      <c r="CJ35" s="212">
        <v>396.90982808022926</v>
      </c>
      <c r="CK35" s="212">
        <v>396.90982808022926</v>
      </c>
    </row>
    <row r="36" spans="1:89" x14ac:dyDescent="0.2">
      <c r="A36" s="214" t="s">
        <v>100</v>
      </c>
      <c r="B36" s="217">
        <f>B35*B13</f>
        <v>0.12412306001516568</v>
      </c>
      <c r="C36" s="217">
        <f t="shared" ref="C36:BN36" si="32">C35*C13</f>
        <v>0.14416840403503603</v>
      </c>
      <c r="D36" s="217">
        <f t="shared" si="32"/>
        <v>0.16400213787029655</v>
      </c>
      <c r="E36" s="217">
        <f t="shared" si="32"/>
        <v>0.18301491957381771</v>
      </c>
      <c r="F36" s="217">
        <f t="shared" si="32"/>
        <v>0.22311799345577765</v>
      </c>
      <c r="G36" s="217">
        <f t="shared" si="32"/>
        <v>0.24463015044682268</v>
      </c>
      <c r="H36" s="217">
        <f t="shared" si="32"/>
        <v>0.266347548290227</v>
      </c>
      <c r="I36" s="217">
        <f t="shared" si="32"/>
        <v>0.28863489693560596</v>
      </c>
      <c r="J36" s="217">
        <f t="shared" si="32"/>
        <v>0.30971081412555701</v>
      </c>
      <c r="K36" s="217">
        <f t="shared" si="32"/>
        <v>0.33037034132224724</v>
      </c>
      <c r="L36" s="217">
        <f t="shared" si="32"/>
        <v>0.37124158326300261</v>
      </c>
      <c r="M36" s="217">
        <f t="shared" si="32"/>
        <v>0.39231750045295349</v>
      </c>
      <c r="N36" s="217">
        <f t="shared" si="32"/>
        <v>0.41460484909833245</v>
      </c>
      <c r="O36" s="217">
        <f t="shared" si="32"/>
        <v>0.43689219774371141</v>
      </c>
      <c r="P36" s="217">
        <f t="shared" si="32"/>
        <v>0.45811788804326176</v>
      </c>
      <c r="Q36" s="217">
        <f t="shared" si="32"/>
        <v>0.47959741504892778</v>
      </c>
      <c r="R36" s="217">
        <f t="shared" si="32"/>
        <v>0.52060865139681434</v>
      </c>
      <c r="S36" s="217">
        <f t="shared" si="32"/>
        <v>0.53564740069833583</v>
      </c>
      <c r="T36" s="217">
        <f t="shared" si="32"/>
        <v>0.55068614999985732</v>
      </c>
      <c r="U36" s="217">
        <f t="shared" si="32"/>
        <v>0.56572489930137881</v>
      </c>
      <c r="V36" s="217">
        <f t="shared" si="32"/>
        <v>0.58072512494146056</v>
      </c>
      <c r="W36" s="217">
        <f t="shared" si="32"/>
        <v>0.59576387424298205</v>
      </c>
      <c r="X36" s="217">
        <f t="shared" si="32"/>
        <v>0.62797144811453964</v>
      </c>
      <c r="Y36" s="217">
        <f t="shared" si="32"/>
        <v>0.64300715078810666</v>
      </c>
      <c r="Z36" s="217">
        <f t="shared" si="32"/>
        <v>0.6579497051775145</v>
      </c>
      <c r="AA36" s="217">
        <f t="shared" si="32"/>
        <v>0.67292906640724537</v>
      </c>
      <c r="AB36" s="217">
        <f t="shared" si="32"/>
        <v>0.68789332214282206</v>
      </c>
      <c r="AC36" s="217">
        <f t="shared" si="32"/>
        <v>0.74372664485259232</v>
      </c>
      <c r="AD36" s="217">
        <f t="shared" si="32"/>
        <v>2.7113484496407305</v>
      </c>
      <c r="AE36" s="217">
        <f t="shared" si="32"/>
        <v>2.7006164741555083</v>
      </c>
      <c r="AF36" s="217">
        <f t="shared" si="32"/>
        <v>2.6898844986702861</v>
      </c>
      <c r="AG36" s="217">
        <f t="shared" si="32"/>
        <v>2.6791525231850617</v>
      </c>
      <c r="AH36" s="217">
        <f t="shared" si="32"/>
        <v>2.6684205476998391</v>
      </c>
      <c r="AI36" s="217">
        <f t="shared" si="32"/>
        <v>2.6576886312405406</v>
      </c>
      <c r="AJ36" s="217">
        <f t="shared" si="32"/>
        <v>2.6469566557553179</v>
      </c>
      <c r="AK36" s="217">
        <f t="shared" si="32"/>
        <v>2.6362246802700948</v>
      </c>
      <c r="AL36" s="217">
        <f t="shared" si="32"/>
        <v>2.6254927047848722</v>
      </c>
      <c r="AM36" s="217">
        <f t="shared" si="32"/>
        <v>2.6147607292996495</v>
      </c>
      <c r="AN36" s="217">
        <f t="shared" si="32"/>
        <v>2.604028753814426</v>
      </c>
      <c r="AO36" s="217">
        <f t="shared" si="32"/>
        <v>2.5932967783292034</v>
      </c>
      <c r="AP36" s="217">
        <f t="shared" si="32"/>
        <v>2.5825648028439803</v>
      </c>
      <c r="AQ36" s="217">
        <f t="shared" si="32"/>
        <v>2.57190336333817</v>
      </c>
      <c r="AR36" s="217">
        <f t="shared" si="32"/>
        <v>2.5612419828582844</v>
      </c>
      <c r="AS36" s="217">
        <f t="shared" si="32"/>
        <v>2.5505805433524742</v>
      </c>
      <c r="AT36" s="217">
        <f t="shared" si="32"/>
        <v>2.539919103846664</v>
      </c>
      <c r="AU36" s="217">
        <f t="shared" si="32"/>
        <v>2.5292576643408529</v>
      </c>
      <c r="AV36" s="217">
        <f t="shared" si="32"/>
        <v>2.5185962838609677</v>
      </c>
      <c r="AW36" s="217">
        <f t="shared" si="32"/>
        <v>2.507934844355157</v>
      </c>
      <c r="AX36" s="217">
        <f t="shared" si="32"/>
        <v>2.4972734048493459</v>
      </c>
      <c r="AY36" s="217">
        <f t="shared" si="32"/>
        <v>2.4866119653435361</v>
      </c>
      <c r="AZ36" s="217">
        <f t="shared" si="32"/>
        <v>2.4759505258377259</v>
      </c>
      <c r="BA36" s="217">
        <f t="shared" si="32"/>
        <v>2.4652891453578403</v>
      </c>
      <c r="BB36" s="217">
        <f t="shared" si="32"/>
        <v>2.4546277058520296</v>
      </c>
      <c r="BC36" s="217">
        <f t="shared" si="32"/>
        <v>2.4440313719406062</v>
      </c>
      <c r="BD36" s="217">
        <f t="shared" si="32"/>
        <v>2.4334349790032581</v>
      </c>
      <c r="BE36" s="217">
        <f t="shared" si="32"/>
        <v>2.4228386450918347</v>
      </c>
      <c r="BF36" s="217">
        <f t="shared" si="32"/>
        <v>2.4122423111804112</v>
      </c>
      <c r="BG36" s="217">
        <f t="shared" si="32"/>
        <v>2.4016459182430636</v>
      </c>
      <c r="BH36" s="217">
        <f t="shared" si="32"/>
        <v>2.3910495843316393</v>
      </c>
      <c r="BI36" s="217">
        <f t="shared" si="32"/>
        <v>2.3804532504202158</v>
      </c>
      <c r="BJ36" s="217">
        <f t="shared" si="32"/>
        <v>2.3698569165087919</v>
      </c>
      <c r="BK36" s="217">
        <f t="shared" si="32"/>
        <v>2.3592605235714448</v>
      </c>
      <c r="BL36" s="217">
        <f t="shared" si="32"/>
        <v>2.3486641896600209</v>
      </c>
      <c r="BM36" s="217">
        <f t="shared" si="32"/>
        <v>2.3380678557485974</v>
      </c>
      <c r="BN36" s="217">
        <f t="shared" si="32"/>
        <v>2.3274714628112494</v>
      </c>
      <c r="BO36" s="217">
        <f t="shared" ref="BO36:CK36" si="33">BO35*BO13</f>
        <v>2.3169355124202773</v>
      </c>
      <c r="BP36" s="217">
        <f t="shared" si="33"/>
        <v>2.3063995620293047</v>
      </c>
      <c r="BQ36" s="217">
        <f t="shared" si="33"/>
        <v>2.2958636116383322</v>
      </c>
      <c r="BR36" s="217">
        <f t="shared" si="33"/>
        <v>2.2853276612473596</v>
      </c>
      <c r="BS36" s="217">
        <f t="shared" si="33"/>
        <v>2.2747917108563875</v>
      </c>
      <c r="BT36" s="217">
        <f t="shared" si="33"/>
        <v>2.2642557014394904</v>
      </c>
      <c r="BU36" s="217">
        <f t="shared" si="33"/>
        <v>2.2537197510485183</v>
      </c>
      <c r="BV36" s="217">
        <f t="shared" si="33"/>
        <v>2.2431838006575457</v>
      </c>
      <c r="BW36" s="217">
        <f t="shared" si="33"/>
        <v>2.2326478502665736</v>
      </c>
      <c r="BX36" s="217">
        <f t="shared" si="33"/>
        <v>2.2221118998756006</v>
      </c>
      <c r="BY36" s="217">
        <f t="shared" si="33"/>
        <v>2.2115759494846281</v>
      </c>
      <c r="BZ36" s="217">
        <f t="shared" si="33"/>
        <v>2.2010399400677318</v>
      </c>
      <c r="CA36" s="217">
        <f t="shared" si="33"/>
        <v>2.1905597101491989</v>
      </c>
      <c r="CB36" s="217">
        <f t="shared" si="33"/>
        <v>2.180079480230666</v>
      </c>
      <c r="CC36" s="217">
        <f t="shared" si="33"/>
        <v>2.1695991912862094</v>
      </c>
      <c r="CD36" s="217">
        <f t="shared" si="33"/>
        <v>2.1591189613676769</v>
      </c>
      <c r="CE36" s="217">
        <f t="shared" si="33"/>
        <v>2.1486386724232198</v>
      </c>
      <c r="CF36" s="217">
        <f t="shared" si="33"/>
        <v>2.1381584425046869</v>
      </c>
      <c r="CG36" s="217">
        <f t="shared" si="33"/>
        <v>2.1276781535602298</v>
      </c>
      <c r="CH36" s="217">
        <f t="shared" si="33"/>
        <v>2.1171979236416969</v>
      </c>
      <c r="CI36" s="217">
        <f t="shared" si="33"/>
        <v>2.1067176937231644</v>
      </c>
      <c r="CJ36" s="217">
        <f t="shared" si="33"/>
        <v>2.0962374047787073</v>
      </c>
      <c r="CK36" s="217">
        <f t="shared" si="33"/>
        <v>2.0857571748601749</v>
      </c>
    </row>
    <row r="38" spans="1:89" x14ac:dyDescent="0.2">
      <c r="A38" s="219" t="s">
        <v>117</v>
      </c>
    </row>
    <row r="39" spans="1:89" x14ac:dyDescent="0.2">
      <c r="A39" s="214" t="s">
        <v>110</v>
      </c>
      <c r="B39" s="211">
        <v>1523.4008057067183</v>
      </c>
      <c r="C39" s="211">
        <v>1523.4008057067183</v>
      </c>
      <c r="D39" s="211">
        <v>1523.4008057067183</v>
      </c>
      <c r="E39" s="211">
        <v>1523.4008057067183</v>
      </c>
      <c r="F39" s="211">
        <v>1523.4008057067183</v>
      </c>
      <c r="G39" s="211">
        <v>1523.4008057067183</v>
      </c>
      <c r="H39" s="211">
        <v>1523.4008057067183</v>
      </c>
      <c r="I39" s="211">
        <v>1523.4008057067183</v>
      </c>
      <c r="J39" s="211">
        <v>1523.4008057067183</v>
      </c>
      <c r="K39" s="211">
        <v>1523.4008057067183</v>
      </c>
      <c r="L39" s="211">
        <v>1523.4008057067183</v>
      </c>
      <c r="M39" s="211">
        <v>1523.4008057067183</v>
      </c>
      <c r="N39" s="211">
        <v>1523.4008057067183</v>
      </c>
      <c r="O39" s="211">
        <v>1523.4008057067183</v>
      </c>
      <c r="P39" s="211">
        <v>1523.4008057067183</v>
      </c>
      <c r="Q39" s="211">
        <v>1523.4008057067183</v>
      </c>
      <c r="R39" s="211">
        <v>1523.4008057067183</v>
      </c>
      <c r="S39" s="211">
        <v>1523.4008057067183</v>
      </c>
      <c r="T39" s="211">
        <v>1523.4008057067183</v>
      </c>
      <c r="U39" s="211">
        <v>1523.4008057067183</v>
      </c>
      <c r="V39" s="211">
        <v>1523.4008057067183</v>
      </c>
      <c r="W39" s="211">
        <v>1523.4008057067183</v>
      </c>
      <c r="X39" s="211">
        <v>1523.4008057067183</v>
      </c>
      <c r="Y39" s="211">
        <v>1523.4008057067183</v>
      </c>
      <c r="Z39" s="211">
        <v>1523.4008057067183</v>
      </c>
      <c r="AA39" s="211">
        <v>1523.4008057067183</v>
      </c>
      <c r="AB39" s="211">
        <v>1523.4008057067183</v>
      </c>
      <c r="AC39" s="211">
        <v>1523.4008057067183</v>
      </c>
      <c r="AD39" s="211">
        <v>1523.4008057067183</v>
      </c>
      <c r="AE39" s="211">
        <v>1523.4008057067183</v>
      </c>
      <c r="AF39" s="211">
        <v>1523.4008057067183</v>
      </c>
      <c r="AG39" s="211">
        <v>1523.4008057067183</v>
      </c>
      <c r="AH39" s="211">
        <v>1523.4008057067183</v>
      </c>
      <c r="AI39" s="211">
        <v>1523.4008057067183</v>
      </c>
      <c r="AJ39" s="211">
        <v>1523.4008057067183</v>
      </c>
      <c r="AK39" s="211">
        <v>1523.4008057067183</v>
      </c>
      <c r="AL39" s="211">
        <v>1523.4008057067183</v>
      </c>
      <c r="AM39" s="211">
        <v>1523.4008057067183</v>
      </c>
      <c r="AN39" s="211">
        <v>1523.4008057067183</v>
      </c>
      <c r="AO39" s="211">
        <v>1523.4008057067183</v>
      </c>
      <c r="AP39" s="211">
        <v>1523.4008057067183</v>
      </c>
      <c r="AQ39" s="211">
        <v>1523.4008057067183</v>
      </c>
      <c r="AR39" s="211">
        <v>1523.4008057067183</v>
      </c>
      <c r="AS39" s="211">
        <v>1523.4008057067183</v>
      </c>
      <c r="AT39" s="211">
        <v>1523.4008057067183</v>
      </c>
      <c r="AU39" s="211">
        <v>1523.4008057067183</v>
      </c>
      <c r="AV39" s="211">
        <v>1523.4008057067183</v>
      </c>
      <c r="AW39" s="211">
        <v>1523.4008057067183</v>
      </c>
      <c r="AX39" s="211">
        <v>1523.4008057067183</v>
      </c>
      <c r="AY39" s="211">
        <v>1523.4008057067183</v>
      </c>
      <c r="AZ39" s="211">
        <v>1523.4008057067183</v>
      </c>
      <c r="BA39" s="211">
        <v>1523.4008057067183</v>
      </c>
      <c r="BB39" s="211">
        <v>1523.4008057067183</v>
      </c>
      <c r="BC39" s="211">
        <v>1523.4008057067183</v>
      </c>
      <c r="BD39" s="211">
        <v>1523.4008057067183</v>
      </c>
      <c r="BE39" s="211">
        <v>1523.4008057067183</v>
      </c>
      <c r="BF39" s="211">
        <v>1523.4008057067183</v>
      </c>
      <c r="BG39" s="211">
        <v>1523.4008057067183</v>
      </c>
      <c r="BH39" s="211">
        <v>1523.4008057067183</v>
      </c>
      <c r="BI39" s="211">
        <v>1523.4008057067183</v>
      </c>
      <c r="BJ39" s="211">
        <v>1523.4008057067183</v>
      </c>
      <c r="BK39" s="211">
        <v>1523.4008057067183</v>
      </c>
      <c r="BL39" s="211">
        <v>1523.4008057067183</v>
      </c>
      <c r="BM39" s="211">
        <v>1523.4008057067183</v>
      </c>
      <c r="BN39" s="211">
        <v>1523.4008057067183</v>
      </c>
      <c r="BO39" s="211">
        <v>1523.4008057067183</v>
      </c>
      <c r="BP39" s="211">
        <v>1523.4008057067183</v>
      </c>
      <c r="BQ39" s="211">
        <v>1523.4008057067183</v>
      </c>
      <c r="BR39" s="211">
        <v>1523.4008057067183</v>
      </c>
      <c r="BS39" s="211">
        <v>1523.4008057067183</v>
      </c>
      <c r="BT39" s="211">
        <v>1523.4008057067183</v>
      </c>
      <c r="BU39" s="211">
        <v>1523.4008057067183</v>
      </c>
      <c r="BV39" s="211">
        <v>1523.4008057067183</v>
      </c>
      <c r="BW39" s="211">
        <v>1523.4008057067183</v>
      </c>
      <c r="BX39" s="211">
        <v>1523.4008057067183</v>
      </c>
      <c r="BY39" s="211">
        <v>1523.4008057067183</v>
      </c>
      <c r="BZ39" s="211">
        <v>1523.4008057067183</v>
      </c>
      <c r="CA39" s="211">
        <v>1523.4008057067183</v>
      </c>
      <c r="CB39" s="211">
        <v>1523.4008057067183</v>
      </c>
      <c r="CC39" s="211">
        <v>1523.4008057067183</v>
      </c>
      <c r="CD39" s="211">
        <v>1523.4008057067183</v>
      </c>
      <c r="CE39" s="211">
        <v>1523.4008057067183</v>
      </c>
      <c r="CF39" s="211">
        <v>1523.4008057067183</v>
      </c>
      <c r="CG39" s="211">
        <v>1523.4008057067183</v>
      </c>
      <c r="CH39" s="211">
        <v>1523.4008057067183</v>
      </c>
      <c r="CI39" s="211">
        <v>1523.4008057067183</v>
      </c>
      <c r="CJ39" s="211">
        <v>1523.4008057067183</v>
      </c>
      <c r="CK39" s="211">
        <v>1523.4008057067183</v>
      </c>
    </row>
    <row r="40" spans="1:89" x14ac:dyDescent="0.2">
      <c r="A40" s="214" t="s">
        <v>111</v>
      </c>
      <c r="B40" s="212">
        <v>213.33951613082715</v>
      </c>
      <c r="C40" s="212">
        <v>213.33951613082715</v>
      </c>
      <c r="D40" s="212">
        <v>213.33951613082715</v>
      </c>
      <c r="E40" s="212">
        <v>213.33951613082715</v>
      </c>
      <c r="F40" s="212">
        <v>213.33951613082715</v>
      </c>
      <c r="G40" s="212">
        <v>213.33951613082715</v>
      </c>
      <c r="H40" s="212">
        <v>213.33951613082715</v>
      </c>
      <c r="I40" s="212">
        <v>213.33951613082715</v>
      </c>
      <c r="J40" s="212">
        <v>213.33951613082715</v>
      </c>
      <c r="K40" s="212">
        <v>213.33951613082715</v>
      </c>
      <c r="L40" s="212">
        <v>213.33951613082715</v>
      </c>
      <c r="M40" s="212">
        <v>213.33951613082715</v>
      </c>
      <c r="N40" s="212">
        <v>213.33951613082715</v>
      </c>
      <c r="O40" s="212">
        <v>213.33951613082715</v>
      </c>
      <c r="P40" s="212">
        <v>213.33951613082715</v>
      </c>
      <c r="Q40" s="212">
        <v>213.33951613082715</v>
      </c>
      <c r="R40" s="212">
        <v>213.33951613082715</v>
      </c>
      <c r="S40" s="212">
        <v>213.33951613082715</v>
      </c>
      <c r="T40" s="212">
        <v>213.33951613082715</v>
      </c>
      <c r="U40" s="212">
        <v>213.33951613082715</v>
      </c>
      <c r="V40" s="212">
        <v>213.33951613082715</v>
      </c>
      <c r="W40" s="212">
        <v>213.33951613082715</v>
      </c>
      <c r="X40" s="212">
        <v>213.33951613082715</v>
      </c>
      <c r="Y40" s="212">
        <v>213.33951613082715</v>
      </c>
      <c r="Z40" s="212">
        <v>213.33951613082715</v>
      </c>
      <c r="AA40" s="212">
        <v>213.33951613082715</v>
      </c>
      <c r="AB40" s="212">
        <v>213.33951613082715</v>
      </c>
      <c r="AC40" s="212">
        <v>213.33951613082715</v>
      </c>
      <c r="AD40" s="212">
        <v>213.33951613082715</v>
      </c>
      <c r="AE40" s="212">
        <v>213.33951613082715</v>
      </c>
      <c r="AF40" s="212">
        <v>213.33951613082715</v>
      </c>
      <c r="AG40" s="212">
        <v>213.33951613082715</v>
      </c>
      <c r="AH40" s="212">
        <v>213.33951613082715</v>
      </c>
      <c r="AI40" s="212">
        <v>213.33951613082715</v>
      </c>
      <c r="AJ40" s="212">
        <v>213.33951613082715</v>
      </c>
      <c r="AK40" s="212">
        <v>213.33951613082715</v>
      </c>
      <c r="AL40" s="212">
        <v>213.33951613082715</v>
      </c>
      <c r="AM40" s="212">
        <v>213.33951613082715</v>
      </c>
      <c r="AN40" s="212">
        <v>213.33951613082715</v>
      </c>
      <c r="AO40" s="212">
        <v>213.33951613082715</v>
      </c>
      <c r="AP40" s="212">
        <v>213.33951613082715</v>
      </c>
      <c r="AQ40" s="212">
        <v>213.33951613082715</v>
      </c>
      <c r="AR40" s="212">
        <v>213.33951613082715</v>
      </c>
      <c r="AS40" s="212">
        <v>213.33951613082715</v>
      </c>
      <c r="AT40" s="212">
        <v>213.33951613082715</v>
      </c>
      <c r="AU40" s="212">
        <v>213.33951613082715</v>
      </c>
      <c r="AV40" s="212">
        <v>213.33951613082715</v>
      </c>
      <c r="AW40" s="212">
        <v>213.33951613082715</v>
      </c>
      <c r="AX40" s="212">
        <v>213.33951613082715</v>
      </c>
      <c r="AY40" s="212">
        <v>213.33951613082715</v>
      </c>
      <c r="AZ40" s="212">
        <v>213.33951613082715</v>
      </c>
      <c r="BA40" s="212">
        <v>213.33951613082715</v>
      </c>
      <c r="BB40" s="212">
        <v>213.33951613082715</v>
      </c>
      <c r="BC40" s="212">
        <v>213.33951613082715</v>
      </c>
      <c r="BD40" s="212">
        <v>213.33951613082715</v>
      </c>
      <c r="BE40" s="212">
        <v>213.33951613082715</v>
      </c>
      <c r="BF40" s="212">
        <v>213.33951613082715</v>
      </c>
      <c r="BG40" s="212">
        <v>213.33951613082715</v>
      </c>
      <c r="BH40" s="212">
        <v>213.33951613082715</v>
      </c>
      <c r="BI40" s="212">
        <v>213.33951613082715</v>
      </c>
      <c r="BJ40" s="212">
        <v>213.33951613082715</v>
      </c>
      <c r="BK40" s="212">
        <v>213.33951613082715</v>
      </c>
      <c r="BL40" s="212">
        <v>213.33951613082715</v>
      </c>
      <c r="BM40" s="212">
        <v>213.33951613082715</v>
      </c>
      <c r="BN40" s="212">
        <v>213.33951613082715</v>
      </c>
      <c r="BO40" s="212">
        <v>213.33951613082715</v>
      </c>
      <c r="BP40" s="212">
        <v>213.33951613082715</v>
      </c>
      <c r="BQ40" s="212">
        <v>213.33951613082715</v>
      </c>
      <c r="BR40" s="212">
        <v>213.33951613082715</v>
      </c>
      <c r="BS40" s="212">
        <v>213.33951613082715</v>
      </c>
      <c r="BT40" s="212">
        <v>213.33951613082715</v>
      </c>
      <c r="BU40" s="212">
        <v>213.33951613082715</v>
      </c>
      <c r="BV40" s="212">
        <v>213.33951613082715</v>
      </c>
      <c r="BW40" s="212">
        <v>213.33951613082715</v>
      </c>
      <c r="BX40" s="212">
        <v>213.33951613082715</v>
      </c>
      <c r="BY40" s="212">
        <v>213.33951613082715</v>
      </c>
      <c r="BZ40" s="212">
        <v>213.33951613082715</v>
      </c>
      <c r="CA40" s="212">
        <v>213.33951613082715</v>
      </c>
      <c r="CB40" s="212">
        <v>213.33951613082715</v>
      </c>
      <c r="CC40" s="212">
        <v>213.33951613082715</v>
      </c>
      <c r="CD40" s="212">
        <v>213.33951613082715</v>
      </c>
      <c r="CE40" s="212">
        <v>213.33951613082715</v>
      </c>
      <c r="CF40" s="212">
        <v>213.33951613082715</v>
      </c>
      <c r="CG40" s="212">
        <v>213.33951613082715</v>
      </c>
      <c r="CH40" s="212">
        <v>213.33951613082715</v>
      </c>
      <c r="CI40" s="212">
        <v>213.33951613082715</v>
      </c>
      <c r="CJ40" s="212">
        <v>213.33951613082715</v>
      </c>
      <c r="CK40" s="212">
        <v>213.33951613082715</v>
      </c>
    </row>
    <row r="41" spans="1:89" x14ac:dyDescent="0.2">
      <c r="A41" s="214" t="s">
        <v>100</v>
      </c>
      <c r="B41" s="217">
        <f>B40*B13</f>
        <v>6.6716295971790518E-2</v>
      </c>
      <c r="C41" s="217">
        <f t="shared" ref="C41:BN41" si="34">C40*C13</f>
        <v>7.7490692802827638E-2</v>
      </c>
      <c r="D41" s="217">
        <f t="shared" si="34"/>
        <v>8.8151348901841634E-2</v>
      </c>
      <c r="E41" s="217">
        <f t="shared" si="34"/>
        <v>9.8370742229916014E-2</v>
      </c>
      <c r="F41" s="217">
        <f t="shared" si="34"/>
        <v>0.11992619329727222</v>
      </c>
      <c r="G41" s="217">
        <f t="shared" si="34"/>
        <v>0.13148900388726917</v>
      </c>
      <c r="H41" s="217">
        <f t="shared" si="34"/>
        <v>0.14316213168544506</v>
      </c>
      <c r="I41" s="217">
        <f t="shared" si="34"/>
        <v>0.15514160873402824</v>
      </c>
      <c r="J41" s="217">
        <f t="shared" si="34"/>
        <v>0.16646993989948547</v>
      </c>
      <c r="K41" s="217">
        <f t="shared" si="34"/>
        <v>0.1775744609362955</v>
      </c>
      <c r="L41" s="217">
        <f t="shared" si="34"/>
        <v>0.19954280327107946</v>
      </c>
      <c r="M41" s="217">
        <f t="shared" si="34"/>
        <v>0.2108711344365366</v>
      </c>
      <c r="N41" s="217">
        <f t="shared" si="34"/>
        <v>0.22285061148511978</v>
      </c>
      <c r="O41" s="217">
        <f t="shared" si="34"/>
        <v>0.23483008853370291</v>
      </c>
      <c r="P41" s="217">
        <f t="shared" si="34"/>
        <v>0.24623892292803176</v>
      </c>
      <c r="Q41" s="217">
        <f t="shared" si="34"/>
        <v>0.2577841948611358</v>
      </c>
      <c r="R41" s="217">
        <f t="shared" si="34"/>
        <v>0.27982778436030176</v>
      </c>
      <c r="S41" s="217">
        <f t="shared" si="34"/>
        <v>0.28791113043091326</v>
      </c>
      <c r="T41" s="217">
        <f t="shared" si="34"/>
        <v>0.29599447650152477</v>
      </c>
      <c r="U41" s="217">
        <f t="shared" si="34"/>
        <v>0.30407782257213628</v>
      </c>
      <c r="V41" s="217">
        <f t="shared" si="34"/>
        <v>0.31214046212779223</v>
      </c>
      <c r="W41" s="217">
        <f t="shared" si="34"/>
        <v>0.32022380819840374</v>
      </c>
      <c r="X41" s="217">
        <f t="shared" si="34"/>
        <v>0.33753541839142992</v>
      </c>
      <c r="Y41" s="217">
        <f t="shared" si="34"/>
        <v>0.34561712689580432</v>
      </c>
      <c r="Z41" s="217">
        <f t="shared" si="34"/>
        <v>0.35364876808396478</v>
      </c>
      <c r="AA41" s="217">
        <f t="shared" si="34"/>
        <v>0.36170019299363898</v>
      </c>
      <c r="AB41" s="217">
        <f t="shared" si="34"/>
        <v>0.3697434986818029</v>
      </c>
      <c r="AC41" s="217">
        <f t="shared" si="34"/>
        <v>0.3997539776575742</v>
      </c>
      <c r="AD41" s="217">
        <f t="shared" si="34"/>
        <v>1.4573530947978932</v>
      </c>
      <c r="AE41" s="217">
        <f t="shared" si="34"/>
        <v>1.4515846449002947</v>
      </c>
      <c r="AF41" s="217">
        <f t="shared" si="34"/>
        <v>1.4458161950026962</v>
      </c>
      <c r="AG41" s="217">
        <f t="shared" si="34"/>
        <v>1.4400477451050968</v>
      </c>
      <c r="AH41" s="217">
        <f t="shared" si="34"/>
        <v>1.4342792952074981</v>
      </c>
      <c r="AI41" s="217">
        <f t="shared" si="34"/>
        <v>1.4285108770364054</v>
      </c>
      <c r="AJ41" s="217">
        <f t="shared" si="34"/>
        <v>1.4227424271388069</v>
      </c>
      <c r="AK41" s="217">
        <f t="shared" si="34"/>
        <v>1.416973977241208</v>
      </c>
      <c r="AL41" s="217">
        <f t="shared" si="34"/>
        <v>1.4112055273436093</v>
      </c>
      <c r="AM41" s="217">
        <f t="shared" si="34"/>
        <v>1.4054370774460108</v>
      </c>
      <c r="AN41" s="217">
        <f t="shared" si="34"/>
        <v>1.3996686275484114</v>
      </c>
      <c r="AO41" s="217">
        <f t="shared" si="34"/>
        <v>1.3939001776508129</v>
      </c>
      <c r="AP41" s="217">
        <f t="shared" si="34"/>
        <v>1.3881317277532141</v>
      </c>
      <c r="AQ41" s="217">
        <f t="shared" si="34"/>
        <v>1.3824011910304805</v>
      </c>
      <c r="AR41" s="217">
        <f t="shared" si="34"/>
        <v>1.376670686034253</v>
      </c>
      <c r="AS41" s="217">
        <f t="shared" si="34"/>
        <v>1.3709401493115194</v>
      </c>
      <c r="AT41" s="217">
        <f t="shared" si="34"/>
        <v>1.3652096125887858</v>
      </c>
      <c r="AU41" s="217">
        <f t="shared" si="34"/>
        <v>1.359479075866052</v>
      </c>
      <c r="AV41" s="217">
        <f t="shared" si="34"/>
        <v>1.3537485708698247</v>
      </c>
      <c r="AW41" s="217">
        <f t="shared" si="34"/>
        <v>1.3480180341470909</v>
      </c>
      <c r="AX41" s="217">
        <f t="shared" si="34"/>
        <v>1.342287497424357</v>
      </c>
      <c r="AY41" s="217">
        <f t="shared" si="34"/>
        <v>1.3365569607016237</v>
      </c>
      <c r="AZ41" s="217">
        <f t="shared" si="34"/>
        <v>1.3308264239788901</v>
      </c>
      <c r="BA41" s="217">
        <f t="shared" si="34"/>
        <v>1.3250959189826625</v>
      </c>
      <c r="BB41" s="217">
        <f t="shared" si="34"/>
        <v>1.3193653822599289</v>
      </c>
      <c r="BC41" s="217">
        <f t="shared" si="34"/>
        <v>1.3136698398734934</v>
      </c>
      <c r="BD41" s="217">
        <f t="shared" si="34"/>
        <v>1.3079742657605515</v>
      </c>
      <c r="BE41" s="217">
        <f t="shared" si="34"/>
        <v>1.302278723374116</v>
      </c>
      <c r="BF41" s="217">
        <f t="shared" si="34"/>
        <v>1.2965831809876804</v>
      </c>
      <c r="BG41" s="217">
        <f t="shared" si="34"/>
        <v>1.290887606874739</v>
      </c>
      <c r="BH41" s="217">
        <f t="shared" si="34"/>
        <v>1.2851920644883033</v>
      </c>
      <c r="BI41" s="217">
        <f t="shared" si="34"/>
        <v>1.2794965221018677</v>
      </c>
      <c r="BJ41" s="217">
        <f t="shared" si="34"/>
        <v>1.2738009797154319</v>
      </c>
      <c r="BK41" s="217">
        <f t="shared" si="34"/>
        <v>1.2681054056024907</v>
      </c>
      <c r="BL41" s="217">
        <f t="shared" si="34"/>
        <v>1.262409863216055</v>
      </c>
      <c r="BM41" s="217">
        <f t="shared" si="34"/>
        <v>1.2567143208296196</v>
      </c>
      <c r="BN41" s="217">
        <f t="shared" si="34"/>
        <v>1.2510187467166776</v>
      </c>
      <c r="BO41" s="217">
        <f t="shared" ref="BO41:CK41" si="35">BO40*BO13</f>
        <v>1.2453556605460474</v>
      </c>
      <c r="BP41" s="217">
        <f t="shared" si="35"/>
        <v>1.239692574375417</v>
      </c>
      <c r="BQ41" s="217">
        <f t="shared" si="35"/>
        <v>1.2340294882047864</v>
      </c>
      <c r="BR41" s="217">
        <f t="shared" si="35"/>
        <v>1.2283664020341558</v>
      </c>
      <c r="BS41" s="217">
        <f t="shared" si="35"/>
        <v>1.2227033158635254</v>
      </c>
      <c r="BT41" s="217">
        <f t="shared" si="35"/>
        <v>1.2170401979663885</v>
      </c>
      <c r="BU41" s="217">
        <f t="shared" si="35"/>
        <v>1.2113771117957584</v>
      </c>
      <c r="BV41" s="217">
        <f t="shared" si="35"/>
        <v>1.2057140256251277</v>
      </c>
      <c r="BW41" s="217">
        <f t="shared" si="35"/>
        <v>1.2000509394544976</v>
      </c>
      <c r="BX41" s="217">
        <f t="shared" si="35"/>
        <v>1.194387853283867</v>
      </c>
      <c r="BY41" s="217">
        <f t="shared" si="35"/>
        <v>1.1887247671132364</v>
      </c>
      <c r="BZ41" s="217">
        <f t="shared" si="35"/>
        <v>1.1830616492160997</v>
      </c>
      <c r="CA41" s="217">
        <f t="shared" si="35"/>
        <v>1.1774285128672874</v>
      </c>
      <c r="CB41" s="217">
        <f t="shared" si="35"/>
        <v>1.1717953765184752</v>
      </c>
      <c r="CC41" s="217">
        <f t="shared" si="35"/>
        <v>1.1661622084431567</v>
      </c>
      <c r="CD41" s="217">
        <f t="shared" si="35"/>
        <v>1.1605290720943444</v>
      </c>
      <c r="CE41" s="217">
        <f t="shared" si="35"/>
        <v>1.1548959040190259</v>
      </c>
      <c r="CF41" s="217">
        <f t="shared" si="35"/>
        <v>1.1492627676702134</v>
      </c>
      <c r="CG41" s="217">
        <f t="shared" si="35"/>
        <v>1.1436295995948951</v>
      </c>
      <c r="CH41" s="217">
        <f t="shared" si="35"/>
        <v>1.1379964632460826</v>
      </c>
      <c r="CI41" s="217">
        <f t="shared" si="35"/>
        <v>1.1323633268972704</v>
      </c>
      <c r="CJ41" s="217">
        <f t="shared" si="35"/>
        <v>1.1267301588219518</v>
      </c>
      <c r="CK41" s="217">
        <f t="shared" si="35"/>
        <v>1.1210970224731396</v>
      </c>
    </row>
    <row r="43" spans="1:89" x14ac:dyDescent="0.2">
      <c r="A43" s="219" t="s">
        <v>118</v>
      </c>
    </row>
    <row r="44" spans="1:89" x14ac:dyDescent="0.2">
      <c r="A44" s="214" t="s">
        <v>110</v>
      </c>
      <c r="B44" s="211">
        <v>57379.184163701058</v>
      </c>
      <c r="C44" s="211">
        <v>57379.184163701058</v>
      </c>
      <c r="D44" s="211">
        <v>57379.184163701058</v>
      </c>
      <c r="E44" s="211">
        <v>57379.184163701058</v>
      </c>
      <c r="F44" s="211">
        <v>57379.184163701058</v>
      </c>
      <c r="G44" s="211">
        <v>57379.184163701058</v>
      </c>
      <c r="H44" s="211">
        <v>57379.184163701058</v>
      </c>
      <c r="I44" s="211">
        <v>57379.184163701058</v>
      </c>
      <c r="J44" s="211">
        <v>57379.184163701058</v>
      </c>
      <c r="K44" s="211">
        <v>57379.184163701058</v>
      </c>
      <c r="L44" s="211">
        <v>57379.184163701058</v>
      </c>
      <c r="M44" s="211">
        <v>57379.184163701058</v>
      </c>
      <c r="N44" s="211">
        <v>57379.184163701058</v>
      </c>
      <c r="O44" s="211">
        <v>57379.184163701058</v>
      </c>
      <c r="P44" s="211">
        <v>57379.184163701058</v>
      </c>
      <c r="Q44" s="211">
        <v>57379.184163701058</v>
      </c>
      <c r="R44" s="211">
        <v>57379.184163701058</v>
      </c>
      <c r="S44" s="211">
        <v>57379.184163701058</v>
      </c>
      <c r="T44" s="211">
        <v>57379.184163701058</v>
      </c>
      <c r="U44" s="211">
        <v>57379.184163701058</v>
      </c>
      <c r="V44" s="211">
        <v>57379.184163701058</v>
      </c>
      <c r="W44" s="211">
        <v>57379.184163701058</v>
      </c>
      <c r="X44" s="211">
        <v>57379.184163701058</v>
      </c>
      <c r="Y44" s="211">
        <v>57379.184163701058</v>
      </c>
      <c r="Z44" s="211">
        <v>57379.184163701058</v>
      </c>
      <c r="AA44" s="211">
        <v>57379.184163701058</v>
      </c>
      <c r="AB44" s="211">
        <v>57379.184163701058</v>
      </c>
      <c r="AC44" s="211">
        <v>57379.184163701058</v>
      </c>
      <c r="AD44" s="211">
        <v>57379.184163701058</v>
      </c>
      <c r="AE44" s="211">
        <v>57379.184163701058</v>
      </c>
      <c r="AF44" s="211">
        <v>57379.184163701058</v>
      </c>
      <c r="AG44" s="211">
        <v>57379.184163701058</v>
      </c>
      <c r="AH44" s="211">
        <v>57379.184163701058</v>
      </c>
      <c r="AI44" s="211">
        <v>57379.184163701058</v>
      </c>
      <c r="AJ44" s="211">
        <v>57379.184163701058</v>
      </c>
      <c r="AK44" s="211">
        <v>57379.184163701058</v>
      </c>
      <c r="AL44" s="211">
        <v>57379.184163701058</v>
      </c>
      <c r="AM44" s="211">
        <v>57379.184163701058</v>
      </c>
      <c r="AN44" s="211">
        <v>57379.184163701058</v>
      </c>
      <c r="AO44" s="211">
        <v>57379.184163701058</v>
      </c>
      <c r="AP44" s="211">
        <v>57379.184163701058</v>
      </c>
      <c r="AQ44" s="211">
        <v>57379.184163701058</v>
      </c>
      <c r="AR44" s="211">
        <v>57379.184163701058</v>
      </c>
      <c r="AS44" s="211">
        <v>57379.184163701058</v>
      </c>
      <c r="AT44" s="211">
        <v>57379.184163701058</v>
      </c>
      <c r="AU44" s="211">
        <v>57379.184163701058</v>
      </c>
      <c r="AV44" s="211">
        <v>57379.184163701058</v>
      </c>
      <c r="AW44" s="211">
        <v>57379.184163701058</v>
      </c>
      <c r="AX44" s="211">
        <v>57379.184163701058</v>
      </c>
      <c r="AY44" s="211">
        <v>57379.184163701058</v>
      </c>
      <c r="AZ44" s="211">
        <v>57379.184163701058</v>
      </c>
      <c r="BA44" s="211">
        <v>57379.184163701058</v>
      </c>
      <c r="BB44" s="211">
        <v>57379.184163701058</v>
      </c>
      <c r="BC44" s="211">
        <v>57379.184163701058</v>
      </c>
      <c r="BD44" s="211">
        <v>57379.184163701058</v>
      </c>
      <c r="BE44" s="211">
        <v>57379.184163701058</v>
      </c>
      <c r="BF44" s="211">
        <v>57379.184163701058</v>
      </c>
      <c r="BG44" s="211">
        <v>57379.184163701058</v>
      </c>
      <c r="BH44" s="211">
        <v>57379.184163701058</v>
      </c>
      <c r="BI44" s="211">
        <v>57379.184163701058</v>
      </c>
      <c r="BJ44" s="211">
        <v>57379.184163701058</v>
      </c>
      <c r="BK44" s="211">
        <v>57379.184163701058</v>
      </c>
      <c r="BL44" s="211">
        <v>57379.184163701058</v>
      </c>
      <c r="BM44" s="211">
        <v>57379.184163701058</v>
      </c>
      <c r="BN44" s="211">
        <v>57379.184163701058</v>
      </c>
      <c r="BO44" s="211">
        <v>57379.184163701058</v>
      </c>
      <c r="BP44" s="211">
        <v>57379.184163701058</v>
      </c>
      <c r="BQ44" s="211">
        <v>57379.184163701058</v>
      </c>
      <c r="BR44" s="211">
        <v>57379.184163701058</v>
      </c>
      <c r="BS44" s="211">
        <v>57379.184163701058</v>
      </c>
      <c r="BT44" s="211">
        <v>57379.184163701058</v>
      </c>
      <c r="BU44" s="211">
        <v>57379.184163701058</v>
      </c>
      <c r="BV44" s="211">
        <v>57379.184163701058</v>
      </c>
      <c r="BW44" s="211">
        <v>57379.184163701058</v>
      </c>
      <c r="BX44" s="211">
        <v>57379.184163701058</v>
      </c>
      <c r="BY44" s="211">
        <v>57379.184163701058</v>
      </c>
      <c r="BZ44" s="211">
        <v>57379.184163701058</v>
      </c>
      <c r="CA44" s="211">
        <v>57379.184163701058</v>
      </c>
      <c r="CB44" s="211">
        <v>57379.184163701058</v>
      </c>
      <c r="CC44" s="211">
        <v>57379.184163701058</v>
      </c>
      <c r="CD44" s="211">
        <v>57379.184163701058</v>
      </c>
      <c r="CE44" s="211">
        <v>57379.184163701058</v>
      </c>
      <c r="CF44" s="211">
        <v>57379.184163701058</v>
      </c>
      <c r="CG44" s="211">
        <v>57379.184163701058</v>
      </c>
      <c r="CH44" s="211">
        <v>57379.184163701058</v>
      </c>
      <c r="CI44" s="211">
        <v>57379.184163701058</v>
      </c>
      <c r="CJ44" s="211">
        <v>57379.184163701058</v>
      </c>
      <c r="CK44" s="211">
        <v>57379.184163701058</v>
      </c>
    </row>
    <row r="45" spans="1:89" x14ac:dyDescent="0.2">
      <c r="A45" s="214" t="s">
        <v>111</v>
      </c>
      <c r="B45" s="212">
        <v>6496.3400266903909</v>
      </c>
      <c r="C45" s="212">
        <v>6496.3400266903909</v>
      </c>
      <c r="D45" s="212">
        <v>6496.3400266903909</v>
      </c>
      <c r="E45" s="212">
        <v>6496.3400266903909</v>
      </c>
      <c r="F45" s="212">
        <v>6496.3400266903909</v>
      </c>
      <c r="G45" s="212">
        <v>6496.3400266903909</v>
      </c>
      <c r="H45" s="212">
        <v>6496.3400266903909</v>
      </c>
      <c r="I45" s="212">
        <v>6496.3400266903909</v>
      </c>
      <c r="J45" s="212">
        <v>6496.3400266903909</v>
      </c>
      <c r="K45" s="212">
        <v>6496.3400266903909</v>
      </c>
      <c r="L45" s="212">
        <v>6496.3400266903909</v>
      </c>
      <c r="M45" s="212">
        <v>6496.3400266903909</v>
      </c>
      <c r="N45" s="212">
        <v>6496.3400266903909</v>
      </c>
      <c r="O45" s="212">
        <v>6496.3400266903909</v>
      </c>
      <c r="P45" s="212">
        <v>6496.3400266903909</v>
      </c>
      <c r="Q45" s="212">
        <v>6496.3400266903909</v>
      </c>
      <c r="R45" s="212">
        <v>6496.3400266903909</v>
      </c>
      <c r="S45" s="212">
        <v>6496.3400266903909</v>
      </c>
      <c r="T45" s="212">
        <v>6496.3400266903909</v>
      </c>
      <c r="U45" s="212">
        <v>6496.3400266903909</v>
      </c>
      <c r="V45" s="212">
        <v>6496.3400266903909</v>
      </c>
      <c r="W45" s="212">
        <v>6496.3400266903909</v>
      </c>
      <c r="X45" s="212">
        <v>6496.3400266903909</v>
      </c>
      <c r="Y45" s="212">
        <v>6496.3400266903909</v>
      </c>
      <c r="Z45" s="212">
        <v>6496.3400266903909</v>
      </c>
      <c r="AA45" s="212">
        <v>6496.3400266903909</v>
      </c>
      <c r="AB45" s="212">
        <v>6496.3400266903909</v>
      </c>
      <c r="AC45" s="212">
        <v>6496.3400266903909</v>
      </c>
      <c r="AD45" s="212">
        <v>6496.3400266903909</v>
      </c>
      <c r="AE45" s="212">
        <v>6496.3400266903909</v>
      </c>
      <c r="AF45" s="212">
        <v>6496.3400266903909</v>
      </c>
      <c r="AG45" s="212">
        <v>6496.3400266903909</v>
      </c>
      <c r="AH45" s="212">
        <v>6496.3400266903909</v>
      </c>
      <c r="AI45" s="212">
        <v>6496.3400266903909</v>
      </c>
      <c r="AJ45" s="212">
        <v>6496.3400266903909</v>
      </c>
      <c r="AK45" s="212">
        <v>6496.3400266903909</v>
      </c>
      <c r="AL45" s="212">
        <v>6496.3400266903909</v>
      </c>
      <c r="AM45" s="212">
        <v>6496.3400266903909</v>
      </c>
      <c r="AN45" s="212">
        <v>6496.3400266903909</v>
      </c>
      <c r="AO45" s="212">
        <v>6496.3400266903909</v>
      </c>
      <c r="AP45" s="212">
        <v>6496.3400266903909</v>
      </c>
      <c r="AQ45" s="212">
        <v>6496.3400266903909</v>
      </c>
      <c r="AR45" s="212">
        <v>6496.3400266903909</v>
      </c>
      <c r="AS45" s="212">
        <v>6496.3400266903909</v>
      </c>
      <c r="AT45" s="212">
        <v>6496.3400266903909</v>
      </c>
      <c r="AU45" s="212">
        <v>6496.3400266903909</v>
      </c>
      <c r="AV45" s="212">
        <v>6496.3400266903909</v>
      </c>
      <c r="AW45" s="212">
        <v>6496.3400266903909</v>
      </c>
      <c r="AX45" s="212">
        <v>6496.3400266903909</v>
      </c>
      <c r="AY45" s="212">
        <v>6496.3400266903909</v>
      </c>
      <c r="AZ45" s="212">
        <v>6496.3400266903909</v>
      </c>
      <c r="BA45" s="212">
        <v>6496.3400266903909</v>
      </c>
      <c r="BB45" s="212">
        <v>6496.3400266903909</v>
      </c>
      <c r="BC45" s="212">
        <v>6496.3400266903909</v>
      </c>
      <c r="BD45" s="212">
        <v>6496.3400266903909</v>
      </c>
      <c r="BE45" s="212">
        <v>6496.3400266903909</v>
      </c>
      <c r="BF45" s="212">
        <v>6496.3400266903909</v>
      </c>
      <c r="BG45" s="212">
        <v>6496.3400266903909</v>
      </c>
      <c r="BH45" s="212">
        <v>6496.3400266903909</v>
      </c>
      <c r="BI45" s="212">
        <v>6496.3400266903909</v>
      </c>
      <c r="BJ45" s="212">
        <v>6496.3400266903909</v>
      </c>
      <c r="BK45" s="212">
        <v>6496.3400266903909</v>
      </c>
      <c r="BL45" s="212">
        <v>6496.3400266903909</v>
      </c>
      <c r="BM45" s="212">
        <v>6496.3400266903909</v>
      </c>
      <c r="BN45" s="212">
        <v>6496.3400266903909</v>
      </c>
      <c r="BO45" s="212">
        <v>6496.3400266903909</v>
      </c>
      <c r="BP45" s="212">
        <v>6496.3400266903909</v>
      </c>
      <c r="BQ45" s="212">
        <v>6496.3400266903909</v>
      </c>
      <c r="BR45" s="212">
        <v>6496.3400266903909</v>
      </c>
      <c r="BS45" s="212">
        <v>6496.3400266903909</v>
      </c>
      <c r="BT45" s="212">
        <v>6496.3400266903909</v>
      </c>
      <c r="BU45" s="212">
        <v>6496.3400266903909</v>
      </c>
      <c r="BV45" s="212">
        <v>6496.3400266903909</v>
      </c>
      <c r="BW45" s="212">
        <v>6496.3400266903909</v>
      </c>
      <c r="BX45" s="212">
        <v>6496.3400266903909</v>
      </c>
      <c r="BY45" s="212">
        <v>6496.3400266903909</v>
      </c>
      <c r="BZ45" s="212">
        <v>6496.3400266903909</v>
      </c>
      <c r="CA45" s="212">
        <v>6496.3400266903909</v>
      </c>
      <c r="CB45" s="212">
        <v>6496.3400266903909</v>
      </c>
      <c r="CC45" s="212">
        <v>6496.3400266903909</v>
      </c>
      <c r="CD45" s="212">
        <v>6496.3400266903909</v>
      </c>
      <c r="CE45" s="212">
        <v>6496.3400266903909</v>
      </c>
      <c r="CF45" s="212">
        <v>6496.3400266903909</v>
      </c>
      <c r="CG45" s="212">
        <v>6496.3400266903909</v>
      </c>
      <c r="CH45" s="212">
        <v>6496.3400266903909</v>
      </c>
      <c r="CI45" s="212">
        <v>6496.3400266903909</v>
      </c>
      <c r="CJ45" s="212">
        <v>6496.3400266903909</v>
      </c>
      <c r="CK45" s="212">
        <v>6496.3400266903909</v>
      </c>
    </row>
    <row r="46" spans="1:89" x14ac:dyDescent="0.2">
      <c r="A46" s="214" t="s">
        <v>100</v>
      </c>
      <c r="B46" s="217">
        <f>B45*B13</f>
        <v>2.0315586714290781</v>
      </c>
      <c r="C46" s="217">
        <f t="shared" ref="C46:BN46" si="36">C45*C13</f>
        <v>2.3596467193741653</v>
      </c>
      <c r="D46" s="217">
        <f t="shared" si="36"/>
        <v>2.6842712811189107</v>
      </c>
      <c r="E46" s="217">
        <f t="shared" si="36"/>
        <v>2.9954590775932894</v>
      </c>
      <c r="F46" s="217">
        <f t="shared" si="36"/>
        <v>3.6518378962100901</v>
      </c>
      <c r="G46" s="217">
        <f t="shared" si="36"/>
        <v>4.0039337039589604</v>
      </c>
      <c r="H46" s="217">
        <f t="shared" si="36"/>
        <v>4.3593887491717709</v>
      </c>
      <c r="I46" s="217">
        <f t="shared" si="36"/>
        <v>4.7241723469830932</v>
      </c>
      <c r="J46" s="217">
        <f t="shared" si="36"/>
        <v>5.0691280894562061</v>
      </c>
      <c r="K46" s="217">
        <f t="shared" si="36"/>
        <v>5.4072686543031629</v>
      </c>
      <c r="L46" s="217">
        <f t="shared" si="36"/>
        <v>6.0762203057261326</v>
      </c>
      <c r="M46" s="217">
        <f t="shared" si="36"/>
        <v>6.4211760481992428</v>
      </c>
      <c r="N46" s="217">
        <f t="shared" si="36"/>
        <v>6.7859596460105651</v>
      </c>
      <c r="O46" s="217">
        <f t="shared" si="36"/>
        <v>7.1507432438218856</v>
      </c>
      <c r="P46" s="217">
        <f t="shared" si="36"/>
        <v>7.4981503668806546</v>
      </c>
      <c r="Q46" s="217">
        <f t="shared" si="36"/>
        <v>7.849712110050894</v>
      </c>
      <c r="R46" s="217">
        <f t="shared" si="36"/>
        <v>8.5209550911568748</v>
      </c>
      <c r="S46" s="217">
        <f t="shared" si="36"/>
        <v>8.7670987291498559</v>
      </c>
      <c r="T46" s="217">
        <f t="shared" si="36"/>
        <v>9.0132423671428352</v>
      </c>
      <c r="U46" s="217">
        <f t="shared" si="36"/>
        <v>9.2593860051358181</v>
      </c>
      <c r="V46" s="217">
        <f t="shared" si="36"/>
        <v>9.5048991150186808</v>
      </c>
      <c r="W46" s="217">
        <f t="shared" si="36"/>
        <v>9.7510427530116619</v>
      </c>
      <c r="X46" s="217">
        <f t="shared" si="36"/>
        <v>10.278193598120225</v>
      </c>
      <c r="Y46" s="217">
        <f t="shared" si="36"/>
        <v>10.524287371056392</v>
      </c>
      <c r="Z46" s="217">
        <f t="shared" si="36"/>
        <v>10.76885655859812</v>
      </c>
      <c r="AA46" s="217">
        <f t="shared" si="36"/>
        <v>11.014028174533227</v>
      </c>
      <c r="AB46" s="217">
        <f t="shared" si="36"/>
        <v>11.258952554397682</v>
      </c>
      <c r="AC46" s="217">
        <f t="shared" si="36"/>
        <v>12.17279298736697</v>
      </c>
      <c r="AD46" s="217">
        <f t="shared" si="36"/>
        <v>44.37743843456969</v>
      </c>
      <c r="AE46" s="217">
        <f t="shared" si="36"/>
        <v>44.201785031761993</v>
      </c>
      <c r="AF46" s="217">
        <f t="shared" si="36"/>
        <v>44.026131628954296</v>
      </c>
      <c r="AG46" s="217">
        <f t="shared" si="36"/>
        <v>43.850478226146571</v>
      </c>
      <c r="AH46" s="217">
        <f t="shared" si="36"/>
        <v>43.674824823338874</v>
      </c>
      <c r="AI46" s="217">
        <f t="shared" si="36"/>
        <v>43.499172386625844</v>
      </c>
      <c r="AJ46" s="217">
        <f t="shared" si="36"/>
        <v>43.323518983818147</v>
      </c>
      <c r="AK46" s="217">
        <f t="shared" si="36"/>
        <v>43.147865581010436</v>
      </c>
      <c r="AL46" s="217">
        <f t="shared" si="36"/>
        <v>42.972212178202739</v>
      </c>
      <c r="AM46" s="217">
        <f t="shared" si="36"/>
        <v>42.796558775395042</v>
      </c>
      <c r="AN46" s="217">
        <f t="shared" si="36"/>
        <v>42.620905372587316</v>
      </c>
      <c r="AO46" s="217">
        <f t="shared" si="36"/>
        <v>42.445251969779619</v>
      </c>
      <c r="AP46" s="217">
        <f t="shared" si="36"/>
        <v>42.269598566971915</v>
      </c>
      <c r="AQ46" s="217">
        <f t="shared" si="36"/>
        <v>42.095099647308651</v>
      </c>
      <c r="AR46" s="217">
        <f t="shared" si="36"/>
        <v>41.920601693740068</v>
      </c>
      <c r="AS46" s="217">
        <f t="shared" si="36"/>
        <v>41.746102774076796</v>
      </c>
      <c r="AT46" s="217">
        <f t="shared" si="36"/>
        <v>41.571603854413532</v>
      </c>
      <c r="AU46" s="217">
        <f t="shared" si="36"/>
        <v>41.397104934750253</v>
      </c>
      <c r="AV46" s="217">
        <f t="shared" si="36"/>
        <v>41.222606981181677</v>
      </c>
      <c r="AW46" s="217">
        <f t="shared" si="36"/>
        <v>41.048108061518406</v>
      </c>
      <c r="AX46" s="217">
        <f t="shared" si="36"/>
        <v>40.873609141855127</v>
      </c>
      <c r="AY46" s="217">
        <f t="shared" si="36"/>
        <v>40.699110222191862</v>
      </c>
      <c r="AZ46" s="217">
        <f t="shared" si="36"/>
        <v>40.524611302528598</v>
      </c>
      <c r="BA46" s="217">
        <f t="shared" si="36"/>
        <v>40.350113348960015</v>
      </c>
      <c r="BB46" s="217">
        <f t="shared" si="36"/>
        <v>40.175614429296743</v>
      </c>
      <c r="BC46" s="217">
        <f t="shared" si="36"/>
        <v>40.002181112067213</v>
      </c>
      <c r="BD46" s="217">
        <f t="shared" si="36"/>
        <v>39.828746828742986</v>
      </c>
      <c r="BE46" s="217">
        <f t="shared" si="36"/>
        <v>39.655313511513455</v>
      </c>
      <c r="BF46" s="217">
        <f t="shared" si="36"/>
        <v>39.481880194283924</v>
      </c>
      <c r="BG46" s="217">
        <f t="shared" si="36"/>
        <v>39.308445910959719</v>
      </c>
      <c r="BH46" s="217">
        <f t="shared" si="36"/>
        <v>39.135012593730174</v>
      </c>
      <c r="BI46" s="217">
        <f t="shared" si="36"/>
        <v>38.961579276500643</v>
      </c>
      <c r="BJ46" s="217">
        <f t="shared" si="36"/>
        <v>38.788145959271105</v>
      </c>
      <c r="BK46" s="217">
        <f t="shared" si="36"/>
        <v>38.6147116759469</v>
      </c>
      <c r="BL46" s="217">
        <f t="shared" si="36"/>
        <v>38.441278358717362</v>
      </c>
      <c r="BM46" s="217">
        <f t="shared" si="36"/>
        <v>38.267845041487831</v>
      </c>
      <c r="BN46" s="217">
        <f t="shared" si="36"/>
        <v>38.094410758163612</v>
      </c>
      <c r="BO46" s="217">
        <f t="shared" ref="BO46:CK46" si="37">BO45*BO13</f>
        <v>37.921965755793295</v>
      </c>
      <c r="BP46" s="217">
        <f t="shared" si="37"/>
        <v>37.749520753422978</v>
      </c>
      <c r="BQ46" s="217">
        <f t="shared" si="37"/>
        <v>37.577075751052654</v>
      </c>
      <c r="BR46" s="217">
        <f t="shared" si="37"/>
        <v>37.40463074868233</v>
      </c>
      <c r="BS46" s="217">
        <f t="shared" si="37"/>
        <v>37.232185746312012</v>
      </c>
      <c r="BT46" s="217">
        <f t="shared" si="37"/>
        <v>37.059739777847007</v>
      </c>
      <c r="BU46" s="217">
        <f t="shared" si="37"/>
        <v>36.88729477547669</v>
      </c>
      <c r="BV46" s="217">
        <f t="shared" si="37"/>
        <v>36.714849773106366</v>
      </c>
      <c r="BW46" s="217">
        <f t="shared" si="37"/>
        <v>36.542404770736056</v>
      </c>
      <c r="BX46" s="217">
        <f t="shared" si="37"/>
        <v>36.369959768365725</v>
      </c>
      <c r="BY46" s="217">
        <f t="shared" si="37"/>
        <v>36.1975147659954</v>
      </c>
      <c r="BZ46" s="217">
        <f t="shared" si="37"/>
        <v>36.025068797530402</v>
      </c>
      <c r="CA46" s="217">
        <f t="shared" si="37"/>
        <v>35.853535788539453</v>
      </c>
      <c r="CB46" s="217">
        <f t="shared" si="37"/>
        <v>35.682002779548505</v>
      </c>
      <c r="CC46" s="217">
        <f t="shared" si="37"/>
        <v>35.510468804462874</v>
      </c>
      <c r="CD46" s="217">
        <f t="shared" si="37"/>
        <v>35.338935795471926</v>
      </c>
      <c r="CE46" s="217">
        <f t="shared" si="37"/>
        <v>35.167401820386296</v>
      </c>
      <c r="CF46" s="217">
        <f t="shared" si="37"/>
        <v>34.99586881139534</v>
      </c>
      <c r="CG46" s="217">
        <f t="shared" si="37"/>
        <v>34.82433483630971</v>
      </c>
      <c r="CH46" s="217">
        <f t="shared" si="37"/>
        <v>34.652801827318754</v>
      </c>
      <c r="CI46" s="217">
        <f t="shared" si="37"/>
        <v>34.481268818327813</v>
      </c>
      <c r="CJ46" s="217">
        <f t="shared" si="37"/>
        <v>34.309734843242175</v>
      </c>
      <c r="CK46" s="217">
        <f t="shared" si="37"/>
        <v>34.138201834251234</v>
      </c>
    </row>
    <row r="48" spans="1:89" x14ac:dyDescent="0.2">
      <c r="A48" s="219" t="s">
        <v>119</v>
      </c>
    </row>
    <row r="49" spans="1:89" x14ac:dyDescent="0.2">
      <c r="A49" s="214" t="s">
        <v>110</v>
      </c>
      <c r="B49" s="211">
        <v>2343333.1541135572</v>
      </c>
      <c r="C49" s="211">
        <v>2343333.1541135572</v>
      </c>
      <c r="D49" s="211">
        <v>2343333.1541135572</v>
      </c>
      <c r="E49" s="211">
        <v>2343333.1541135572</v>
      </c>
      <c r="F49" s="211">
        <v>2343333.1541135572</v>
      </c>
      <c r="G49" s="211">
        <v>2343333.1541135572</v>
      </c>
      <c r="H49" s="211">
        <v>2343333.1541135572</v>
      </c>
      <c r="I49" s="211">
        <v>2343333.1541135572</v>
      </c>
      <c r="J49" s="211">
        <v>2343333.1541135572</v>
      </c>
      <c r="K49" s="211">
        <v>2343333.1541135572</v>
      </c>
      <c r="L49" s="211">
        <v>2343333.1541135572</v>
      </c>
      <c r="M49" s="211">
        <v>2343333.1541135572</v>
      </c>
      <c r="N49" s="211">
        <v>2343333.1541135572</v>
      </c>
      <c r="O49" s="211">
        <v>2343333.1541135572</v>
      </c>
      <c r="P49" s="211">
        <v>2343333.1541135572</v>
      </c>
      <c r="Q49" s="211">
        <v>2343333.1541135572</v>
      </c>
      <c r="R49" s="211">
        <v>2343333.1541135572</v>
      </c>
      <c r="S49" s="211">
        <v>2343333.1541135572</v>
      </c>
      <c r="T49" s="211">
        <v>2343333.1541135572</v>
      </c>
      <c r="U49" s="211">
        <v>2343333.1541135572</v>
      </c>
      <c r="V49" s="211">
        <v>2343333.1541135572</v>
      </c>
      <c r="W49" s="211">
        <v>2343333.1541135572</v>
      </c>
      <c r="X49" s="211">
        <v>2343333.1541135572</v>
      </c>
      <c r="Y49" s="211">
        <v>2343333.1541135572</v>
      </c>
      <c r="Z49" s="211">
        <v>2343333.1541135572</v>
      </c>
      <c r="AA49" s="211">
        <v>2343333.1541135572</v>
      </c>
      <c r="AB49" s="211">
        <v>2343333.1541135572</v>
      </c>
      <c r="AC49" s="211">
        <v>2343333.1541135572</v>
      </c>
      <c r="AD49" s="211">
        <v>2343333.1541135572</v>
      </c>
      <c r="AE49" s="211">
        <v>2343333.1541135572</v>
      </c>
      <c r="AF49" s="211">
        <v>2343333.1541135572</v>
      </c>
      <c r="AG49" s="211">
        <v>2343333.1541135572</v>
      </c>
      <c r="AH49" s="211">
        <v>2343333.1541135572</v>
      </c>
      <c r="AI49" s="211">
        <v>2343333.1541135572</v>
      </c>
      <c r="AJ49" s="211">
        <v>2343333.1541135572</v>
      </c>
      <c r="AK49" s="211">
        <v>2343333.1541135572</v>
      </c>
      <c r="AL49" s="211">
        <v>2343333.1541135572</v>
      </c>
      <c r="AM49" s="211">
        <v>2343333.1541135572</v>
      </c>
      <c r="AN49" s="211">
        <v>2343333.1541135572</v>
      </c>
      <c r="AO49" s="211">
        <v>2343333.1541135572</v>
      </c>
      <c r="AP49" s="211">
        <v>2343333.1541135572</v>
      </c>
      <c r="AQ49" s="211">
        <v>2343333.1541135572</v>
      </c>
      <c r="AR49" s="211">
        <v>2343333.1541135572</v>
      </c>
      <c r="AS49" s="211">
        <v>2343333.1541135572</v>
      </c>
      <c r="AT49" s="211">
        <v>2343333.1541135572</v>
      </c>
      <c r="AU49" s="211">
        <v>2343333.1541135572</v>
      </c>
      <c r="AV49" s="211">
        <v>2343333.1541135572</v>
      </c>
      <c r="AW49" s="211">
        <v>2343333.1541135572</v>
      </c>
      <c r="AX49" s="211">
        <v>2343333.1541135572</v>
      </c>
      <c r="AY49" s="211">
        <v>2343333.1541135572</v>
      </c>
      <c r="AZ49" s="211">
        <v>2343333.1541135572</v>
      </c>
      <c r="BA49" s="211">
        <v>2343333.1541135572</v>
      </c>
      <c r="BB49" s="211">
        <v>2343333.1541135572</v>
      </c>
      <c r="BC49" s="211">
        <v>2343333.1541135572</v>
      </c>
      <c r="BD49" s="211">
        <v>2343333.1541135572</v>
      </c>
      <c r="BE49" s="211">
        <v>2343333.1541135572</v>
      </c>
      <c r="BF49" s="211">
        <v>2343333.1541135572</v>
      </c>
      <c r="BG49" s="211">
        <v>2343333.1541135572</v>
      </c>
      <c r="BH49" s="211">
        <v>2343333.1541135572</v>
      </c>
      <c r="BI49" s="211">
        <v>2343333.1541135572</v>
      </c>
      <c r="BJ49" s="211">
        <v>2343333.1541135572</v>
      </c>
      <c r="BK49" s="211">
        <v>2343333.1541135572</v>
      </c>
      <c r="BL49" s="211">
        <v>2343333.1541135572</v>
      </c>
      <c r="BM49" s="211">
        <v>2343333.1541135572</v>
      </c>
      <c r="BN49" s="211">
        <v>2343333.1541135572</v>
      </c>
      <c r="BO49" s="211">
        <v>2343333.1541135572</v>
      </c>
      <c r="BP49" s="211">
        <v>2343333.1541135572</v>
      </c>
      <c r="BQ49" s="211">
        <v>2343333.1541135572</v>
      </c>
      <c r="BR49" s="211">
        <v>2343333.1541135572</v>
      </c>
      <c r="BS49" s="211">
        <v>2343333.1541135572</v>
      </c>
      <c r="BT49" s="211">
        <v>2343333.1541135572</v>
      </c>
      <c r="BU49" s="211">
        <v>2343333.1541135572</v>
      </c>
      <c r="BV49" s="211">
        <v>2343333.1541135572</v>
      </c>
      <c r="BW49" s="211">
        <v>2343333.1541135572</v>
      </c>
      <c r="BX49" s="211">
        <v>2343333.1541135572</v>
      </c>
      <c r="BY49" s="211">
        <v>2343333.1541135572</v>
      </c>
      <c r="BZ49" s="211">
        <v>2343333.1541135572</v>
      </c>
      <c r="CA49" s="211">
        <v>2343333.1541135572</v>
      </c>
      <c r="CB49" s="211">
        <v>2343333.1541135572</v>
      </c>
      <c r="CC49" s="211">
        <v>2343333.1541135572</v>
      </c>
      <c r="CD49" s="211">
        <v>2343333.1541135572</v>
      </c>
      <c r="CE49" s="211">
        <v>2343333.1541135572</v>
      </c>
      <c r="CF49" s="211">
        <v>2343333.1541135572</v>
      </c>
      <c r="CG49" s="211">
        <v>2343333.1541135572</v>
      </c>
      <c r="CH49" s="211">
        <v>2343333.1541135572</v>
      </c>
      <c r="CI49" s="211">
        <v>2343333.1541135572</v>
      </c>
      <c r="CJ49" s="211">
        <v>2343333.1541135572</v>
      </c>
      <c r="CK49" s="211">
        <v>2343333.1541135572</v>
      </c>
    </row>
    <row r="50" spans="1:89" x14ac:dyDescent="0.2">
      <c r="A50" s="214" t="s">
        <v>111</v>
      </c>
      <c r="B50" s="212">
        <v>140288.1483314021</v>
      </c>
      <c r="C50" s="212">
        <v>140288.1483314021</v>
      </c>
      <c r="D50" s="212">
        <v>140288.1483314021</v>
      </c>
      <c r="E50" s="212">
        <v>140288.1483314021</v>
      </c>
      <c r="F50" s="212">
        <v>140288.1483314021</v>
      </c>
      <c r="G50" s="212">
        <v>140288.1483314021</v>
      </c>
      <c r="H50" s="212">
        <v>140288.1483314021</v>
      </c>
      <c r="I50" s="212">
        <v>140288.1483314021</v>
      </c>
      <c r="J50" s="212">
        <v>140288.1483314021</v>
      </c>
      <c r="K50" s="212">
        <v>140288.1483314021</v>
      </c>
      <c r="L50" s="212">
        <v>140288.1483314021</v>
      </c>
      <c r="M50" s="212">
        <v>140288.1483314021</v>
      </c>
      <c r="N50" s="212">
        <v>140288.1483314021</v>
      </c>
      <c r="O50" s="212">
        <v>140288.1483314021</v>
      </c>
      <c r="P50" s="212">
        <v>140288.1483314021</v>
      </c>
      <c r="Q50" s="212">
        <v>140288.1483314021</v>
      </c>
      <c r="R50" s="212">
        <v>140288.1483314021</v>
      </c>
      <c r="S50" s="212">
        <v>140288.1483314021</v>
      </c>
      <c r="T50" s="212">
        <v>140288.1483314021</v>
      </c>
      <c r="U50" s="212">
        <v>140288.1483314021</v>
      </c>
      <c r="V50" s="212">
        <v>140288.1483314021</v>
      </c>
      <c r="W50" s="212">
        <v>140288.1483314021</v>
      </c>
      <c r="X50" s="212">
        <v>140288.1483314021</v>
      </c>
      <c r="Y50" s="212">
        <v>140288.1483314021</v>
      </c>
      <c r="Z50" s="212">
        <v>140288.1483314021</v>
      </c>
      <c r="AA50" s="212">
        <v>140288.1483314021</v>
      </c>
      <c r="AB50" s="212">
        <v>140288.1483314021</v>
      </c>
      <c r="AC50" s="212">
        <v>140288.1483314021</v>
      </c>
      <c r="AD50" s="212">
        <v>140288.1483314021</v>
      </c>
      <c r="AE50" s="212">
        <v>140288.1483314021</v>
      </c>
      <c r="AF50" s="212">
        <v>140288.1483314021</v>
      </c>
      <c r="AG50" s="212">
        <v>140288.1483314021</v>
      </c>
      <c r="AH50" s="212">
        <v>140288.1483314021</v>
      </c>
      <c r="AI50" s="212">
        <v>140288.1483314021</v>
      </c>
      <c r="AJ50" s="212">
        <v>140288.1483314021</v>
      </c>
      <c r="AK50" s="212">
        <v>140288.1483314021</v>
      </c>
      <c r="AL50" s="212">
        <v>140288.1483314021</v>
      </c>
      <c r="AM50" s="212">
        <v>140288.1483314021</v>
      </c>
      <c r="AN50" s="212">
        <v>140288.1483314021</v>
      </c>
      <c r="AO50" s="212">
        <v>140288.1483314021</v>
      </c>
      <c r="AP50" s="212">
        <v>140288.1483314021</v>
      </c>
      <c r="AQ50" s="212">
        <v>140288.1483314021</v>
      </c>
      <c r="AR50" s="212">
        <v>140288.1483314021</v>
      </c>
      <c r="AS50" s="212">
        <v>140288.1483314021</v>
      </c>
      <c r="AT50" s="212">
        <v>140288.1483314021</v>
      </c>
      <c r="AU50" s="212">
        <v>140288.1483314021</v>
      </c>
      <c r="AV50" s="212">
        <v>140288.1483314021</v>
      </c>
      <c r="AW50" s="212">
        <v>140288.1483314021</v>
      </c>
      <c r="AX50" s="212">
        <v>140288.1483314021</v>
      </c>
      <c r="AY50" s="212">
        <v>140288.1483314021</v>
      </c>
      <c r="AZ50" s="212">
        <v>140288.1483314021</v>
      </c>
      <c r="BA50" s="212">
        <v>140288.1483314021</v>
      </c>
      <c r="BB50" s="212">
        <v>140288.1483314021</v>
      </c>
      <c r="BC50" s="212">
        <v>140288.1483314021</v>
      </c>
      <c r="BD50" s="212">
        <v>140288.1483314021</v>
      </c>
      <c r="BE50" s="212">
        <v>140288.1483314021</v>
      </c>
      <c r="BF50" s="212">
        <v>140288.1483314021</v>
      </c>
      <c r="BG50" s="212">
        <v>140288.1483314021</v>
      </c>
      <c r="BH50" s="212">
        <v>140288.1483314021</v>
      </c>
      <c r="BI50" s="212">
        <v>140288.1483314021</v>
      </c>
      <c r="BJ50" s="212">
        <v>140288.1483314021</v>
      </c>
      <c r="BK50" s="212">
        <v>140288.1483314021</v>
      </c>
      <c r="BL50" s="212">
        <v>140288.1483314021</v>
      </c>
      <c r="BM50" s="212">
        <v>140288.1483314021</v>
      </c>
      <c r="BN50" s="212">
        <v>140288.1483314021</v>
      </c>
      <c r="BO50" s="212">
        <v>140288.1483314021</v>
      </c>
      <c r="BP50" s="212">
        <v>140288.1483314021</v>
      </c>
      <c r="BQ50" s="212">
        <v>140288.1483314021</v>
      </c>
      <c r="BR50" s="212">
        <v>140288.1483314021</v>
      </c>
      <c r="BS50" s="212">
        <v>140288.1483314021</v>
      </c>
      <c r="BT50" s="212">
        <v>140288.1483314021</v>
      </c>
      <c r="BU50" s="212">
        <v>140288.1483314021</v>
      </c>
      <c r="BV50" s="212">
        <v>140288.1483314021</v>
      </c>
      <c r="BW50" s="212">
        <v>140288.1483314021</v>
      </c>
      <c r="BX50" s="212">
        <v>140288.1483314021</v>
      </c>
      <c r="BY50" s="212">
        <v>140288.1483314021</v>
      </c>
      <c r="BZ50" s="212">
        <v>140288.1483314021</v>
      </c>
      <c r="CA50" s="212">
        <v>140288.1483314021</v>
      </c>
      <c r="CB50" s="212">
        <v>140288.1483314021</v>
      </c>
      <c r="CC50" s="212">
        <v>140288.1483314021</v>
      </c>
      <c r="CD50" s="212">
        <v>140288.1483314021</v>
      </c>
      <c r="CE50" s="212">
        <v>140288.1483314021</v>
      </c>
      <c r="CF50" s="212">
        <v>140288.1483314021</v>
      </c>
      <c r="CG50" s="212">
        <v>140288.1483314021</v>
      </c>
      <c r="CH50" s="212">
        <v>140288.1483314021</v>
      </c>
      <c r="CI50" s="212">
        <v>140288.1483314021</v>
      </c>
      <c r="CJ50" s="212">
        <v>140288.1483314021</v>
      </c>
      <c r="CK50" s="212">
        <v>140288.1483314021</v>
      </c>
    </row>
    <row r="51" spans="1:89" x14ac:dyDescent="0.2">
      <c r="A51" s="214" t="s">
        <v>100</v>
      </c>
      <c r="B51" s="217">
        <f>B50*B13</f>
        <v>43.871411143881566</v>
      </c>
      <c r="C51" s="217">
        <f t="shared" ref="C51:BN51" si="38">C50*C13</f>
        <v>50.956456653626738</v>
      </c>
      <c r="D51" s="217">
        <f t="shared" si="38"/>
        <v>57.966708346573355</v>
      </c>
      <c r="E51" s="217">
        <f t="shared" si="38"/>
        <v>64.686793744098452</v>
      </c>
      <c r="F51" s="217">
        <f t="shared" si="38"/>
        <v>78.861262551054693</v>
      </c>
      <c r="G51" s="217">
        <f t="shared" si="38"/>
        <v>86.464754471335667</v>
      </c>
      <c r="H51" s="217">
        <f t="shared" si="38"/>
        <v>94.140788962000201</v>
      </c>
      <c r="I51" s="217">
        <f t="shared" si="38"/>
        <v>102.0182730943523</v>
      </c>
      <c r="J51" s="217">
        <f t="shared" si="38"/>
        <v>109.46757565071668</v>
      </c>
      <c r="K51" s="217">
        <f t="shared" si="38"/>
        <v>116.76970477622693</v>
      </c>
      <c r="L51" s="217">
        <f t="shared" si="38"/>
        <v>131.21568329887094</v>
      </c>
      <c r="M51" s="217">
        <f t="shared" si="38"/>
        <v>138.66498585523527</v>
      </c>
      <c r="N51" s="217">
        <f t="shared" si="38"/>
        <v>146.54246998758734</v>
      </c>
      <c r="O51" s="217">
        <f t="shared" si="38"/>
        <v>154.4199541199394</v>
      </c>
      <c r="P51" s="217">
        <f t="shared" si="38"/>
        <v>161.92219412135813</v>
      </c>
      <c r="Q51" s="217">
        <f t="shared" si="38"/>
        <v>169.51415294292235</v>
      </c>
      <c r="R51" s="217">
        <f t="shared" si="38"/>
        <v>184.00961261912755</v>
      </c>
      <c r="S51" s="217">
        <f t="shared" si="38"/>
        <v>189.32507256360682</v>
      </c>
      <c r="T51" s="217">
        <f t="shared" si="38"/>
        <v>194.6405325080861</v>
      </c>
      <c r="U51" s="217">
        <f t="shared" si="38"/>
        <v>199.9559924525654</v>
      </c>
      <c r="V51" s="217">
        <f t="shared" si="38"/>
        <v>205.25783617303611</v>
      </c>
      <c r="W51" s="217">
        <f t="shared" si="38"/>
        <v>210.57329611751541</v>
      </c>
      <c r="X51" s="217">
        <f t="shared" si="38"/>
        <v>221.95709309362442</v>
      </c>
      <c r="Y51" s="217">
        <f t="shared" si="38"/>
        <v>227.27147620461622</v>
      </c>
      <c r="Z51" s="217">
        <f t="shared" si="38"/>
        <v>232.55293596783369</v>
      </c>
      <c r="AA51" s="217">
        <f t="shared" si="38"/>
        <v>237.84740514303732</v>
      </c>
      <c r="AB51" s="217">
        <f t="shared" si="38"/>
        <v>243.13653526726611</v>
      </c>
      <c r="AC51" s="217">
        <f t="shared" si="38"/>
        <v>262.87087517018239</v>
      </c>
      <c r="AD51" s="217">
        <f t="shared" si="38"/>
        <v>958.32863429229565</v>
      </c>
      <c r="AE51" s="217">
        <f t="shared" si="38"/>
        <v>954.53540756359007</v>
      </c>
      <c r="AF51" s="217">
        <f t="shared" si="38"/>
        <v>950.74218083488449</v>
      </c>
      <c r="AG51" s="217">
        <f t="shared" si="38"/>
        <v>946.94895410617835</v>
      </c>
      <c r="AH51" s="217">
        <f t="shared" si="38"/>
        <v>943.15572737747277</v>
      </c>
      <c r="AI51" s="217">
        <f t="shared" si="38"/>
        <v>939.36252151153485</v>
      </c>
      <c r="AJ51" s="217">
        <f t="shared" si="38"/>
        <v>935.56929478282927</v>
      </c>
      <c r="AK51" s="217">
        <f t="shared" si="38"/>
        <v>931.77606805412347</v>
      </c>
      <c r="AL51" s="217">
        <f t="shared" si="38"/>
        <v>927.98284132541778</v>
      </c>
      <c r="AM51" s="217">
        <f t="shared" si="38"/>
        <v>924.1896145967122</v>
      </c>
      <c r="AN51" s="217">
        <f t="shared" si="38"/>
        <v>920.39638786800617</v>
      </c>
      <c r="AO51" s="217">
        <f t="shared" si="38"/>
        <v>916.6031611393006</v>
      </c>
      <c r="AP51" s="217">
        <f t="shared" si="38"/>
        <v>912.80993441059491</v>
      </c>
      <c r="AQ51" s="217">
        <f t="shared" si="38"/>
        <v>909.04163868949456</v>
      </c>
      <c r="AR51" s="217">
        <f t="shared" si="38"/>
        <v>905.27336383116221</v>
      </c>
      <c r="AS51" s="217">
        <f t="shared" si="38"/>
        <v>901.50506811006198</v>
      </c>
      <c r="AT51" s="217">
        <f t="shared" si="38"/>
        <v>897.73677238896164</v>
      </c>
      <c r="AU51" s="217">
        <f t="shared" si="38"/>
        <v>893.96847666786118</v>
      </c>
      <c r="AV51" s="217">
        <f t="shared" si="38"/>
        <v>890.20020180952895</v>
      </c>
      <c r="AW51" s="217">
        <f t="shared" si="38"/>
        <v>886.4319060884286</v>
      </c>
      <c r="AX51" s="217">
        <f t="shared" si="38"/>
        <v>882.66361036732803</v>
      </c>
      <c r="AY51" s="217">
        <f t="shared" si="38"/>
        <v>878.89531464622792</v>
      </c>
      <c r="AZ51" s="217">
        <f t="shared" si="38"/>
        <v>875.12701892512757</v>
      </c>
      <c r="BA51" s="217">
        <f t="shared" si="38"/>
        <v>871.35874406679534</v>
      </c>
      <c r="BB51" s="217">
        <f t="shared" si="38"/>
        <v>867.59044834569488</v>
      </c>
      <c r="BC51" s="217">
        <f t="shared" si="38"/>
        <v>863.84516425755601</v>
      </c>
      <c r="BD51" s="217">
        <f t="shared" si="38"/>
        <v>860.09985930664891</v>
      </c>
      <c r="BE51" s="217">
        <f t="shared" si="38"/>
        <v>856.35457521851004</v>
      </c>
      <c r="BF51" s="217">
        <f t="shared" si="38"/>
        <v>852.60929113037105</v>
      </c>
      <c r="BG51" s="217">
        <f t="shared" si="38"/>
        <v>848.86398617946429</v>
      </c>
      <c r="BH51" s="217">
        <f t="shared" si="38"/>
        <v>845.11870209132519</v>
      </c>
      <c r="BI51" s="217">
        <f t="shared" si="38"/>
        <v>841.3734180031862</v>
      </c>
      <c r="BJ51" s="217">
        <f t="shared" si="38"/>
        <v>837.62813391504721</v>
      </c>
      <c r="BK51" s="217">
        <f t="shared" si="38"/>
        <v>833.88282896414057</v>
      </c>
      <c r="BL51" s="217">
        <f t="shared" si="38"/>
        <v>830.13754487600147</v>
      </c>
      <c r="BM51" s="217">
        <f t="shared" si="38"/>
        <v>826.3922607878626</v>
      </c>
      <c r="BN51" s="217">
        <f t="shared" si="38"/>
        <v>822.64695583695561</v>
      </c>
      <c r="BO51" s="217">
        <f t="shared" ref="BO51:CK51" si="39">BO50*BO13</f>
        <v>818.92301436034836</v>
      </c>
      <c r="BP51" s="217">
        <f t="shared" si="39"/>
        <v>815.19907288374111</v>
      </c>
      <c r="BQ51" s="217">
        <f t="shared" si="39"/>
        <v>811.47513140713374</v>
      </c>
      <c r="BR51" s="217">
        <f t="shared" si="39"/>
        <v>807.75118993052638</v>
      </c>
      <c r="BS51" s="217">
        <f t="shared" si="39"/>
        <v>804.02724845391924</v>
      </c>
      <c r="BT51" s="217">
        <f t="shared" si="39"/>
        <v>800.30328611454388</v>
      </c>
      <c r="BU51" s="217">
        <f t="shared" si="39"/>
        <v>796.57934463793674</v>
      </c>
      <c r="BV51" s="217">
        <f t="shared" si="39"/>
        <v>792.85540316132926</v>
      </c>
      <c r="BW51" s="217">
        <f t="shared" si="39"/>
        <v>789.13146168472213</v>
      </c>
      <c r="BX51" s="217">
        <f t="shared" si="39"/>
        <v>785.40752020811476</v>
      </c>
      <c r="BY51" s="217">
        <f t="shared" si="39"/>
        <v>781.6835787315074</v>
      </c>
      <c r="BZ51" s="217">
        <f t="shared" si="39"/>
        <v>777.95961639213226</v>
      </c>
      <c r="CA51" s="217">
        <f t="shared" si="39"/>
        <v>774.25536936839478</v>
      </c>
      <c r="CB51" s="217">
        <f t="shared" si="39"/>
        <v>770.55112234465741</v>
      </c>
      <c r="CC51" s="217">
        <f t="shared" si="39"/>
        <v>766.84685445815217</v>
      </c>
      <c r="CD51" s="217">
        <f t="shared" si="39"/>
        <v>763.1426074344148</v>
      </c>
      <c r="CE51" s="217">
        <f t="shared" si="39"/>
        <v>759.43833954790955</v>
      </c>
      <c r="CF51" s="217">
        <f t="shared" si="39"/>
        <v>755.73409252417207</v>
      </c>
      <c r="CG51" s="217">
        <f t="shared" si="39"/>
        <v>752.02982463766682</v>
      </c>
      <c r="CH51" s="217">
        <f t="shared" si="39"/>
        <v>748.32557761392934</v>
      </c>
      <c r="CI51" s="217">
        <f t="shared" si="39"/>
        <v>744.62133059019197</v>
      </c>
      <c r="CJ51" s="217">
        <f t="shared" si="39"/>
        <v>740.91706270368661</v>
      </c>
      <c r="CK51" s="217">
        <f t="shared" si="39"/>
        <v>737.21281567994936</v>
      </c>
    </row>
    <row r="53" spans="1:89" x14ac:dyDescent="0.2">
      <c r="A53" s="219" t="s">
        <v>120</v>
      </c>
    </row>
    <row r="54" spans="1:89" x14ac:dyDescent="0.2">
      <c r="A54" s="214" t="s">
        <v>110</v>
      </c>
      <c r="B54" s="211">
        <v>17830.35185185185</v>
      </c>
      <c r="C54" s="211">
        <v>17830.35185185185</v>
      </c>
      <c r="D54" s="211">
        <v>17830.35185185185</v>
      </c>
      <c r="E54" s="211">
        <v>17830.35185185185</v>
      </c>
      <c r="F54" s="211">
        <v>17830.35185185185</v>
      </c>
      <c r="G54" s="211">
        <v>17830.35185185185</v>
      </c>
      <c r="H54" s="211">
        <v>17830.35185185185</v>
      </c>
      <c r="I54" s="211">
        <v>17830.35185185185</v>
      </c>
      <c r="J54" s="211">
        <v>17830.35185185185</v>
      </c>
      <c r="K54" s="211">
        <v>17830.35185185185</v>
      </c>
      <c r="L54" s="211">
        <v>17830.35185185185</v>
      </c>
      <c r="M54" s="211">
        <v>17830.35185185185</v>
      </c>
      <c r="N54" s="211">
        <v>17830.35185185185</v>
      </c>
      <c r="O54" s="211">
        <v>17830.35185185185</v>
      </c>
      <c r="P54" s="211">
        <v>17830.35185185185</v>
      </c>
      <c r="Q54" s="211">
        <v>17830.35185185185</v>
      </c>
      <c r="R54" s="211">
        <v>17830.35185185185</v>
      </c>
      <c r="S54" s="211">
        <v>17830.35185185185</v>
      </c>
      <c r="T54" s="211">
        <v>17830.35185185185</v>
      </c>
      <c r="U54" s="211">
        <v>17830.35185185185</v>
      </c>
      <c r="V54" s="211">
        <v>17830.35185185185</v>
      </c>
      <c r="W54" s="211">
        <v>17830.35185185185</v>
      </c>
      <c r="X54" s="211">
        <v>17830.35185185185</v>
      </c>
      <c r="Y54" s="211">
        <v>17830.35185185185</v>
      </c>
      <c r="Z54" s="211">
        <v>17830.35185185185</v>
      </c>
      <c r="AA54" s="211">
        <v>17830.35185185185</v>
      </c>
      <c r="AB54" s="211">
        <v>17830.35185185185</v>
      </c>
      <c r="AC54" s="211">
        <v>17830.35185185185</v>
      </c>
      <c r="AD54" s="211">
        <v>17830.35185185185</v>
      </c>
      <c r="AE54" s="211">
        <v>17830.35185185185</v>
      </c>
      <c r="AF54" s="211">
        <v>17830.35185185185</v>
      </c>
      <c r="AG54" s="211">
        <v>17830.35185185185</v>
      </c>
      <c r="AH54" s="211">
        <v>17830.35185185185</v>
      </c>
      <c r="AI54" s="211">
        <v>17830.35185185185</v>
      </c>
      <c r="AJ54" s="211">
        <v>17830.35185185185</v>
      </c>
      <c r="AK54" s="211">
        <v>17830.35185185185</v>
      </c>
      <c r="AL54" s="211">
        <v>17830.35185185185</v>
      </c>
      <c r="AM54" s="211">
        <v>17830.35185185185</v>
      </c>
      <c r="AN54" s="211">
        <v>17830.35185185185</v>
      </c>
      <c r="AO54" s="211">
        <v>17830.35185185185</v>
      </c>
      <c r="AP54" s="211">
        <v>17830.35185185185</v>
      </c>
      <c r="AQ54" s="211">
        <v>17830.35185185185</v>
      </c>
      <c r="AR54" s="211">
        <v>17830.35185185185</v>
      </c>
      <c r="AS54" s="211">
        <v>17830.35185185185</v>
      </c>
      <c r="AT54" s="211">
        <v>17830.35185185185</v>
      </c>
      <c r="AU54" s="211">
        <v>17830.35185185185</v>
      </c>
      <c r="AV54" s="211">
        <v>17830.35185185185</v>
      </c>
      <c r="AW54" s="211">
        <v>17830.35185185185</v>
      </c>
      <c r="AX54" s="211">
        <v>17830.35185185185</v>
      </c>
      <c r="AY54" s="211">
        <v>17830.35185185185</v>
      </c>
      <c r="AZ54" s="211">
        <v>17830.35185185185</v>
      </c>
      <c r="BA54" s="211">
        <v>17830.35185185185</v>
      </c>
      <c r="BB54" s="211">
        <v>17830.35185185185</v>
      </c>
      <c r="BC54" s="211">
        <v>17830.35185185185</v>
      </c>
      <c r="BD54" s="211">
        <v>17830.35185185185</v>
      </c>
      <c r="BE54" s="211">
        <v>17830.35185185185</v>
      </c>
      <c r="BF54" s="211">
        <v>17830.35185185185</v>
      </c>
      <c r="BG54" s="211">
        <v>17830.35185185185</v>
      </c>
      <c r="BH54" s="211">
        <v>17830.35185185185</v>
      </c>
      <c r="BI54" s="211">
        <v>17830.35185185185</v>
      </c>
      <c r="BJ54" s="211">
        <v>17830.35185185185</v>
      </c>
      <c r="BK54" s="211">
        <v>17830.35185185185</v>
      </c>
      <c r="BL54" s="211">
        <v>17830.35185185185</v>
      </c>
      <c r="BM54" s="211">
        <v>17830.35185185185</v>
      </c>
      <c r="BN54" s="211">
        <v>17830.35185185185</v>
      </c>
      <c r="BO54" s="211">
        <v>17830.35185185185</v>
      </c>
      <c r="BP54" s="211">
        <v>17830.35185185185</v>
      </c>
      <c r="BQ54" s="211">
        <v>17830.35185185185</v>
      </c>
      <c r="BR54" s="211">
        <v>17830.35185185185</v>
      </c>
      <c r="BS54" s="211">
        <v>17830.35185185185</v>
      </c>
      <c r="BT54" s="211">
        <v>17830.35185185185</v>
      </c>
      <c r="BU54" s="211">
        <v>17830.35185185185</v>
      </c>
      <c r="BV54" s="211">
        <v>17830.35185185185</v>
      </c>
      <c r="BW54" s="211">
        <v>17830.35185185185</v>
      </c>
      <c r="BX54" s="211">
        <v>17830.35185185185</v>
      </c>
      <c r="BY54" s="211">
        <v>17830.35185185185</v>
      </c>
      <c r="BZ54" s="211">
        <v>17830.35185185185</v>
      </c>
      <c r="CA54" s="211">
        <v>17830.35185185185</v>
      </c>
      <c r="CB54" s="211">
        <v>17830.35185185185</v>
      </c>
      <c r="CC54" s="211">
        <v>17830.35185185185</v>
      </c>
      <c r="CD54" s="211">
        <v>17830.35185185185</v>
      </c>
      <c r="CE54" s="211">
        <v>17830.35185185185</v>
      </c>
      <c r="CF54" s="211">
        <v>17830.35185185185</v>
      </c>
      <c r="CG54" s="211">
        <v>17830.35185185185</v>
      </c>
      <c r="CH54" s="211">
        <v>17830.35185185185</v>
      </c>
      <c r="CI54" s="211">
        <v>17830.35185185185</v>
      </c>
      <c r="CJ54" s="211">
        <v>17830.35185185185</v>
      </c>
      <c r="CK54" s="211">
        <v>17830.35185185185</v>
      </c>
    </row>
    <row r="55" spans="1:89" x14ac:dyDescent="0.2">
      <c r="A55" s="214" t="s">
        <v>111</v>
      </c>
      <c r="B55" s="212">
        <v>1912.3896296296298</v>
      </c>
      <c r="C55" s="212">
        <v>1912.3896296296298</v>
      </c>
      <c r="D55" s="212">
        <v>1912.3896296296298</v>
      </c>
      <c r="E55" s="212">
        <v>1912.3896296296298</v>
      </c>
      <c r="F55" s="212">
        <v>1912.3896296296298</v>
      </c>
      <c r="G55" s="212">
        <v>1912.3896296296298</v>
      </c>
      <c r="H55" s="212">
        <v>1912.3896296296298</v>
      </c>
      <c r="I55" s="212">
        <v>1912.3896296296298</v>
      </c>
      <c r="J55" s="212">
        <v>1912.3896296296298</v>
      </c>
      <c r="K55" s="212">
        <v>1912.3896296296298</v>
      </c>
      <c r="L55" s="212">
        <v>1912.3896296296298</v>
      </c>
      <c r="M55" s="212">
        <v>1912.3896296296298</v>
      </c>
      <c r="N55" s="212">
        <v>1912.3896296296298</v>
      </c>
      <c r="O55" s="212">
        <v>1912.3896296296298</v>
      </c>
      <c r="P55" s="212">
        <v>1912.3896296296298</v>
      </c>
      <c r="Q55" s="212">
        <v>1912.3896296296298</v>
      </c>
      <c r="R55" s="212">
        <v>1912.3896296296298</v>
      </c>
      <c r="S55" s="212">
        <v>1912.3896296296298</v>
      </c>
      <c r="T55" s="212">
        <v>1912.3896296296298</v>
      </c>
      <c r="U55" s="212">
        <v>1912.3896296296298</v>
      </c>
      <c r="V55" s="212">
        <v>1912.3896296296298</v>
      </c>
      <c r="W55" s="212">
        <v>1912.3896296296298</v>
      </c>
      <c r="X55" s="212">
        <v>1912.3896296296298</v>
      </c>
      <c r="Y55" s="212">
        <v>1912.3896296296298</v>
      </c>
      <c r="Z55" s="212">
        <v>1912.3896296296298</v>
      </c>
      <c r="AA55" s="212">
        <v>1912.3896296296298</v>
      </c>
      <c r="AB55" s="212">
        <v>1912.3896296296298</v>
      </c>
      <c r="AC55" s="212">
        <v>1912.3896296296298</v>
      </c>
      <c r="AD55" s="212">
        <v>1912.3896296296298</v>
      </c>
      <c r="AE55" s="212">
        <v>1912.3896296296298</v>
      </c>
      <c r="AF55" s="212">
        <v>1912.3896296296298</v>
      </c>
      <c r="AG55" s="212">
        <v>1912.3896296296298</v>
      </c>
      <c r="AH55" s="212">
        <v>1912.3896296296298</v>
      </c>
      <c r="AI55" s="212">
        <v>1912.3896296296298</v>
      </c>
      <c r="AJ55" s="212">
        <v>1912.3896296296298</v>
      </c>
      <c r="AK55" s="212">
        <v>1912.3896296296298</v>
      </c>
      <c r="AL55" s="212">
        <v>1912.3896296296298</v>
      </c>
      <c r="AM55" s="212">
        <v>1912.3896296296298</v>
      </c>
      <c r="AN55" s="212">
        <v>1912.3896296296298</v>
      </c>
      <c r="AO55" s="212">
        <v>1912.3896296296298</v>
      </c>
      <c r="AP55" s="212">
        <v>1912.3896296296298</v>
      </c>
      <c r="AQ55" s="212">
        <v>1912.3896296296298</v>
      </c>
      <c r="AR55" s="212">
        <v>1912.3896296296298</v>
      </c>
      <c r="AS55" s="212">
        <v>1912.3896296296298</v>
      </c>
      <c r="AT55" s="212">
        <v>1912.3896296296298</v>
      </c>
      <c r="AU55" s="212">
        <v>1912.3896296296298</v>
      </c>
      <c r="AV55" s="212">
        <v>1912.3896296296298</v>
      </c>
      <c r="AW55" s="212">
        <v>1912.3896296296298</v>
      </c>
      <c r="AX55" s="212">
        <v>1912.3896296296298</v>
      </c>
      <c r="AY55" s="212">
        <v>1912.3896296296298</v>
      </c>
      <c r="AZ55" s="212">
        <v>1912.3896296296298</v>
      </c>
      <c r="BA55" s="212">
        <v>1912.3896296296298</v>
      </c>
      <c r="BB55" s="212">
        <v>1912.3896296296298</v>
      </c>
      <c r="BC55" s="212">
        <v>1912.3896296296298</v>
      </c>
      <c r="BD55" s="212">
        <v>1912.3896296296298</v>
      </c>
      <c r="BE55" s="212">
        <v>1912.3896296296298</v>
      </c>
      <c r="BF55" s="212">
        <v>1912.3896296296298</v>
      </c>
      <c r="BG55" s="212">
        <v>1912.3896296296298</v>
      </c>
      <c r="BH55" s="212">
        <v>1912.3896296296298</v>
      </c>
      <c r="BI55" s="212">
        <v>1912.3896296296298</v>
      </c>
      <c r="BJ55" s="212">
        <v>1912.3896296296298</v>
      </c>
      <c r="BK55" s="212">
        <v>1912.3896296296298</v>
      </c>
      <c r="BL55" s="212">
        <v>1912.3896296296298</v>
      </c>
      <c r="BM55" s="212">
        <v>1912.3896296296298</v>
      </c>
      <c r="BN55" s="212">
        <v>1912.3896296296298</v>
      </c>
      <c r="BO55" s="212">
        <v>1912.3896296296298</v>
      </c>
      <c r="BP55" s="212">
        <v>1912.3896296296298</v>
      </c>
      <c r="BQ55" s="212">
        <v>1912.3896296296298</v>
      </c>
      <c r="BR55" s="212">
        <v>1912.3896296296298</v>
      </c>
      <c r="BS55" s="212">
        <v>1912.3896296296298</v>
      </c>
      <c r="BT55" s="212">
        <v>1912.3896296296298</v>
      </c>
      <c r="BU55" s="212">
        <v>1912.3896296296298</v>
      </c>
      <c r="BV55" s="212">
        <v>1912.3896296296298</v>
      </c>
      <c r="BW55" s="212">
        <v>1912.3896296296298</v>
      </c>
      <c r="BX55" s="212">
        <v>1912.3896296296298</v>
      </c>
      <c r="BY55" s="212">
        <v>1912.3896296296298</v>
      </c>
      <c r="BZ55" s="212">
        <v>1912.3896296296298</v>
      </c>
      <c r="CA55" s="212">
        <v>1912.3896296296298</v>
      </c>
      <c r="CB55" s="212">
        <v>1912.3896296296298</v>
      </c>
      <c r="CC55" s="212">
        <v>1912.3896296296298</v>
      </c>
      <c r="CD55" s="212">
        <v>1912.3896296296298</v>
      </c>
      <c r="CE55" s="212">
        <v>1912.3896296296298</v>
      </c>
      <c r="CF55" s="212">
        <v>1912.3896296296298</v>
      </c>
      <c r="CG55" s="212">
        <v>1912.3896296296298</v>
      </c>
      <c r="CH55" s="212">
        <v>1912.3896296296298</v>
      </c>
      <c r="CI55" s="212">
        <v>1912.3896296296298</v>
      </c>
      <c r="CJ55" s="212">
        <v>1912.3896296296298</v>
      </c>
      <c r="CK55" s="212">
        <v>1912.3896296296298</v>
      </c>
    </row>
    <row r="56" spans="1:89" x14ac:dyDescent="0.2">
      <c r="A56" s="214" t="s">
        <v>100</v>
      </c>
      <c r="B56" s="217">
        <f>B55*B13</f>
        <v>0.59804931996523392</v>
      </c>
      <c r="C56" s="217">
        <f t="shared" ref="C56:BN56" si="40">C55*C13</f>
        <v>0.69463173066384132</v>
      </c>
      <c r="D56" s="217">
        <f t="shared" si="40"/>
        <v>0.79019456186619597</v>
      </c>
      <c r="E56" s="217">
        <f t="shared" si="40"/>
        <v>0.88180188420459926</v>
      </c>
      <c r="F56" s="217">
        <f t="shared" si="40"/>
        <v>1.0750263830261018</v>
      </c>
      <c r="G56" s="217">
        <f t="shared" si="40"/>
        <v>1.1786761871632858</v>
      </c>
      <c r="H56" s="217">
        <f t="shared" si="40"/>
        <v>1.2833148821009988</v>
      </c>
      <c r="I56" s="217">
        <f t="shared" si="40"/>
        <v>1.3906997121202427</v>
      </c>
      <c r="J56" s="217">
        <f t="shared" si="40"/>
        <v>1.4922476270810385</v>
      </c>
      <c r="K56" s="217">
        <f t="shared" si="40"/>
        <v>1.5917892931443327</v>
      </c>
      <c r="L56" s="217">
        <f t="shared" si="40"/>
        <v>1.7887149767829473</v>
      </c>
      <c r="M56" s="217">
        <f t="shared" si="40"/>
        <v>1.8902628917437425</v>
      </c>
      <c r="N56" s="217">
        <f t="shared" si="40"/>
        <v>1.9976477217629864</v>
      </c>
      <c r="O56" s="217">
        <f t="shared" si="40"/>
        <v>2.1050325517822301</v>
      </c>
      <c r="P56" s="217">
        <f t="shared" si="40"/>
        <v>2.2073021030476254</v>
      </c>
      <c r="Q56" s="217">
        <f t="shared" si="40"/>
        <v>2.3107946894964604</v>
      </c>
      <c r="R56" s="217">
        <f t="shared" si="40"/>
        <v>2.5083948937275702</v>
      </c>
      <c r="S56" s="217">
        <f t="shared" si="40"/>
        <v>2.5808545462031351</v>
      </c>
      <c r="T56" s="217">
        <f t="shared" si="40"/>
        <v>2.6533141986786992</v>
      </c>
      <c r="U56" s="217">
        <f t="shared" si="40"/>
        <v>2.7257738511542642</v>
      </c>
      <c r="V56" s="217">
        <f t="shared" si="40"/>
        <v>2.7980478890508471</v>
      </c>
      <c r="W56" s="217">
        <f t="shared" si="40"/>
        <v>2.8705075415264116</v>
      </c>
      <c r="X56" s="217">
        <f t="shared" si="40"/>
        <v>3.0256899681380474</v>
      </c>
      <c r="Y56" s="217">
        <f t="shared" si="40"/>
        <v>3.098134941360811</v>
      </c>
      <c r="Z56" s="217">
        <f t="shared" si="40"/>
        <v>3.1701311078268737</v>
      </c>
      <c r="AA56" s="217">
        <f t="shared" si="40"/>
        <v>3.2423046168900531</v>
      </c>
      <c r="AB56" s="217">
        <f t="shared" si="40"/>
        <v>3.3144053447109272</v>
      </c>
      <c r="AC56" s="217">
        <f t="shared" si="40"/>
        <v>3.5834212767536737</v>
      </c>
      <c r="AD56" s="217">
        <f t="shared" si="40"/>
        <v>13.063810192065105</v>
      </c>
      <c r="AE56" s="217">
        <f t="shared" si="40"/>
        <v>13.012101423041551</v>
      </c>
      <c r="AF56" s="217">
        <f t="shared" si="40"/>
        <v>12.960392654017999</v>
      </c>
      <c r="AG56" s="217">
        <f t="shared" si="40"/>
        <v>12.908683884994439</v>
      </c>
      <c r="AH56" s="217">
        <f t="shared" si="40"/>
        <v>12.856975115970885</v>
      </c>
      <c r="AI56" s="217">
        <f t="shared" si="40"/>
        <v>12.805266631345843</v>
      </c>
      <c r="AJ56" s="217">
        <f t="shared" si="40"/>
        <v>12.753557862322289</v>
      </c>
      <c r="AK56" s="217">
        <f t="shared" si="40"/>
        <v>12.701849093298732</v>
      </c>
      <c r="AL56" s="217">
        <f t="shared" si="40"/>
        <v>12.650140324275178</v>
      </c>
      <c r="AM56" s="217">
        <f t="shared" si="40"/>
        <v>12.598431555251624</v>
      </c>
      <c r="AN56" s="217">
        <f t="shared" si="40"/>
        <v>12.546722786228065</v>
      </c>
      <c r="AO56" s="217">
        <f t="shared" si="40"/>
        <v>12.495014017204511</v>
      </c>
      <c r="AP56" s="217">
        <f t="shared" si="40"/>
        <v>12.443305248180955</v>
      </c>
      <c r="AQ56" s="217">
        <f t="shared" si="40"/>
        <v>12.391936335381665</v>
      </c>
      <c r="AR56" s="217">
        <f t="shared" si="40"/>
        <v>12.340567706980888</v>
      </c>
      <c r="AS56" s="217">
        <f t="shared" si="40"/>
        <v>12.289198794181596</v>
      </c>
      <c r="AT56" s="217">
        <f t="shared" si="40"/>
        <v>12.237829881382304</v>
      </c>
      <c r="AU56" s="217">
        <f t="shared" si="40"/>
        <v>12.18646096858301</v>
      </c>
      <c r="AV56" s="217">
        <f t="shared" si="40"/>
        <v>12.135092340182235</v>
      </c>
      <c r="AW56" s="217">
        <f t="shared" si="40"/>
        <v>12.083723427382941</v>
      </c>
      <c r="AX56" s="217">
        <f t="shared" si="40"/>
        <v>12.032354514583647</v>
      </c>
      <c r="AY56" s="217">
        <f t="shared" si="40"/>
        <v>11.980985601784356</v>
      </c>
      <c r="AZ56" s="217">
        <f t="shared" si="40"/>
        <v>11.929616688985066</v>
      </c>
      <c r="BA56" s="217">
        <f t="shared" si="40"/>
        <v>11.878248060584289</v>
      </c>
      <c r="BB56" s="217">
        <f t="shared" si="40"/>
        <v>11.826879147784995</v>
      </c>
      <c r="BC56" s="217">
        <f t="shared" si="40"/>
        <v>11.775823926546677</v>
      </c>
      <c r="BD56" s="217">
        <f t="shared" si="40"/>
        <v>11.724768420909841</v>
      </c>
      <c r="BE56" s="217">
        <f t="shared" si="40"/>
        <v>11.673713199671523</v>
      </c>
      <c r="BF56" s="217">
        <f t="shared" si="40"/>
        <v>11.622657978433205</v>
      </c>
      <c r="BG56" s="217">
        <f t="shared" si="40"/>
        <v>11.571602472796373</v>
      </c>
      <c r="BH56" s="217">
        <f t="shared" si="40"/>
        <v>11.520547251558051</v>
      </c>
      <c r="BI56" s="217">
        <f t="shared" si="40"/>
        <v>11.469492030319733</v>
      </c>
      <c r="BJ56" s="217">
        <f t="shared" si="40"/>
        <v>11.418436809081413</v>
      </c>
      <c r="BK56" s="217">
        <f t="shared" si="40"/>
        <v>11.367381303444583</v>
      </c>
      <c r="BL56" s="217">
        <f t="shared" si="40"/>
        <v>11.316326082206263</v>
      </c>
      <c r="BM56" s="217">
        <f t="shared" si="40"/>
        <v>11.265270860967945</v>
      </c>
      <c r="BN56" s="217">
        <f t="shared" si="40"/>
        <v>11.21421535533111</v>
      </c>
      <c r="BO56" s="217">
        <f t="shared" ref="BO56:CK56" si="41">BO55*BO13</f>
        <v>11.163451073772643</v>
      </c>
      <c r="BP56" s="217">
        <f t="shared" si="41"/>
        <v>11.112686792214175</v>
      </c>
      <c r="BQ56" s="217">
        <f t="shared" si="41"/>
        <v>11.061922510655705</v>
      </c>
      <c r="BR56" s="217">
        <f t="shared" si="41"/>
        <v>11.011158229097237</v>
      </c>
      <c r="BS56" s="217">
        <f t="shared" si="41"/>
        <v>10.960393947538771</v>
      </c>
      <c r="BT56" s="217">
        <f t="shared" si="41"/>
        <v>10.909629381581786</v>
      </c>
      <c r="BU56" s="217">
        <f t="shared" si="41"/>
        <v>10.858865100023319</v>
      </c>
      <c r="BV56" s="217">
        <f t="shared" si="41"/>
        <v>10.808100818464849</v>
      </c>
      <c r="BW56" s="217">
        <f t="shared" si="41"/>
        <v>10.757336536906385</v>
      </c>
      <c r="BX56" s="217">
        <f t="shared" si="41"/>
        <v>10.706572255347915</v>
      </c>
      <c r="BY56" s="217">
        <f t="shared" si="41"/>
        <v>10.655807973789445</v>
      </c>
      <c r="BZ56" s="217">
        <f t="shared" si="41"/>
        <v>10.605043407832463</v>
      </c>
      <c r="CA56" s="217">
        <f t="shared" si="41"/>
        <v>10.554547598471236</v>
      </c>
      <c r="CB56" s="217">
        <f t="shared" si="41"/>
        <v>10.504051789110012</v>
      </c>
      <c r="CC56" s="217">
        <f t="shared" si="41"/>
        <v>10.453555695350273</v>
      </c>
      <c r="CD56" s="217">
        <f t="shared" si="41"/>
        <v>10.403059885989046</v>
      </c>
      <c r="CE56" s="217">
        <f t="shared" si="41"/>
        <v>10.352563792229308</v>
      </c>
      <c r="CF56" s="217">
        <f t="shared" si="41"/>
        <v>10.302067982868081</v>
      </c>
      <c r="CG56" s="217">
        <f t="shared" si="41"/>
        <v>10.251571889108341</v>
      </c>
      <c r="CH56" s="217">
        <f t="shared" si="41"/>
        <v>10.201076079747114</v>
      </c>
      <c r="CI56" s="217">
        <f t="shared" si="41"/>
        <v>10.150580270385889</v>
      </c>
      <c r="CJ56" s="217">
        <f t="shared" si="41"/>
        <v>10.100084176626149</v>
      </c>
      <c r="CK56" s="217">
        <f t="shared" si="41"/>
        <v>10.049588367264924</v>
      </c>
    </row>
    <row r="58" spans="1:89" x14ac:dyDescent="0.2">
      <c r="A58" s="219" t="s">
        <v>121</v>
      </c>
    </row>
    <row r="59" spans="1:89" x14ac:dyDescent="0.2">
      <c r="A59" s="214" t="s">
        <v>110</v>
      </c>
      <c r="B59" s="211">
        <v>78.689370765263519</v>
      </c>
      <c r="C59" s="211">
        <v>78.689370765263519</v>
      </c>
      <c r="D59" s="211">
        <v>78.689370765263519</v>
      </c>
      <c r="E59" s="211">
        <v>78.689370765263519</v>
      </c>
      <c r="F59" s="211">
        <v>78.689370765263519</v>
      </c>
      <c r="G59" s="211">
        <v>78.689370765263519</v>
      </c>
      <c r="H59" s="211">
        <v>78.689370765263519</v>
      </c>
      <c r="I59" s="211">
        <v>78.689370765263519</v>
      </c>
      <c r="J59" s="211">
        <v>78.689370765263519</v>
      </c>
      <c r="K59" s="211">
        <v>78.689370765263519</v>
      </c>
      <c r="L59" s="211">
        <v>78.689370765263519</v>
      </c>
      <c r="M59" s="211">
        <v>78.689370765263519</v>
      </c>
      <c r="N59" s="211">
        <v>78.689370765263519</v>
      </c>
      <c r="O59" s="211">
        <v>78.689370765263519</v>
      </c>
      <c r="P59" s="211">
        <v>78.689370765263519</v>
      </c>
      <c r="Q59" s="211">
        <v>78.689370765263519</v>
      </c>
      <c r="R59" s="211">
        <v>78.689370765263519</v>
      </c>
      <c r="S59" s="211">
        <v>78.689370765263519</v>
      </c>
      <c r="T59" s="211">
        <v>78.689370765263519</v>
      </c>
      <c r="U59" s="211">
        <v>78.689370765263519</v>
      </c>
      <c r="V59" s="211">
        <v>78.689370765263519</v>
      </c>
      <c r="W59" s="211">
        <v>78.689370765263519</v>
      </c>
      <c r="X59" s="211">
        <v>78.689370765263519</v>
      </c>
      <c r="Y59" s="211">
        <v>78.689370765263519</v>
      </c>
      <c r="Z59" s="211">
        <v>78.689370765263519</v>
      </c>
      <c r="AA59" s="211">
        <v>78.689370765263519</v>
      </c>
      <c r="AB59" s="211">
        <v>78.689370765263519</v>
      </c>
      <c r="AC59" s="211">
        <v>78.689370765263519</v>
      </c>
      <c r="AD59" s="211">
        <v>78.689370765263519</v>
      </c>
      <c r="AE59" s="211">
        <v>78.689370765263519</v>
      </c>
      <c r="AF59" s="211">
        <v>78.689370765263519</v>
      </c>
      <c r="AG59" s="211">
        <v>78.689370765263519</v>
      </c>
      <c r="AH59" s="211">
        <v>78.689370765263519</v>
      </c>
      <c r="AI59" s="211">
        <v>78.689370765263519</v>
      </c>
      <c r="AJ59" s="211">
        <v>78.689370765263519</v>
      </c>
      <c r="AK59" s="211">
        <v>78.689370765263519</v>
      </c>
      <c r="AL59" s="211">
        <v>78.689370765263519</v>
      </c>
      <c r="AM59" s="211">
        <v>78.689370765263519</v>
      </c>
      <c r="AN59" s="211">
        <v>78.689370765263519</v>
      </c>
      <c r="AO59" s="211">
        <v>78.689370765263519</v>
      </c>
      <c r="AP59" s="211">
        <v>78.689370765263519</v>
      </c>
      <c r="AQ59" s="211">
        <v>78.689370765263519</v>
      </c>
      <c r="AR59" s="211">
        <v>78.689370765263519</v>
      </c>
      <c r="AS59" s="211">
        <v>78.689370765263519</v>
      </c>
      <c r="AT59" s="211">
        <v>78.689370765263519</v>
      </c>
      <c r="AU59" s="211">
        <v>78.689370765263519</v>
      </c>
      <c r="AV59" s="211">
        <v>78.689370765263519</v>
      </c>
      <c r="AW59" s="211">
        <v>78.689370765263519</v>
      </c>
      <c r="AX59" s="211">
        <v>78.689370765263519</v>
      </c>
      <c r="AY59" s="211">
        <v>78.689370765263519</v>
      </c>
      <c r="AZ59" s="211">
        <v>78.689370765263519</v>
      </c>
      <c r="BA59" s="211">
        <v>78.689370765263519</v>
      </c>
      <c r="BB59" s="211">
        <v>78.689370765263519</v>
      </c>
      <c r="BC59" s="211">
        <v>78.689370765263519</v>
      </c>
      <c r="BD59" s="211">
        <v>78.689370765263519</v>
      </c>
      <c r="BE59" s="211">
        <v>78.689370765263519</v>
      </c>
      <c r="BF59" s="211">
        <v>78.689370765263519</v>
      </c>
      <c r="BG59" s="211">
        <v>78.689370765263519</v>
      </c>
      <c r="BH59" s="211">
        <v>78.689370765263519</v>
      </c>
      <c r="BI59" s="211">
        <v>78.689370765263519</v>
      </c>
      <c r="BJ59" s="211">
        <v>78.689370765263519</v>
      </c>
      <c r="BK59" s="211">
        <v>78.689370765263519</v>
      </c>
      <c r="BL59" s="211">
        <v>78.689370765263519</v>
      </c>
      <c r="BM59" s="211">
        <v>78.689370765263519</v>
      </c>
      <c r="BN59" s="211">
        <v>78.689370765263519</v>
      </c>
      <c r="BO59" s="211">
        <v>78.689370765263519</v>
      </c>
      <c r="BP59" s="211">
        <v>78.689370765263519</v>
      </c>
      <c r="BQ59" s="211">
        <v>78.689370765263519</v>
      </c>
      <c r="BR59" s="211">
        <v>78.689370765263519</v>
      </c>
      <c r="BS59" s="211">
        <v>78.689370765263519</v>
      </c>
      <c r="BT59" s="211">
        <v>78.689370765263519</v>
      </c>
      <c r="BU59" s="211">
        <v>78.689370765263519</v>
      </c>
      <c r="BV59" s="211">
        <v>78.689370765263519</v>
      </c>
      <c r="BW59" s="211">
        <v>78.689370765263519</v>
      </c>
      <c r="BX59" s="211">
        <v>78.689370765263519</v>
      </c>
      <c r="BY59" s="211">
        <v>78.689370765263519</v>
      </c>
      <c r="BZ59" s="211">
        <v>78.689370765263519</v>
      </c>
      <c r="CA59" s="211">
        <v>78.689370765263519</v>
      </c>
      <c r="CB59" s="211">
        <v>78.689370765263519</v>
      </c>
      <c r="CC59" s="211">
        <v>78.689370765263519</v>
      </c>
      <c r="CD59" s="211">
        <v>78.689370765263519</v>
      </c>
      <c r="CE59" s="211">
        <v>78.689370765263519</v>
      </c>
      <c r="CF59" s="211">
        <v>78.689370765263519</v>
      </c>
      <c r="CG59" s="211">
        <v>78.689370765263519</v>
      </c>
      <c r="CH59" s="211">
        <v>78.689370765263519</v>
      </c>
      <c r="CI59" s="211">
        <v>78.689370765263519</v>
      </c>
      <c r="CJ59" s="211">
        <v>78.689370765263519</v>
      </c>
      <c r="CK59" s="211">
        <v>78.689370765263519</v>
      </c>
    </row>
    <row r="60" spans="1:89" x14ac:dyDescent="0.2">
      <c r="A60" s="214" t="s">
        <v>111</v>
      </c>
      <c r="B60" s="212">
        <v>16.649418996002627</v>
      </c>
      <c r="C60" s="212">
        <v>16.649418996002627</v>
      </c>
      <c r="D60" s="212">
        <v>16.649418996002627</v>
      </c>
      <c r="E60" s="212">
        <v>16.649418996002627</v>
      </c>
      <c r="F60" s="212">
        <v>16.649418996002627</v>
      </c>
      <c r="G60" s="212">
        <v>16.649418996002627</v>
      </c>
      <c r="H60" s="212">
        <v>16.649418996002627</v>
      </c>
      <c r="I60" s="212">
        <v>16.649418996002627</v>
      </c>
      <c r="J60" s="212">
        <v>16.649418996002627</v>
      </c>
      <c r="K60" s="212">
        <v>16.649418996002627</v>
      </c>
      <c r="L60" s="212">
        <v>16.649418996002627</v>
      </c>
      <c r="M60" s="212">
        <v>16.649418996002627</v>
      </c>
      <c r="N60" s="212">
        <v>16.649418996002627</v>
      </c>
      <c r="O60" s="212">
        <v>16.649418996002627</v>
      </c>
      <c r="P60" s="212">
        <v>16.649418996002627</v>
      </c>
      <c r="Q60" s="212">
        <v>16.649418996002627</v>
      </c>
      <c r="R60" s="212">
        <v>16.649418996002627</v>
      </c>
      <c r="S60" s="212">
        <v>16.649418996002627</v>
      </c>
      <c r="T60" s="212">
        <v>16.649418996002627</v>
      </c>
      <c r="U60" s="212">
        <v>16.649418996002627</v>
      </c>
      <c r="V60" s="212">
        <v>16.649418996002627</v>
      </c>
      <c r="W60" s="212">
        <v>16.649418996002627</v>
      </c>
      <c r="X60" s="212">
        <v>16.649418996002627</v>
      </c>
      <c r="Y60" s="212">
        <v>16.649418996002627</v>
      </c>
      <c r="Z60" s="212">
        <v>16.649418996002627</v>
      </c>
      <c r="AA60" s="212">
        <v>16.649418996002627</v>
      </c>
      <c r="AB60" s="212">
        <v>16.649418996002627</v>
      </c>
      <c r="AC60" s="212">
        <v>16.649418996002627</v>
      </c>
      <c r="AD60" s="212">
        <v>16.649418996002627</v>
      </c>
      <c r="AE60" s="212">
        <v>16.649418996002627</v>
      </c>
      <c r="AF60" s="212">
        <v>16.649418996002627</v>
      </c>
      <c r="AG60" s="212">
        <v>16.649418996002627</v>
      </c>
      <c r="AH60" s="212">
        <v>16.649418996002627</v>
      </c>
      <c r="AI60" s="212">
        <v>16.649418996002627</v>
      </c>
      <c r="AJ60" s="212">
        <v>16.649418996002627</v>
      </c>
      <c r="AK60" s="212">
        <v>16.649418996002627</v>
      </c>
      <c r="AL60" s="212">
        <v>16.649418996002627</v>
      </c>
      <c r="AM60" s="212">
        <v>16.649418996002627</v>
      </c>
      <c r="AN60" s="212">
        <v>16.649418996002627</v>
      </c>
      <c r="AO60" s="212">
        <v>16.649418996002627</v>
      </c>
      <c r="AP60" s="212">
        <v>16.649418996002627</v>
      </c>
      <c r="AQ60" s="212">
        <v>16.649418996002627</v>
      </c>
      <c r="AR60" s="212">
        <v>16.649418996002627</v>
      </c>
      <c r="AS60" s="212">
        <v>16.649418996002627</v>
      </c>
      <c r="AT60" s="212">
        <v>16.649418996002627</v>
      </c>
      <c r="AU60" s="212">
        <v>16.649418996002627</v>
      </c>
      <c r="AV60" s="212">
        <v>16.649418996002627</v>
      </c>
      <c r="AW60" s="212">
        <v>16.649418996002627</v>
      </c>
      <c r="AX60" s="212">
        <v>16.649418996002627</v>
      </c>
      <c r="AY60" s="212">
        <v>16.649418996002627</v>
      </c>
      <c r="AZ60" s="212">
        <v>16.649418996002627</v>
      </c>
      <c r="BA60" s="212">
        <v>16.649418996002627</v>
      </c>
      <c r="BB60" s="212">
        <v>16.649418996002627</v>
      </c>
      <c r="BC60" s="212">
        <v>16.649418996002627</v>
      </c>
      <c r="BD60" s="212">
        <v>16.649418996002627</v>
      </c>
      <c r="BE60" s="212">
        <v>16.649418996002627</v>
      </c>
      <c r="BF60" s="212">
        <v>16.649418996002627</v>
      </c>
      <c r="BG60" s="212">
        <v>16.649418996002627</v>
      </c>
      <c r="BH60" s="212">
        <v>16.649418996002627</v>
      </c>
      <c r="BI60" s="212">
        <v>16.649418996002627</v>
      </c>
      <c r="BJ60" s="212">
        <v>16.649418996002627</v>
      </c>
      <c r="BK60" s="212">
        <v>16.649418996002627</v>
      </c>
      <c r="BL60" s="212">
        <v>16.649418996002627</v>
      </c>
      <c r="BM60" s="212">
        <v>16.649418996002627</v>
      </c>
      <c r="BN60" s="212">
        <v>16.649418996002627</v>
      </c>
      <c r="BO60" s="212">
        <v>16.649418996002627</v>
      </c>
      <c r="BP60" s="212">
        <v>16.649418996002627</v>
      </c>
      <c r="BQ60" s="212">
        <v>16.649418996002627</v>
      </c>
      <c r="BR60" s="212">
        <v>16.649418996002627</v>
      </c>
      <c r="BS60" s="212">
        <v>16.649418996002627</v>
      </c>
      <c r="BT60" s="212">
        <v>16.649418996002627</v>
      </c>
      <c r="BU60" s="212">
        <v>16.649418996002627</v>
      </c>
      <c r="BV60" s="212">
        <v>16.649418996002627</v>
      </c>
      <c r="BW60" s="212">
        <v>16.649418996002627</v>
      </c>
      <c r="BX60" s="212">
        <v>16.649418996002627</v>
      </c>
      <c r="BY60" s="212">
        <v>16.649418996002627</v>
      </c>
      <c r="BZ60" s="212">
        <v>16.649418996002627</v>
      </c>
      <c r="CA60" s="212">
        <v>16.649418996002627</v>
      </c>
      <c r="CB60" s="212">
        <v>16.649418996002627</v>
      </c>
      <c r="CC60" s="212">
        <v>16.649418996002627</v>
      </c>
      <c r="CD60" s="212">
        <v>16.649418996002627</v>
      </c>
      <c r="CE60" s="212">
        <v>16.649418996002627</v>
      </c>
      <c r="CF60" s="212">
        <v>16.649418996002627</v>
      </c>
      <c r="CG60" s="212">
        <v>16.649418996002627</v>
      </c>
      <c r="CH60" s="212">
        <v>16.649418996002627</v>
      </c>
      <c r="CI60" s="212">
        <v>16.649418996002627</v>
      </c>
      <c r="CJ60" s="212">
        <v>16.649418996002627</v>
      </c>
      <c r="CK60" s="212">
        <v>16.649418996002627</v>
      </c>
    </row>
    <row r="61" spans="1:89" x14ac:dyDescent="0.2">
      <c r="A61" s="214" t="s">
        <v>100</v>
      </c>
      <c r="B61" s="217">
        <f>B60*B13</f>
        <v>5.2066658143842849E-3</v>
      </c>
      <c r="C61" s="217">
        <f t="shared" ref="C61:BN61" si="42">C60*C13</f>
        <v>6.0475201039343436E-3</v>
      </c>
      <c r="D61" s="217">
        <f t="shared" si="42"/>
        <v>6.8794978518164091E-3</v>
      </c>
      <c r="E61" s="217">
        <f t="shared" si="42"/>
        <v>7.6770386191805018E-3</v>
      </c>
      <c r="F61" s="217">
        <f t="shared" si="42"/>
        <v>9.3592667547696181E-3</v>
      </c>
      <c r="G61" s="217">
        <f t="shared" si="42"/>
        <v>1.0261650343969376E-2</v>
      </c>
      <c r="H61" s="217">
        <f t="shared" si="42"/>
        <v>1.1172643296566743E-2</v>
      </c>
      <c r="I61" s="217">
        <f t="shared" si="42"/>
        <v>1.2107544323587672E-2</v>
      </c>
      <c r="J61" s="217">
        <f t="shared" si="42"/>
        <v>1.2991628695390176E-2</v>
      </c>
      <c r="K61" s="217">
        <f t="shared" si="42"/>
        <v>1.3858246501809115E-2</v>
      </c>
      <c r="L61" s="217">
        <f t="shared" si="42"/>
        <v>1.5572697452167248E-2</v>
      </c>
      <c r="M61" s="217">
        <f t="shared" si="42"/>
        <v>1.6456781823969743E-2</v>
      </c>
      <c r="N61" s="217">
        <f t="shared" si="42"/>
        <v>1.7391682850990672E-2</v>
      </c>
      <c r="O61" s="217">
        <f t="shared" si="42"/>
        <v>1.8326583878011598E-2</v>
      </c>
      <c r="P61" s="217">
        <f t="shared" si="42"/>
        <v>1.9216950873925765E-2</v>
      </c>
      <c r="Q61" s="217">
        <f t="shared" si="42"/>
        <v>2.0117965713198023E-2</v>
      </c>
      <c r="R61" s="217">
        <f t="shared" si="42"/>
        <v>2.1838289094462435E-2</v>
      </c>
      <c r="S61" s="217">
        <f t="shared" si="42"/>
        <v>2.2469128697270812E-2</v>
      </c>
      <c r="T61" s="217">
        <f t="shared" si="42"/>
        <v>2.3099968300079186E-2</v>
      </c>
      <c r="U61" s="217">
        <f t="shared" si="42"/>
        <v>2.3730807902887566E-2</v>
      </c>
      <c r="V61" s="217">
        <f t="shared" si="42"/>
        <v>2.4360031530138791E-2</v>
      </c>
      <c r="W61" s="217">
        <f t="shared" si="42"/>
        <v>2.4990871132947168E-2</v>
      </c>
      <c r="X61" s="217">
        <f t="shared" si="42"/>
        <v>2.6341901906929102E-2</v>
      </c>
      <c r="Y61" s="217">
        <f t="shared" si="42"/>
        <v>2.6972613710973755E-2</v>
      </c>
      <c r="Z61" s="217">
        <f t="shared" si="42"/>
        <v>2.7599418167046641E-2</v>
      </c>
      <c r="AA61" s="217">
        <f t="shared" si="42"/>
        <v>2.8227766582132635E-2</v>
      </c>
      <c r="AB61" s="217">
        <f t="shared" si="42"/>
        <v>2.8855481357828717E-2</v>
      </c>
      <c r="AC61" s="217">
        <f t="shared" si="42"/>
        <v>3.1197555849232065E-2</v>
      </c>
      <c r="AD61" s="217">
        <f t="shared" si="42"/>
        <v>0.1137345895428566</v>
      </c>
      <c r="AE61" s="217">
        <f t="shared" si="42"/>
        <v>0.1132844088119522</v>
      </c>
      <c r="AF61" s="217">
        <f t="shared" si="42"/>
        <v>0.1128342280810478</v>
      </c>
      <c r="AG61" s="217">
        <f t="shared" si="42"/>
        <v>0.11238404735014333</v>
      </c>
      <c r="AH61" s="217">
        <f t="shared" si="42"/>
        <v>0.11193386661923893</v>
      </c>
      <c r="AI61" s="217">
        <f t="shared" si="42"/>
        <v>0.11148368836433101</v>
      </c>
      <c r="AJ61" s="217">
        <f t="shared" si="42"/>
        <v>0.11103350763342661</v>
      </c>
      <c r="AK61" s="217">
        <f t="shared" si="42"/>
        <v>0.11058332690252218</v>
      </c>
      <c r="AL61" s="217">
        <f t="shared" si="42"/>
        <v>0.11013314617161776</v>
      </c>
      <c r="AM61" s="217">
        <f t="shared" si="42"/>
        <v>0.10968296544071336</v>
      </c>
      <c r="AN61" s="217">
        <f t="shared" si="42"/>
        <v>0.10923278470980891</v>
      </c>
      <c r="AO61" s="217">
        <f t="shared" si="42"/>
        <v>0.1087826039789045</v>
      </c>
      <c r="AP61" s="217">
        <f t="shared" si="42"/>
        <v>0.10833242324800009</v>
      </c>
      <c r="AQ61" s="217">
        <f t="shared" si="42"/>
        <v>0.10788520133290835</v>
      </c>
      <c r="AR61" s="217">
        <f t="shared" si="42"/>
        <v>0.10743798189381314</v>
      </c>
      <c r="AS61" s="217">
        <f t="shared" si="42"/>
        <v>0.1069907599787214</v>
      </c>
      <c r="AT61" s="217">
        <f t="shared" si="42"/>
        <v>0.10654353806362968</v>
      </c>
      <c r="AU61" s="217">
        <f t="shared" si="42"/>
        <v>0.10609631614853791</v>
      </c>
      <c r="AV61" s="217">
        <f t="shared" si="42"/>
        <v>0.1056490967094427</v>
      </c>
      <c r="AW61" s="217">
        <f t="shared" si="42"/>
        <v>0.10520187479435096</v>
      </c>
      <c r="AX61" s="217">
        <f t="shared" si="42"/>
        <v>0.1047546528792592</v>
      </c>
      <c r="AY61" s="217">
        <f t="shared" si="42"/>
        <v>0.10430743096416749</v>
      </c>
      <c r="AZ61" s="217">
        <f t="shared" si="42"/>
        <v>0.10386020904907575</v>
      </c>
      <c r="BA61" s="217">
        <f t="shared" si="42"/>
        <v>0.10341298960998052</v>
      </c>
      <c r="BB61" s="217">
        <f t="shared" si="42"/>
        <v>0.10296576769488879</v>
      </c>
      <c r="BC61" s="217">
        <f t="shared" si="42"/>
        <v>0.10252127680393211</v>
      </c>
      <c r="BD61" s="217">
        <f t="shared" si="42"/>
        <v>0.10207678343697892</v>
      </c>
      <c r="BE61" s="217">
        <f t="shared" si="42"/>
        <v>0.10163229254602224</v>
      </c>
      <c r="BF61" s="217">
        <f t="shared" si="42"/>
        <v>0.10118780165506558</v>
      </c>
      <c r="BG61" s="217">
        <f t="shared" si="42"/>
        <v>0.10074330828811241</v>
      </c>
      <c r="BH61" s="217">
        <f t="shared" si="42"/>
        <v>0.10029881739715571</v>
      </c>
      <c r="BI61" s="217">
        <f t="shared" si="42"/>
        <v>9.9854326506199034E-2</v>
      </c>
      <c r="BJ61" s="217">
        <f t="shared" si="42"/>
        <v>9.9409835615242345E-2</v>
      </c>
      <c r="BK61" s="217">
        <f t="shared" si="42"/>
        <v>9.8965342248289206E-2</v>
      </c>
      <c r="BL61" s="217">
        <f t="shared" si="42"/>
        <v>9.8520851357332517E-2</v>
      </c>
      <c r="BM61" s="217">
        <f t="shared" si="42"/>
        <v>9.8076360466375842E-2</v>
      </c>
      <c r="BN61" s="217">
        <f t="shared" si="42"/>
        <v>9.7631867099422648E-2</v>
      </c>
      <c r="BO61" s="217">
        <f t="shared" ref="BO61:CK61" si="43">BO60*BO13</f>
        <v>9.7189909152881365E-2</v>
      </c>
      <c r="BP61" s="217">
        <f t="shared" si="43"/>
        <v>9.6747951206340083E-2</v>
      </c>
      <c r="BQ61" s="217">
        <f t="shared" si="43"/>
        <v>9.6305993259798772E-2</v>
      </c>
      <c r="BR61" s="217">
        <f t="shared" si="43"/>
        <v>9.5864035313257448E-2</v>
      </c>
      <c r="BS61" s="217">
        <f t="shared" si="43"/>
        <v>9.5422077366716179E-2</v>
      </c>
      <c r="BT61" s="217">
        <f t="shared" si="43"/>
        <v>9.4980116944178364E-2</v>
      </c>
      <c r="BU61" s="217">
        <f t="shared" si="43"/>
        <v>9.4538158997637081E-2</v>
      </c>
      <c r="BV61" s="217">
        <f t="shared" si="43"/>
        <v>9.4096201051095771E-2</v>
      </c>
      <c r="BW61" s="217">
        <f t="shared" si="43"/>
        <v>9.3654243104554488E-2</v>
      </c>
      <c r="BX61" s="217">
        <f t="shared" si="43"/>
        <v>9.3212285158013178E-2</v>
      </c>
      <c r="BY61" s="217">
        <f t="shared" si="43"/>
        <v>9.2770327211471867E-2</v>
      </c>
      <c r="BZ61" s="217">
        <f t="shared" si="43"/>
        <v>9.232836678893408E-2</v>
      </c>
      <c r="CA61" s="217">
        <f t="shared" si="43"/>
        <v>9.1888746183084971E-2</v>
      </c>
      <c r="CB61" s="217">
        <f t="shared" si="43"/>
        <v>9.1449125577235876E-2</v>
      </c>
      <c r="CC61" s="217">
        <f t="shared" si="43"/>
        <v>9.1009502495390276E-2</v>
      </c>
      <c r="CD61" s="217">
        <f t="shared" si="43"/>
        <v>9.0569881889541182E-2</v>
      </c>
      <c r="CE61" s="217">
        <f t="shared" si="43"/>
        <v>9.0130258807695582E-2</v>
      </c>
      <c r="CF61" s="217">
        <f t="shared" si="43"/>
        <v>8.9690638201846473E-2</v>
      </c>
      <c r="CG61" s="217">
        <f t="shared" si="43"/>
        <v>8.9251015120000873E-2</v>
      </c>
      <c r="CH61" s="217">
        <f t="shared" si="43"/>
        <v>8.8811394514151751E-2</v>
      </c>
      <c r="CI61" s="217">
        <f t="shared" si="43"/>
        <v>8.8371773908302656E-2</v>
      </c>
      <c r="CJ61" s="217">
        <f t="shared" si="43"/>
        <v>8.7932150826457056E-2</v>
      </c>
      <c r="CK61" s="217">
        <f t="shared" si="43"/>
        <v>8.7492530220607961E-2</v>
      </c>
    </row>
    <row r="63" spans="1:89" x14ac:dyDescent="0.2">
      <c r="A63" s="219" t="s">
        <v>122</v>
      </c>
    </row>
    <row r="64" spans="1:89" x14ac:dyDescent="0.2">
      <c r="A64" s="214" t="s">
        <v>110</v>
      </c>
      <c r="B64" s="211">
        <v>59.025920968236704</v>
      </c>
      <c r="C64" s="211">
        <v>59.025920968236704</v>
      </c>
      <c r="D64" s="211">
        <v>59.025920968236704</v>
      </c>
      <c r="E64" s="211">
        <v>59.025920968236704</v>
      </c>
      <c r="F64" s="211">
        <v>59.025920968236704</v>
      </c>
      <c r="G64" s="211">
        <v>59.025920968236704</v>
      </c>
      <c r="H64" s="211">
        <v>59.025920968236704</v>
      </c>
      <c r="I64" s="211">
        <v>59.025920968236704</v>
      </c>
      <c r="J64" s="211">
        <v>59.025920968236704</v>
      </c>
      <c r="K64" s="211">
        <v>59.025920968236704</v>
      </c>
      <c r="L64" s="211">
        <v>59.025920968236704</v>
      </c>
      <c r="M64" s="211">
        <v>59.025920968236704</v>
      </c>
      <c r="N64" s="211">
        <v>59.025920968236704</v>
      </c>
      <c r="O64" s="211">
        <v>59.025920968236704</v>
      </c>
      <c r="P64" s="211">
        <v>59.025920968236704</v>
      </c>
      <c r="Q64" s="211">
        <v>59.025920968236704</v>
      </c>
      <c r="R64" s="211">
        <v>59.025920968236704</v>
      </c>
      <c r="S64" s="211">
        <v>59.025920968236704</v>
      </c>
      <c r="T64" s="211">
        <v>59.025920968236704</v>
      </c>
      <c r="U64" s="211">
        <v>59.025920968236704</v>
      </c>
      <c r="V64" s="211">
        <v>59.025920968236704</v>
      </c>
      <c r="W64" s="211">
        <v>59.025920968236704</v>
      </c>
      <c r="X64" s="211">
        <v>59.025920968236704</v>
      </c>
      <c r="Y64" s="211">
        <v>59.025920968236704</v>
      </c>
      <c r="Z64" s="211">
        <v>59.025920968236704</v>
      </c>
      <c r="AA64" s="211">
        <v>59.025920968236704</v>
      </c>
      <c r="AB64" s="211">
        <v>59.025920968236704</v>
      </c>
      <c r="AC64" s="211">
        <v>59.025920968236704</v>
      </c>
      <c r="AD64" s="211">
        <v>59.025920968236704</v>
      </c>
      <c r="AE64" s="211">
        <v>59.025920968236704</v>
      </c>
      <c r="AF64" s="211">
        <v>59.025920968236704</v>
      </c>
      <c r="AG64" s="211">
        <v>59.025920968236704</v>
      </c>
      <c r="AH64" s="211">
        <v>59.025920968236704</v>
      </c>
      <c r="AI64" s="211">
        <v>59.025920968236704</v>
      </c>
      <c r="AJ64" s="211">
        <v>59.025920968236704</v>
      </c>
      <c r="AK64" s="211">
        <v>59.025920968236704</v>
      </c>
      <c r="AL64" s="211">
        <v>59.025920968236704</v>
      </c>
      <c r="AM64" s="211">
        <v>59.025920968236704</v>
      </c>
      <c r="AN64" s="211">
        <v>59.025920968236704</v>
      </c>
      <c r="AO64" s="211">
        <v>59.025920968236704</v>
      </c>
      <c r="AP64" s="211">
        <v>59.025920968236704</v>
      </c>
      <c r="AQ64" s="211">
        <v>59.025920968236704</v>
      </c>
      <c r="AR64" s="211">
        <v>59.025920968236704</v>
      </c>
      <c r="AS64" s="211">
        <v>59.025920968236704</v>
      </c>
      <c r="AT64" s="211">
        <v>59.025920968236704</v>
      </c>
      <c r="AU64" s="211">
        <v>59.025920968236704</v>
      </c>
      <c r="AV64" s="211">
        <v>59.025920968236704</v>
      </c>
      <c r="AW64" s="211">
        <v>59.025920968236704</v>
      </c>
      <c r="AX64" s="211">
        <v>59.025920968236704</v>
      </c>
      <c r="AY64" s="211">
        <v>59.025920968236704</v>
      </c>
      <c r="AZ64" s="211">
        <v>59.025920968236704</v>
      </c>
      <c r="BA64" s="211">
        <v>59.025920968236704</v>
      </c>
      <c r="BB64" s="211">
        <v>59.025920968236704</v>
      </c>
      <c r="BC64" s="211">
        <v>59.025920968236704</v>
      </c>
      <c r="BD64" s="211">
        <v>59.025920968236704</v>
      </c>
      <c r="BE64" s="211">
        <v>59.025920968236704</v>
      </c>
      <c r="BF64" s="211">
        <v>59.025920968236704</v>
      </c>
      <c r="BG64" s="211">
        <v>59.025920968236704</v>
      </c>
      <c r="BH64" s="211">
        <v>59.025920968236704</v>
      </c>
      <c r="BI64" s="211">
        <v>59.025920968236704</v>
      </c>
      <c r="BJ64" s="211">
        <v>59.025920968236704</v>
      </c>
      <c r="BK64" s="211">
        <v>59.025920968236704</v>
      </c>
      <c r="BL64" s="211">
        <v>59.025920968236704</v>
      </c>
      <c r="BM64" s="211">
        <v>59.025920968236704</v>
      </c>
      <c r="BN64" s="211">
        <v>59.025920968236704</v>
      </c>
      <c r="BO64" s="211">
        <v>59.025920968236704</v>
      </c>
      <c r="BP64" s="211">
        <v>59.025920968236704</v>
      </c>
      <c r="BQ64" s="211">
        <v>59.025920968236704</v>
      </c>
      <c r="BR64" s="211">
        <v>59.025920968236704</v>
      </c>
      <c r="BS64" s="211">
        <v>59.025920968236704</v>
      </c>
      <c r="BT64" s="211">
        <v>59.025920968236704</v>
      </c>
      <c r="BU64" s="211">
        <v>59.025920968236704</v>
      </c>
      <c r="BV64" s="211">
        <v>59.025920968236704</v>
      </c>
      <c r="BW64" s="211">
        <v>59.025920968236704</v>
      </c>
      <c r="BX64" s="211">
        <v>59.025920968236704</v>
      </c>
      <c r="BY64" s="211">
        <v>59.025920968236704</v>
      </c>
      <c r="BZ64" s="211">
        <v>59.025920968236704</v>
      </c>
      <c r="CA64" s="211">
        <v>59.025920968236704</v>
      </c>
      <c r="CB64" s="211">
        <v>59.025920968236704</v>
      </c>
      <c r="CC64" s="211">
        <v>59.025920968236704</v>
      </c>
      <c r="CD64" s="211">
        <v>59.025920968236704</v>
      </c>
      <c r="CE64" s="211">
        <v>59.025920968236704</v>
      </c>
      <c r="CF64" s="211">
        <v>59.025920968236704</v>
      </c>
      <c r="CG64" s="211">
        <v>59.025920968236704</v>
      </c>
      <c r="CH64" s="211">
        <v>59.025920968236704</v>
      </c>
      <c r="CI64" s="211">
        <v>59.025920968236704</v>
      </c>
      <c r="CJ64" s="211">
        <v>59.025920968236704</v>
      </c>
      <c r="CK64" s="211">
        <v>59.025920968236704</v>
      </c>
    </row>
    <row r="65" spans="1:89" x14ac:dyDescent="0.2">
      <c r="A65" s="214" t="s">
        <v>111</v>
      </c>
      <c r="B65" s="212">
        <v>11.37116016899523</v>
      </c>
      <c r="C65" s="212">
        <v>11.37116016899523</v>
      </c>
      <c r="D65" s="212">
        <v>11.37116016899523</v>
      </c>
      <c r="E65" s="212">
        <v>11.37116016899523</v>
      </c>
      <c r="F65" s="212">
        <v>11.37116016899523</v>
      </c>
      <c r="G65" s="212">
        <v>11.37116016899523</v>
      </c>
      <c r="H65" s="212">
        <v>11.37116016899523</v>
      </c>
      <c r="I65" s="212">
        <v>11.37116016899523</v>
      </c>
      <c r="J65" s="212">
        <v>11.37116016899523</v>
      </c>
      <c r="K65" s="212">
        <v>11.37116016899523</v>
      </c>
      <c r="L65" s="212">
        <v>11.37116016899523</v>
      </c>
      <c r="M65" s="212">
        <v>11.37116016899523</v>
      </c>
      <c r="N65" s="212">
        <v>11.37116016899523</v>
      </c>
      <c r="O65" s="212">
        <v>11.37116016899523</v>
      </c>
      <c r="P65" s="212">
        <v>11.37116016899523</v>
      </c>
      <c r="Q65" s="212">
        <v>11.37116016899523</v>
      </c>
      <c r="R65" s="212">
        <v>11.37116016899523</v>
      </c>
      <c r="S65" s="212">
        <v>11.37116016899523</v>
      </c>
      <c r="T65" s="212">
        <v>11.37116016899523</v>
      </c>
      <c r="U65" s="212">
        <v>11.37116016899523</v>
      </c>
      <c r="V65" s="212">
        <v>11.37116016899523</v>
      </c>
      <c r="W65" s="212">
        <v>11.37116016899523</v>
      </c>
      <c r="X65" s="212">
        <v>11.37116016899523</v>
      </c>
      <c r="Y65" s="212">
        <v>11.37116016899523</v>
      </c>
      <c r="Z65" s="212">
        <v>11.37116016899523</v>
      </c>
      <c r="AA65" s="212">
        <v>11.37116016899523</v>
      </c>
      <c r="AB65" s="212">
        <v>11.37116016899523</v>
      </c>
      <c r="AC65" s="212">
        <v>11.37116016899523</v>
      </c>
      <c r="AD65" s="212">
        <v>11.37116016899523</v>
      </c>
      <c r="AE65" s="212">
        <v>11.37116016899523</v>
      </c>
      <c r="AF65" s="212">
        <v>11.37116016899523</v>
      </c>
      <c r="AG65" s="212">
        <v>11.37116016899523</v>
      </c>
      <c r="AH65" s="212">
        <v>11.37116016899523</v>
      </c>
      <c r="AI65" s="212">
        <v>11.37116016899523</v>
      </c>
      <c r="AJ65" s="212">
        <v>11.37116016899523</v>
      </c>
      <c r="AK65" s="212">
        <v>11.37116016899523</v>
      </c>
      <c r="AL65" s="212">
        <v>11.37116016899523</v>
      </c>
      <c r="AM65" s="212">
        <v>11.37116016899523</v>
      </c>
      <c r="AN65" s="212">
        <v>11.37116016899523</v>
      </c>
      <c r="AO65" s="212">
        <v>11.37116016899523</v>
      </c>
      <c r="AP65" s="212">
        <v>11.37116016899523</v>
      </c>
      <c r="AQ65" s="212">
        <v>11.37116016899523</v>
      </c>
      <c r="AR65" s="212">
        <v>11.37116016899523</v>
      </c>
      <c r="AS65" s="212">
        <v>11.37116016899523</v>
      </c>
      <c r="AT65" s="212">
        <v>11.37116016899523</v>
      </c>
      <c r="AU65" s="212">
        <v>11.37116016899523</v>
      </c>
      <c r="AV65" s="212">
        <v>11.37116016899523</v>
      </c>
      <c r="AW65" s="212">
        <v>11.37116016899523</v>
      </c>
      <c r="AX65" s="212">
        <v>11.37116016899523</v>
      </c>
      <c r="AY65" s="212">
        <v>11.37116016899523</v>
      </c>
      <c r="AZ65" s="212">
        <v>11.37116016899523</v>
      </c>
      <c r="BA65" s="212">
        <v>11.37116016899523</v>
      </c>
      <c r="BB65" s="212">
        <v>11.37116016899523</v>
      </c>
      <c r="BC65" s="212">
        <v>11.37116016899523</v>
      </c>
      <c r="BD65" s="212">
        <v>11.37116016899523</v>
      </c>
      <c r="BE65" s="212">
        <v>11.37116016899523</v>
      </c>
      <c r="BF65" s="212">
        <v>11.37116016899523</v>
      </c>
      <c r="BG65" s="212">
        <v>11.37116016899523</v>
      </c>
      <c r="BH65" s="212">
        <v>11.37116016899523</v>
      </c>
      <c r="BI65" s="212">
        <v>11.37116016899523</v>
      </c>
      <c r="BJ65" s="212">
        <v>11.37116016899523</v>
      </c>
      <c r="BK65" s="212">
        <v>11.37116016899523</v>
      </c>
      <c r="BL65" s="212">
        <v>11.37116016899523</v>
      </c>
      <c r="BM65" s="212">
        <v>11.37116016899523</v>
      </c>
      <c r="BN65" s="212">
        <v>11.37116016899523</v>
      </c>
      <c r="BO65" s="212">
        <v>11.37116016899523</v>
      </c>
      <c r="BP65" s="212">
        <v>11.37116016899523</v>
      </c>
      <c r="BQ65" s="212">
        <v>11.37116016899523</v>
      </c>
      <c r="BR65" s="212">
        <v>11.37116016899523</v>
      </c>
      <c r="BS65" s="212">
        <v>11.37116016899523</v>
      </c>
      <c r="BT65" s="212">
        <v>11.37116016899523</v>
      </c>
      <c r="BU65" s="212">
        <v>11.37116016899523</v>
      </c>
      <c r="BV65" s="212">
        <v>11.37116016899523</v>
      </c>
      <c r="BW65" s="212">
        <v>11.37116016899523</v>
      </c>
      <c r="BX65" s="212">
        <v>11.37116016899523</v>
      </c>
      <c r="BY65" s="212">
        <v>11.37116016899523</v>
      </c>
      <c r="BZ65" s="212">
        <v>11.37116016899523</v>
      </c>
      <c r="CA65" s="212">
        <v>11.37116016899523</v>
      </c>
      <c r="CB65" s="212">
        <v>11.37116016899523</v>
      </c>
      <c r="CC65" s="212">
        <v>11.37116016899523</v>
      </c>
      <c r="CD65" s="212">
        <v>11.37116016899523</v>
      </c>
      <c r="CE65" s="212">
        <v>11.37116016899523</v>
      </c>
      <c r="CF65" s="212">
        <v>11.37116016899523</v>
      </c>
      <c r="CG65" s="212">
        <v>11.37116016899523</v>
      </c>
      <c r="CH65" s="212">
        <v>11.37116016899523</v>
      </c>
      <c r="CI65" s="212">
        <v>11.37116016899523</v>
      </c>
      <c r="CJ65" s="212">
        <v>11.37116016899523</v>
      </c>
      <c r="CK65" s="212">
        <v>11.37116016899523</v>
      </c>
    </row>
    <row r="66" spans="1:89" x14ac:dyDescent="0.2">
      <c r="A66" s="214" t="s">
        <v>100</v>
      </c>
      <c r="B66" s="217">
        <f>B65*B13</f>
        <v>3.5560298492103822E-3</v>
      </c>
      <c r="C66" s="217">
        <f t="shared" ref="C66:BN66" si="44">C65*C13</f>
        <v>4.1303134808227549E-3</v>
      </c>
      <c r="D66" s="217">
        <f t="shared" si="44"/>
        <v>4.6985346440043818E-3</v>
      </c>
      <c r="E66" s="217">
        <f t="shared" si="44"/>
        <v>5.2432361623683463E-3</v>
      </c>
      <c r="F66" s="217">
        <f t="shared" si="44"/>
        <v>6.3921582704110792E-3</v>
      </c>
      <c r="G66" s="217">
        <f t="shared" si="44"/>
        <v>7.0084649613008244E-3</v>
      </c>
      <c r="H66" s="217">
        <f t="shared" si="44"/>
        <v>7.6306516441693173E-3</v>
      </c>
      <c r="I66" s="217">
        <f t="shared" si="44"/>
        <v>8.269166977525123E-3</v>
      </c>
      <c r="J66" s="217">
        <f t="shared" si="44"/>
        <v>8.872975734880887E-3</v>
      </c>
      <c r="K66" s="217">
        <f t="shared" si="44"/>
        <v>9.4648552403734845E-3</v>
      </c>
      <c r="L66" s="217">
        <f t="shared" si="44"/>
        <v>1.0635784770292159E-2</v>
      </c>
      <c r="M66" s="217">
        <f t="shared" si="44"/>
        <v>1.1239593527647918E-2</v>
      </c>
      <c r="N66" s="217">
        <f t="shared" si="44"/>
        <v>1.1878108861003725E-2</v>
      </c>
      <c r="O66" s="217">
        <f t="shared" si="44"/>
        <v>1.2516624194359529E-2</v>
      </c>
      <c r="P66" s="217">
        <f t="shared" si="44"/>
        <v>1.3124723835683826E-2</v>
      </c>
      <c r="Q66" s="217">
        <f t="shared" si="44"/>
        <v>1.3740095702682078E-2</v>
      </c>
      <c r="R66" s="217">
        <f t="shared" si="44"/>
        <v>1.4915035964292514E-2</v>
      </c>
      <c r="S66" s="217">
        <f t="shared" si="44"/>
        <v>1.5345884522203253E-2</v>
      </c>
      <c r="T66" s="217">
        <f t="shared" si="44"/>
        <v>1.5776733080113989E-2</v>
      </c>
      <c r="U66" s="217">
        <f t="shared" si="44"/>
        <v>1.6207581638024732E-2</v>
      </c>
      <c r="V66" s="217">
        <f t="shared" si="44"/>
        <v>1.6637326522774623E-2</v>
      </c>
      <c r="W66" s="217">
        <f t="shared" si="44"/>
        <v>1.7068175080685363E-2</v>
      </c>
      <c r="X66" s="217">
        <f t="shared" si="44"/>
        <v>1.7990897208579354E-2</v>
      </c>
      <c r="Y66" s="217">
        <f t="shared" si="44"/>
        <v>1.8421658482951124E-2</v>
      </c>
      <c r="Z66" s="217">
        <f t="shared" si="44"/>
        <v>1.8849751130890127E-2</v>
      </c>
      <c r="AA66" s="217">
        <f t="shared" si="44"/>
        <v>1.9278898266390329E-2</v>
      </c>
      <c r="AB66" s="217">
        <f t="shared" si="44"/>
        <v>1.9707612641144113E-2</v>
      </c>
      <c r="AC66" s="217">
        <f t="shared" si="44"/>
        <v>2.1307194234703605E-2</v>
      </c>
      <c r="AD66" s="217">
        <f t="shared" si="44"/>
        <v>7.7678039981891295E-2</v>
      </c>
      <c r="AE66" s="217">
        <f t="shared" si="44"/>
        <v>7.737057716908452E-2</v>
      </c>
      <c r="AF66" s="217">
        <f t="shared" si="44"/>
        <v>7.7063114356277773E-2</v>
      </c>
      <c r="AG66" s="217">
        <f t="shared" si="44"/>
        <v>7.6755651543470957E-2</v>
      </c>
      <c r="AH66" s="217">
        <f t="shared" si="44"/>
        <v>7.6448188730664196E-2</v>
      </c>
      <c r="AI66" s="217">
        <f t="shared" si="44"/>
        <v>7.6140727608904585E-2</v>
      </c>
      <c r="AJ66" s="217">
        <f t="shared" si="44"/>
        <v>7.5833264796097824E-2</v>
      </c>
      <c r="AK66" s="217">
        <f t="shared" si="44"/>
        <v>7.5525801983291049E-2</v>
      </c>
      <c r="AL66" s="217">
        <f t="shared" si="44"/>
        <v>7.5218339170484289E-2</v>
      </c>
      <c r="AM66" s="217">
        <f t="shared" si="44"/>
        <v>7.4910876357677514E-2</v>
      </c>
      <c r="AN66" s="217">
        <f t="shared" si="44"/>
        <v>7.4603413544870725E-2</v>
      </c>
      <c r="AO66" s="217">
        <f t="shared" si="44"/>
        <v>7.4295950732063951E-2</v>
      </c>
      <c r="AP66" s="217">
        <f t="shared" si="44"/>
        <v>7.398848791925719E-2</v>
      </c>
      <c r="AQ66" s="217">
        <f t="shared" si="44"/>
        <v>7.3683045907808387E-2</v>
      </c>
      <c r="AR66" s="217">
        <f t="shared" si="44"/>
        <v>7.3377605587406761E-2</v>
      </c>
      <c r="AS66" s="217">
        <f t="shared" si="44"/>
        <v>7.3072163575957957E-2</v>
      </c>
      <c r="AT66" s="217">
        <f t="shared" si="44"/>
        <v>7.2766721564509168E-2</v>
      </c>
      <c r="AU66" s="217">
        <f t="shared" si="44"/>
        <v>7.2461279553060351E-2</v>
      </c>
      <c r="AV66" s="217">
        <f t="shared" si="44"/>
        <v>7.2155839232658725E-2</v>
      </c>
      <c r="AW66" s="217">
        <f t="shared" si="44"/>
        <v>7.1850397221209922E-2</v>
      </c>
      <c r="AX66" s="217">
        <f t="shared" si="44"/>
        <v>7.1544955209761105E-2</v>
      </c>
      <c r="AY66" s="217">
        <f t="shared" si="44"/>
        <v>7.1239513198312315E-2</v>
      </c>
      <c r="AZ66" s="217">
        <f t="shared" si="44"/>
        <v>7.0934071186863526E-2</v>
      </c>
      <c r="BA66" s="217">
        <f t="shared" si="44"/>
        <v>7.06286308664619E-2</v>
      </c>
      <c r="BB66" s="217">
        <f t="shared" si="44"/>
        <v>7.0323188855013083E-2</v>
      </c>
      <c r="BC66" s="217">
        <f t="shared" si="44"/>
        <v>7.0019612068583412E-2</v>
      </c>
      <c r="BD66" s="217">
        <f t="shared" si="44"/>
        <v>6.9716033591106549E-2</v>
      </c>
      <c r="BE66" s="217">
        <f t="shared" si="44"/>
        <v>6.9412456804676878E-2</v>
      </c>
      <c r="BF66" s="217">
        <f t="shared" si="44"/>
        <v>6.9108880018247193E-2</v>
      </c>
      <c r="BG66" s="217">
        <f t="shared" si="44"/>
        <v>6.8805301540770358E-2</v>
      </c>
      <c r="BH66" s="217">
        <f t="shared" si="44"/>
        <v>6.8501724754340659E-2</v>
      </c>
      <c r="BI66" s="217">
        <f t="shared" si="44"/>
        <v>6.8198147967910988E-2</v>
      </c>
      <c r="BJ66" s="217">
        <f t="shared" si="44"/>
        <v>6.7894571181481303E-2</v>
      </c>
      <c r="BK66" s="217">
        <f t="shared" si="44"/>
        <v>6.7590992704004468E-2</v>
      </c>
      <c r="BL66" s="217">
        <f t="shared" si="44"/>
        <v>6.7287415917574783E-2</v>
      </c>
      <c r="BM66" s="217">
        <f t="shared" si="44"/>
        <v>6.6983839131145112E-2</v>
      </c>
      <c r="BN66" s="217">
        <f t="shared" si="44"/>
        <v>6.668026065366825E-2</v>
      </c>
      <c r="BO66" s="217">
        <f t="shared" ref="BO66:CK66" si="45">BO65*BO13</f>
        <v>6.6378413808484776E-2</v>
      </c>
      <c r="BP66" s="217">
        <f t="shared" si="45"/>
        <v>6.6076566963301303E-2</v>
      </c>
      <c r="BQ66" s="217">
        <f t="shared" si="45"/>
        <v>6.5774720118117816E-2</v>
      </c>
      <c r="BR66" s="217">
        <f t="shared" si="45"/>
        <v>6.5472873272934315E-2</v>
      </c>
      <c r="BS66" s="217">
        <f t="shared" si="45"/>
        <v>6.5171026427750842E-2</v>
      </c>
      <c r="BT66" s="217">
        <f t="shared" si="45"/>
        <v>6.4869177891520191E-2</v>
      </c>
      <c r="BU66" s="217">
        <f t="shared" si="45"/>
        <v>6.4567331046336718E-2</v>
      </c>
      <c r="BV66" s="217">
        <f t="shared" si="45"/>
        <v>6.4265484201153231E-2</v>
      </c>
      <c r="BW66" s="217">
        <f t="shared" si="45"/>
        <v>6.3963637355969757E-2</v>
      </c>
      <c r="BX66" s="217">
        <f t="shared" si="45"/>
        <v>6.366179051078627E-2</v>
      </c>
      <c r="BY66" s="217">
        <f t="shared" si="45"/>
        <v>6.3359943665602783E-2</v>
      </c>
      <c r="BZ66" s="217">
        <f t="shared" si="45"/>
        <v>6.3058095129372146E-2</v>
      </c>
      <c r="CA66" s="217">
        <f t="shared" si="45"/>
        <v>6.2757844632709087E-2</v>
      </c>
      <c r="CB66" s="217">
        <f t="shared" si="45"/>
        <v>6.2457594136046055E-2</v>
      </c>
      <c r="CC66" s="217">
        <f t="shared" si="45"/>
        <v>6.2157341948335852E-2</v>
      </c>
      <c r="CD66" s="217">
        <f t="shared" si="45"/>
        <v>6.1857091451672813E-2</v>
      </c>
      <c r="CE66" s="217">
        <f t="shared" si="45"/>
        <v>6.1556839263962611E-2</v>
      </c>
      <c r="CF66" s="217">
        <f t="shared" si="45"/>
        <v>6.1256588767299565E-2</v>
      </c>
      <c r="CG66" s="217">
        <f t="shared" si="45"/>
        <v>6.0956336579589362E-2</v>
      </c>
      <c r="CH66" s="217">
        <f t="shared" si="45"/>
        <v>6.0656086082926317E-2</v>
      </c>
      <c r="CI66" s="217">
        <f t="shared" si="45"/>
        <v>6.0355835586263278E-2</v>
      </c>
      <c r="CJ66" s="217">
        <f t="shared" si="45"/>
        <v>6.0055583398553075E-2</v>
      </c>
      <c r="CK66" s="217">
        <f t="shared" si="45"/>
        <v>5.9755332901890036E-2</v>
      </c>
    </row>
  </sheetData>
  <pageMargins left="0.7" right="0.7" top="0.75" bottom="0.75" header="0.3" footer="0.3"/>
  <pageSetup scale="1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H259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144" sqref="N144"/>
    </sheetView>
  </sheetViews>
  <sheetFormatPr defaultColWidth="8.85546875" defaultRowHeight="12.75" x14ac:dyDescent="0.2"/>
  <cols>
    <col min="1" max="1" width="1.7109375" style="1" customWidth="1"/>
    <col min="2" max="2" width="10.140625" style="1" customWidth="1"/>
    <col min="3" max="3" width="8.140625" style="1" customWidth="1"/>
    <col min="4" max="4" width="17.7109375" style="1" customWidth="1"/>
    <col min="5" max="5" width="2.5703125" style="1" customWidth="1"/>
    <col min="6" max="6" width="14" style="1" customWidth="1"/>
    <col min="7" max="7" width="2.5703125" style="1" customWidth="1"/>
    <col min="8" max="8" width="12.42578125" style="1" customWidth="1"/>
    <col min="9" max="9" width="2.5703125" style="1" customWidth="1"/>
    <col min="10" max="10" width="12.42578125" style="1" customWidth="1"/>
    <col min="11" max="11" width="2.5703125" style="1" customWidth="1"/>
    <col min="12" max="12" width="12.42578125" style="1" customWidth="1"/>
    <col min="13" max="13" width="2.5703125" style="1" customWidth="1"/>
    <col min="14" max="14" width="14.5703125" style="1" customWidth="1"/>
    <col min="15" max="15" width="2.5703125" style="1" customWidth="1"/>
    <col min="16" max="16" width="14.5703125" style="1" customWidth="1"/>
    <col min="17" max="17" width="2.5703125" style="1" customWidth="1"/>
    <col min="18" max="18" width="10.7109375" style="1" customWidth="1"/>
    <col min="19" max="19" width="2.5703125" style="1" customWidth="1"/>
    <col min="20" max="20" width="8.5703125" style="1" customWidth="1"/>
    <col min="21" max="21" width="2.5703125" style="1" customWidth="1"/>
    <col min="22" max="22" width="12.140625" style="1" customWidth="1"/>
    <col min="23" max="23" width="2.5703125" style="1" customWidth="1"/>
    <col min="24" max="24" width="14.5703125" style="1" customWidth="1"/>
    <col min="25" max="25" width="2.5703125" style="1" customWidth="1"/>
    <col min="26" max="26" width="12.28515625" style="1" customWidth="1"/>
    <col min="27" max="27" width="2.140625" style="1" customWidth="1"/>
    <col min="28" max="28" width="12" style="1" customWidth="1"/>
    <col min="29" max="29" width="1.7109375" style="1" customWidth="1"/>
    <col min="30" max="30" width="74" style="1" customWidth="1"/>
    <col min="31" max="31" width="8.85546875" style="1"/>
    <col min="32" max="32" width="12" style="1" bestFit="1" customWidth="1"/>
    <col min="33" max="33" width="10.5703125" style="1" bestFit="1" customWidth="1"/>
    <col min="34" max="34" width="12" style="1" bestFit="1" customWidth="1"/>
    <col min="35" max="16384" width="8.85546875" style="1"/>
  </cols>
  <sheetData>
    <row r="1" spans="2:32" ht="14.25" x14ac:dyDescent="0.2">
      <c r="B1" s="246" t="s">
        <v>86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173"/>
    </row>
    <row r="2" spans="2:32" ht="14.25" x14ac:dyDescent="0.2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173"/>
    </row>
    <row r="3" spans="2:32" x14ac:dyDescent="0.2">
      <c r="B3" s="2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2:32" ht="12.75" customHeight="1" x14ac:dyDescent="0.2">
      <c r="B4" s="1" t="s">
        <v>0</v>
      </c>
      <c r="X4" s="244" t="s">
        <v>73</v>
      </c>
      <c r="Z4" s="244" t="s">
        <v>32</v>
      </c>
      <c r="AB4" s="245" t="s">
        <v>84</v>
      </c>
      <c r="AC4" s="174"/>
      <c r="AD4" s="243" t="s">
        <v>74</v>
      </c>
    </row>
    <row r="5" spans="2:32" ht="24" customHeight="1" x14ac:dyDescent="0.2">
      <c r="B5" s="245" t="s">
        <v>22</v>
      </c>
      <c r="D5" s="245" t="s">
        <v>33</v>
      </c>
      <c r="E5" s="2"/>
      <c r="F5" s="245" t="s">
        <v>1</v>
      </c>
      <c r="H5" s="245" t="s">
        <v>2</v>
      </c>
      <c r="J5" s="27"/>
      <c r="L5" s="244" t="s">
        <v>43</v>
      </c>
      <c r="N5" s="245" t="s">
        <v>3</v>
      </c>
      <c r="P5" s="245" t="s">
        <v>31</v>
      </c>
      <c r="R5" s="245" t="s">
        <v>4</v>
      </c>
      <c r="T5" s="245" t="s">
        <v>5</v>
      </c>
      <c r="V5" s="245" t="s">
        <v>23</v>
      </c>
      <c r="W5" s="3"/>
      <c r="X5" s="244"/>
      <c r="Z5" s="244"/>
      <c r="AB5" s="245"/>
      <c r="AC5" s="174"/>
      <c r="AD5" s="243"/>
    </row>
    <row r="6" spans="2:32" s="5" customFormat="1" ht="14.25" customHeight="1" x14ac:dyDescent="0.2">
      <c r="B6" s="245"/>
      <c r="C6" s="4" t="s">
        <v>7</v>
      </c>
      <c r="D6" s="245"/>
      <c r="E6" s="4"/>
      <c r="F6" s="245"/>
      <c r="H6" s="245"/>
      <c r="J6" s="27" t="s">
        <v>36</v>
      </c>
      <c r="L6" s="244"/>
      <c r="N6" s="245"/>
      <c r="P6" s="245"/>
      <c r="R6" s="245"/>
      <c r="T6" s="245"/>
      <c r="V6" s="245"/>
      <c r="W6" s="3"/>
      <c r="X6" s="244"/>
      <c r="Z6" s="244"/>
      <c r="AB6" s="245"/>
      <c r="AC6" s="174"/>
      <c r="AD6" s="243"/>
    </row>
    <row r="7" spans="2:32" s="6" customFormat="1" x14ac:dyDescent="0.2">
      <c r="B7" s="6">
        <v>-1</v>
      </c>
      <c r="C7" s="6">
        <f>B7-1</f>
        <v>-2</v>
      </c>
      <c r="D7" s="6">
        <f>C7-1</f>
        <v>-3</v>
      </c>
      <c r="E7" s="6" t="s">
        <v>0</v>
      </c>
      <c r="F7" s="6">
        <f>D7-1</f>
        <v>-4</v>
      </c>
      <c r="G7" s="6" t="s">
        <v>0</v>
      </c>
      <c r="H7" s="6">
        <f>F7-1</f>
        <v>-5</v>
      </c>
      <c r="I7" s="6" t="s">
        <v>0</v>
      </c>
      <c r="J7" s="6">
        <f>H7-1</f>
        <v>-6</v>
      </c>
      <c r="K7" s="6" t="s">
        <v>0</v>
      </c>
      <c r="L7" s="134">
        <f>J7-1</f>
        <v>-7</v>
      </c>
      <c r="M7" s="6" t="s">
        <v>0</v>
      </c>
      <c r="N7" s="6">
        <f>L7-1</f>
        <v>-8</v>
      </c>
      <c r="O7" s="6" t="s">
        <v>0</v>
      </c>
      <c r="P7" s="6">
        <f>N7-1</f>
        <v>-9</v>
      </c>
      <c r="Q7" s="6" t="s">
        <v>0</v>
      </c>
      <c r="R7" s="6">
        <f>P7-1</f>
        <v>-10</v>
      </c>
      <c r="S7" s="6" t="s">
        <v>0</v>
      </c>
      <c r="T7" s="6">
        <f>R7-1</f>
        <v>-11</v>
      </c>
      <c r="V7" s="6">
        <f>T7-1</f>
        <v>-12</v>
      </c>
      <c r="W7" s="6" t="s">
        <v>0</v>
      </c>
      <c r="X7" s="134">
        <f>V7-1</f>
        <v>-13</v>
      </c>
      <c r="Y7" s="6" t="s">
        <v>0</v>
      </c>
      <c r="Z7" s="134">
        <f>X7-1</f>
        <v>-14</v>
      </c>
      <c r="AB7" s="6">
        <f>Z7-1</f>
        <v>-15</v>
      </c>
      <c r="AD7" s="178"/>
    </row>
    <row r="8" spans="2:32" ht="9.75" customHeight="1" x14ac:dyDescent="0.2">
      <c r="E8" s="2"/>
      <c r="L8" s="8"/>
      <c r="N8" s="7"/>
      <c r="R8" s="7"/>
    </row>
    <row r="9" spans="2:32" ht="15" customHeight="1" x14ac:dyDescent="0.2">
      <c r="B9" s="167" t="s">
        <v>14</v>
      </c>
      <c r="C9" s="137">
        <v>2020</v>
      </c>
      <c r="D9" s="138">
        <v>0</v>
      </c>
      <c r="E9" s="142"/>
      <c r="F9" s="154">
        <v>0</v>
      </c>
      <c r="G9" s="137"/>
      <c r="H9" s="154">
        <v>0</v>
      </c>
      <c r="I9" s="137"/>
      <c r="J9" s="154">
        <f>SUM('CWIP CCR.ELG'!$E$5:E9)</f>
        <v>1019968.6499999999</v>
      </c>
      <c r="K9" s="137"/>
      <c r="L9" s="154">
        <f>SUM('CWIP CCR.ELG'!$E$5:$E$8)</f>
        <v>822405.09</v>
      </c>
      <c r="M9" s="137"/>
      <c r="N9" s="138">
        <f>SUM(D9:J9)-L9</f>
        <v>197563.55999999994</v>
      </c>
      <c r="O9" s="137"/>
      <c r="P9" s="158">
        <f>WACC!$T$10</f>
        <v>7.4999999999999997E-2</v>
      </c>
      <c r="Q9" s="137"/>
      <c r="R9" s="138">
        <f t="shared" ref="R9:R17" si="0">N9*P9/12</f>
        <v>1234.7722499999995</v>
      </c>
      <c r="S9" s="137"/>
      <c r="T9" s="139">
        <v>0</v>
      </c>
      <c r="U9" s="137"/>
      <c r="V9" s="139">
        <f>(ROUND(D9*0.0586/12,0))</f>
        <v>0</v>
      </c>
      <c r="W9" s="139"/>
      <c r="X9" s="139">
        <f t="shared" ref="X9:X17" si="1">V9+T9+R9</f>
        <v>1234.7722499999995</v>
      </c>
      <c r="Y9" s="137"/>
      <c r="Z9" s="159">
        <f>'Allocation Factor'!$C$19</f>
        <v>0.96306666666666663</v>
      </c>
      <c r="AA9" s="137"/>
      <c r="AB9" s="168">
        <f t="shared" ref="AB9:AB17" si="2">X9*Z9</f>
        <v>1189.1679948999995</v>
      </c>
      <c r="AC9" s="168"/>
      <c r="AD9" s="175"/>
      <c r="AE9" s="8"/>
      <c r="AF9" s="8"/>
    </row>
    <row r="10" spans="2:32" x14ac:dyDescent="0.2">
      <c r="B10" s="167" t="s">
        <v>15</v>
      </c>
      <c r="C10" s="137">
        <v>2020</v>
      </c>
      <c r="D10" s="138">
        <v>0</v>
      </c>
      <c r="E10" s="142"/>
      <c r="F10" s="154">
        <v>0</v>
      </c>
      <c r="G10" s="137"/>
      <c r="H10" s="154">
        <v>0</v>
      </c>
      <c r="I10" s="137"/>
      <c r="J10" s="154">
        <f>SUM('CWIP CCR.ELG'!$E$5:E10)</f>
        <v>1106132.6599999999</v>
      </c>
      <c r="K10" s="137"/>
      <c r="L10" s="154">
        <f>SUM('CWIP CCR.ELG'!$E$5:$E$8)</f>
        <v>822405.09</v>
      </c>
      <c r="M10" s="137"/>
      <c r="N10" s="138">
        <f t="shared" ref="N10:N70" si="3">SUM(D10:J10)-L10</f>
        <v>283727.56999999995</v>
      </c>
      <c r="O10" s="137"/>
      <c r="P10" s="158">
        <f>WACC!$T$10</f>
        <v>7.4999999999999997E-2</v>
      </c>
      <c r="Q10" s="137"/>
      <c r="R10" s="138">
        <f t="shared" si="0"/>
        <v>1773.2973124999996</v>
      </c>
      <c r="S10" s="137"/>
      <c r="T10" s="139">
        <v>0</v>
      </c>
      <c r="U10" s="137"/>
      <c r="V10" s="139">
        <f t="shared" ref="V10:V47" si="4">(ROUND(D10*0.0586/12,0))</f>
        <v>0</v>
      </c>
      <c r="W10" s="139"/>
      <c r="X10" s="139">
        <f t="shared" si="1"/>
        <v>1773.2973124999996</v>
      </c>
      <c r="Y10" s="137"/>
      <c r="Z10" s="159">
        <f>'Allocation Factor'!$C$19</f>
        <v>0.96306666666666663</v>
      </c>
      <c r="AA10" s="137"/>
      <c r="AB10" s="168">
        <f t="shared" si="2"/>
        <v>1707.8035317583328</v>
      </c>
      <c r="AC10" s="168"/>
      <c r="AD10" s="176"/>
      <c r="AE10" s="8"/>
      <c r="AF10" s="8"/>
    </row>
    <row r="11" spans="2:32" x14ac:dyDescent="0.2">
      <c r="B11" s="167" t="s">
        <v>16</v>
      </c>
      <c r="C11" s="137">
        <v>2020</v>
      </c>
      <c r="D11" s="138">
        <v>0</v>
      </c>
      <c r="E11" s="142"/>
      <c r="F11" s="154">
        <v>0</v>
      </c>
      <c r="G11" s="137"/>
      <c r="H11" s="154">
        <v>0</v>
      </c>
      <c r="I11" s="137"/>
      <c r="J11" s="154">
        <f>SUM('CWIP CCR.ELG'!$E$5:E11)</f>
        <v>1191819.71</v>
      </c>
      <c r="K11" s="137"/>
      <c r="L11" s="154">
        <f>SUM('CWIP CCR.ELG'!$E$5:$E$8)</f>
        <v>822405.09</v>
      </c>
      <c r="M11" s="137"/>
      <c r="N11" s="138">
        <f t="shared" si="3"/>
        <v>369414.62</v>
      </c>
      <c r="O11" s="137"/>
      <c r="P11" s="158">
        <f>WACC!$T$10</f>
        <v>7.4999999999999997E-2</v>
      </c>
      <c r="Q11" s="137"/>
      <c r="R11" s="138">
        <f t="shared" si="0"/>
        <v>2308.841375</v>
      </c>
      <c r="S11" s="137"/>
      <c r="T11" s="139">
        <v>0</v>
      </c>
      <c r="U11" s="137"/>
      <c r="V11" s="139">
        <f t="shared" si="4"/>
        <v>0</v>
      </c>
      <c r="W11" s="139"/>
      <c r="X11" s="139">
        <f t="shared" si="1"/>
        <v>2308.841375</v>
      </c>
      <c r="Y11" s="137"/>
      <c r="Z11" s="159">
        <f>'Allocation Factor'!$C$19</f>
        <v>0.96306666666666663</v>
      </c>
      <c r="AA11" s="137"/>
      <c r="AB11" s="168">
        <f t="shared" si="2"/>
        <v>2223.5681668833331</v>
      </c>
      <c r="AC11" s="168"/>
      <c r="AD11" s="177"/>
      <c r="AE11" s="8"/>
      <c r="AF11" s="8"/>
    </row>
    <row r="12" spans="2:32" x14ac:dyDescent="0.2">
      <c r="B12" s="167" t="s">
        <v>17</v>
      </c>
      <c r="C12" s="137">
        <v>2020</v>
      </c>
      <c r="D12" s="138">
        <v>0</v>
      </c>
      <c r="E12" s="142"/>
      <c r="F12" s="154">
        <v>0</v>
      </c>
      <c r="G12" s="137"/>
      <c r="H12" s="154">
        <v>0</v>
      </c>
      <c r="I12" s="137"/>
      <c r="J12" s="154">
        <f>SUM('CWIP CCR.ELG'!$E$5:E12)</f>
        <v>1255629.3999999999</v>
      </c>
      <c r="K12" s="137"/>
      <c r="L12" s="154">
        <f>SUM('CWIP CCR.ELG'!$E$5:$E$8)</f>
        <v>822405.09</v>
      </c>
      <c r="M12" s="137"/>
      <c r="N12" s="138">
        <f t="shared" si="3"/>
        <v>433224.30999999994</v>
      </c>
      <c r="O12" s="137"/>
      <c r="P12" s="158">
        <f>WACC!$T$10</f>
        <v>7.4999999999999997E-2</v>
      </c>
      <c r="Q12" s="137"/>
      <c r="R12" s="138">
        <f t="shared" si="0"/>
        <v>2707.6519374999993</v>
      </c>
      <c r="S12" s="137"/>
      <c r="T12" s="139">
        <v>0</v>
      </c>
      <c r="U12" s="137"/>
      <c r="V12" s="139">
        <f t="shared" si="4"/>
        <v>0</v>
      </c>
      <c r="W12" s="139"/>
      <c r="X12" s="139">
        <f t="shared" si="1"/>
        <v>2707.6519374999993</v>
      </c>
      <c r="Y12" s="137"/>
      <c r="Z12" s="159">
        <f>'Allocation Factor'!$C$19</f>
        <v>0.96306666666666663</v>
      </c>
      <c r="AA12" s="137"/>
      <c r="AB12" s="168">
        <f t="shared" si="2"/>
        <v>2607.6493259416661</v>
      </c>
      <c r="AC12" s="168"/>
      <c r="AD12" s="177"/>
      <c r="AE12" s="8"/>
      <c r="AF12" s="8"/>
    </row>
    <row r="13" spans="2:32" x14ac:dyDescent="0.2">
      <c r="B13" s="167" t="s">
        <v>18</v>
      </c>
      <c r="C13" s="137">
        <v>2020</v>
      </c>
      <c r="D13" s="138">
        <v>0</v>
      </c>
      <c r="E13" s="142"/>
      <c r="F13" s="154">
        <v>0</v>
      </c>
      <c r="G13" s="137"/>
      <c r="H13" s="154">
        <v>0</v>
      </c>
      <c r="I13" s="137"/>
      <c r="J13" s="154">
        <f>SUM('CWIP CCR.ELG'!$E$5:E13)</f>
        <v>1319342.6499999999</v>
      </c>
      <c r="K13" s="137"/>
      <c r="L13" s="154">
        <f>SUM('CWIP CCR.ELG'!$E$5:$E$8)</f>
        <v>822405.09</v>
      </c>
      <c r="M13" s="137"/>
      <c r="N13" s="138">
        <f t="shared" si="3"/>
        <v>496937.55999999994</v>
      </c>
      <c r="O13" s="137"/>
      <c r="P13" s="158">
        <f>WACC!$T$10</f>
        <v>7.4999999999999997E-2</v>
      </c>
      <c r="Q13" s="137"/>
      <c r="R13" s="138">
        <f t="shared" si="0"/>
        <v>3105.8597499999996</v>
      </c>
      <c r="S13" s="137"/>
      <c r="T13" s="139">
        <v>0</v>
      </c>
      <c r="U13" s="137"/>
      <c r="V13" s="139">
        <f t="shared" si="4"/>
        <v>0</v>
      </c>
      <c r="W13" s="139"/>
      <c r="X13" s="139">
        <f t="shared" si="1"/>
        <v>3105.8597499999996</v>
      </c>
      <c r="Y13" s="137"/>
      <c r="Z13" s="159">
        <f>'Allocation Factor'!$C$19</f>
        <v>0.96306666666666663</v>
      </c>
      <c r="AA13" s="137"/>
      <c r="AB13" s="168">
        <f t="shared" si="2"/>
        <v>2991.1499965666662</v>
      </c>
      <c r="AC13" s="168"/>
      <c r="AD13" s="177"/>
      <c r="AE13" s="8"/>
      <c r="AF13" s="8"/>
    </row>
    <row r="14" spans="2:32" x14ac:dyDescent="0.2">
      <c r="B14" s="167" t="s">
        <v>19</v>
      </c>
      <c r="C14" s="137">
        <v>2020</v>
      </c>
      <c r="D14" s="138">
        <v>0</v>
      </c>
      <c r="E14" s="142"/>
      <c r="F14" s="154">
        <v>0</v>
      </c>
      <c r="G14" s="137"/>
      <c r="H14" s="154">
        <v>0</v>
      </c>
      <c r="I14" s="137"/>
      <c r="J14" s="154">
        <f>SUM('CWIP CCR.ELG'!$E$5:E14)</f>
        <v>1381967.26</v>
      </c>
      <c r="K14" s="137"/>
      <c r="L14" s="154">
        <f>SUM('CWIP CCR.ELG'!$E$5:$E$8)</f>
        <v>822405.09</v>
      </c>
      <c r="M14" s="137"/>
      <c r="N14" s="138">
        <f t="shared" si="3"/>
        <v>559562.17000000004</v>
      </c>
      <c r="O14" s="137"/>
      <c r="P14" s="158">
        <f>WACC!$T$10</f>
        <v>7.4999999999999997E-2</v>
      </c>
      <c r="Q14" s="137"/>
      <c r="R14" s="138">
        <f t="shared" si="0"/>
        <v>3497.2635625000003</v>
      </c>
      <c r="S14" s="137"/>
      <c r="T14" s="139">
        <v>0</v>
      </c>
      <c r="U14" s="137"/>
      <c r="V14" s="139">
        <f t="shared" si="4"/>
        <v>0</v>
      </c>
      <c r="W14" s="139"/>
      <c r="X14" s="139">
        <f t="shared" si="1"/>
        <v>3497.2635625000003</v>
      </c>
      <c r="Y14" s="137"/>
      <c r="Z14" s="159">
        <f>'Allocation Factor'!$C$19</f>
        <v>0.96306666666666663</v>
      </c>
      <c r="AA14" s="137"/>
      <c r="AB14" s="168">
        <f t="shared" si="2"/>
        <v>3368.0979615916667</v>
      </c>
      <c r="AC14" s="168"/>
      <c r="AD14" s="177"/>
      <c r="AE14" s="8"/>
      <c r="AF14" s="8"/>
    </row>
    <row r="15" spans="2:32" x14ac:dyDescent="0.2">
      <c r="B15" s="167" t="s">
        <v>8</v>
      </c>
      <c r="C15" s="137">
        <v>2020</v>
      </c>
      <c r="D15" s="138">
        <v>0</v>
      </c>
      <c r="E15" s="142"/>
      <c r="F15" s="154">
        <v>0</v>
      </c>
      <c r="G15" s="137"/>
      <c r="H15" s="154">
        <v>0</v>
      </c>
      <c r="I15" s="137"/>
      <c r="J15" s="154">
        <f>SUM('CWIP CCR.ELG'!$E$5:E15)</f>
        <v>1447745.69</v>
      </c>
      <c r="K15" s="137"/>
      <c r="L15" s="154">
        <f>SUM('CWIP CCR.ELG'!$E$5:$E$8)</f>
        <v>822405.09</v>
      </c>
      <c r="M15" s="137"/>
      <c r="N15" s="138">
        <f t="shared" si="3"/>
        <v>625340.6</v>
      </c>
      <c r="O15" s="137"/>
      <c r="P15" s="158">
        <f>WACC!$T$10</f>
        <v>7.4999999999999997E-2</v>
      </c>
      <c r="Q15" s="137"/>
      <c r="R15" s="138">
        <f t="shared" si="0"/>
        <v>3908.3787499999999</v>
      </c>
      <c r="S15" s="137"/>
      <c r="T15" s="139">
        <v>0</v>
      </c>
      <c r="U15" s="137"/>
      <c r="V15" s="139">
        <f t="shared" si="4"/>
        <v>0</v>
      </c>
      <c r="W15" s="139"/>
      <c r="X15" s="139">
        <f t="shared" si="1"/>
        <v>3908.3787499999999</v>
      </c>
      <c r="Y15" s="137"/>
      <c r="Z15" s="159">
        <f>'Allocation Factor'!$C$19</f>
        <v>0.96306666666666663</v>
      </c>
      <c r="AA15" s="137"/>
      <c r="AB15" s="168">
        <f t="shared" si="2"/>
        <v>3764.0292948333331</v>
      </c>
      <c r="AC15" s="168"/>
      <c r="AD15" s="177"/>
      <c r="AE15" s="8"/>
      <c r="AF15" s="8"/>
    </row>
    <row r="16" spans="2:32" x14ac:dyDescent="0.2">
      <c r="B16" s="167" t="s">
        <v>9</v>
      </c>
      <c r="C16" s="137">
        <v>2020</v>
      </c>
      <c r="D16" s="138">
        <v>0</v>
      </c>
      <c r="E16" s="142"/>
      <c r="F16" s="154">
        <v>0</v>
      </c>
      <c r="G16" s="137"/>
      <c r="H16" s="154">
        <v>0</v>
      </c>
      <c r="I16" s="137"/>
      <c r="J16" s="154">
        <f>SUM('CWIP CCR.ELG'!$E$5:E16)</f>
        <v>1634622.1903473344</v>
      </c>
      <c r="K16" s="137"/>
      <c r="L16" s="154">
        <f>SUM('CWIP CCR.ELG'!$E$5:$E$8)</f>
        <v>822405.09</v>
      </c>
      <c r="M16" s="137"/>
      <c r="N16" s="138">
        <f t="shared" si="3"/>
        <v>812217.1003473344</v>
      </c>
      <c r="O16" s="137"/>
      <c r="P16" s="158">
        <f>WACC!$T$10</f>
        <v>7.4999999999999997E-2</v>
      </c>
      <c r="Q16" s="137"/>
      <c r="R16" s="138">
        <f t="shared" si="0"/>
        <v>5076.3568771708397</v>
      </c>
      <c r="S16" s="137"/>
      <c r="T16" s="139">
        <v>0</v>
      </c>
      <c r="U16" s="137"/>
      <c r="V16" s="139">
        <f t="shared" si="4"/>
        <v>0</v>
      </c>
      <c r="W16" s="139"/>
      <c r="X16" s="139">
        <f t="shared" si="1"/>
        <v>5076.3568771708397</v>
      </c>
      <c r="Y16" s="137"/>
      <c r="Z16" s="159">
        <f>'Allocation Factor'!$C$19</f>
        <v>0.96306666666666663</v>
      </c>
      <c r="AA16" s="137"/>
      <c r="AB16" s="168">
        <f t="shared" si="2"/>
        <v>4888.8700965073294</v>
      </c>
      <c r="AC16" s="168"/>
      <c r="AD16" s="177"/>
      <c r="AE16" s="8"/>
      <c r="AF16" s="8"/>
    </row>
    <row r="17" spans="2:32" x14ac:dyDescent="0.2">
      <c r="B17" s="167" t="s">
        <v>10</v>
      </c>
      <c r="C17" s="137">
        <v>2020</v>
      </c>
      <c r="D17" s="138">
        <v>0</v>
      </c>
      <c r="E17" s="142"/>
      <c r="F17" s="154">
        <v>0</v>
      </c>
      <c r="G17" s="137"/>
      <c r="H17" s="154">
        <v>0</v>
      </c>
      <c r="I17" s="137"/>
      <c r="J17" s="154">
        <f>SUM('CWIP CCR.ELG'!$E$5:E17)</f>
        <v>2038178.9850751976</v>
      </c>
      <c r="K17" s="137"/>
      <c r="L17" s="154">
        <f>SUM('CWIP CCR.ELG'!$E$5:$E$8)</f>
        <v>822405.09</v>
      </c>
      <c r="M17" s="137"/>
      <c r="N17" s="138">
        <f t="shared" si="3"/>
        <v>1215773.8950751978</v>
      </c>
      <c r="O17" s="137"/>
      <c r="P17" s="158">
        <f>WACC!$T$10</f>
        <v>7.4999999999999997E-2</v>
      </c>
      <c r="Q17" s="137"/>
      <c r="R17" s="138">
        <f t="shared" si="0"/>
        <v>7598.5868442199862</v>
      </c>
      <c r="S17" s="137"/>
      <c r="T17" s="139">
        <v>0</v>
      </c>
      <c r="U17" s="137"/>
      <c r="V17" s="139">
        <f t="shared" si="4"/>
        <v>0</v>
      </c>
      <c r="W17" s="139"/>
      <c r="X17" s="139">
        <f t="shared" si="1"/>
        <v>7598.5868442199862</v>
      </c>
      <c r="Y17" s="137"/>
      <c r="Z17" s="159">
        <f>'Allocation Factor'!$C$19</f>
        <v>0.96306666666666663</v>
      </c>
      <c r="AA17" s="137"/>
      <c r="AB17" s="168">
        <f t="shared" si="2"/>
        <v>7317.9457034401275</v>
      </c>
      <c r="AC17" s="168"/>
      <c r="AD17" s="177"/>
      <c r="AE17" s="8"/>
      <c r="AF17" s="8"/>
    </row>
    <row r="18" spans="2:32" x14ac:dyDescent="0.2">
      <c r="B18" s="167" t="s">
        <v>11</v>
      </c>
      <c r="C18" s="137">
        <v>2021</v>
      </c>
      <c r="D18" s="138">
        <v>0</v>
      </c>
      <c r="E18" s="142"/>
      <c r="F18" s="154">
        <v>0</v>
      </c>
      <c r="G18" s="137"/>
      <c r="H18" s="154">
        <v>0</v>
      </c>
      <c r="I18" s="137"/>
      <c r="J18" s="154">
        <f>SUM('CWIP CCR.ELG'!$E$5:E18)</f>
        <v>2303165.9850751976</v>
      </c>
      <c r="K18" s="137"/>
      <c r="L18" s="154">
        <f>SUM('CWIP CCR.ELG'!$E$5:$E$8)</f>
        <v>822405.09</v>
      </c>
      <c r="M18" s="137"/>
      <c r="N18" s="138">
        <f t="shared" si="3"/>
        <v>1480760.8950751978</v>
      </c>
      <c r="O18" s="137"/>
      <c r="P18" s="158">
        <f>WACC!$T$10</f>
        <v>7.4999999999999997E-2</v>
      </c>
      <c r="Q18" s="137"/>
      <c r="R18" s="138">
        <f t="shared" ref="R18:R21" si="5">N18*P18/12</f>
        <v>9254.7555942199851</v>
      </c>
      <c r="S18" s="137"/>
      <c r="T18" s="139">
        <v>0</v>
      </c>
      <c r="U18" s="137"/>
      <c r="V18" s="139">
        <f t="shared" si="4"/>
        <v>0</v>
      </c>
      <c r="W18" s="139"/>
      <c r="X18" s="139">
        <f t="shared" ref="X18:X23" si="6">V18+T18+R18</f>
        <v>9254.7555942199851</v>
      </c>
      <c r="Y18" s="137"/>
      <c r="Z18" s="159">
        <f>'Allocation Factor'!$C$19</f>
        <v>0.96306666666666663</v>
      </c>
      <c r="AA18" s="137"/>
      <c r="AB18" s="168">
        <f t="shared" ref="AB18:AB23" si="7">X18*Z18</f>
        <v>8912.9466209401271</v>
      </c>
      <c r="AC18" s="168"/>
      <c r="AD18" s="177"/>
      <c r="AE18" s="8"/>
      <c r="AF18" s="8"/>
    </row>
    <row r="19" spans="2:32" x14ac:dyDescent="0.2">
      <c r="B19" s="167" t="s">
        <v>12</v>
      </c>
      <c r="C19" s="137">
        <v>2021</v>
      </c>
      <c r="D19" s="138">
        <v>0</v>
      </c>
      <c r="E19" s="142"/>
      <c r="F19" s="154">
        <v>0</v>
      </c>
      <c r="G19" s="137"/>
      <c r="H19" s="154">
        <v>0</v>
      </c>
      <c r="I19" s="137"/>
      <c r="J19" s="154">
        <f>SUM('CWIP CCR.ELG'!$E$5:E19)</f>
        <v>2380295.7725207251</v>
      </c>
      <c r="K19" s="137"/>
      <c r="L19" s="154">
        <f>SUM('CWIP CCR.ELG'!$E$5:$E$8)</f>
        <v>822405.09</v>
      </c>
      <c r="M19" s="137"/>
      <c r="N19" s="138">
        <f t="shared" si="3"/>
        <v>1557890.6825207253</v>
      </c>
      <c r="O19" s="137"/>
      <c r="P19" s="158">
        <f>WACC!$T$10</f>
        <v>7.4999999999999997E-2</v>
      </c>
      <c r="Q19" s="137"/>
      <c r="R19" s="138">
        <f t="shared" si="5"/>
        <v>9736.8167657545328</v>
      </c>
      <c r="S19" s="137"/>
      <c r="T19" s="139">
        <v>0</v>
      </c>
      <c r="U19" s="137"/>
      <c r="V19" s="139">
        <f t="shared" si="4"/>
        <v>0</v>
      </c>
      <c r="W19" s="139"/>
      <c r="X19" s="139">
        <f t="shared" si="6"/>
        <v>9736.8167657545328</v>
      </c>
      <c r="Y19" s="137"/>
      <c r="Z19" s="159">
        <f>'Allocation Factor'!$C$19</f>
        <v>0.96306666666666663</v>
      </c>
      <c r="AA19" s="137"/>
      <c r="AB19" s="168">
        <f t="shared" si="7"/>
        <v>9377.2036665393316</v>
      </c>
      <c r="AC19" s="168"/>
      <c r="AD19" s="177"/>
      <c r="AE19" s="8"/>
      <c r="AF19" s="8"/>
    </row>
    <row r="20" spans="2:32" x14ac:dyDescent="0.2">
      <c r="B20" s="167" t="s">
        <v>13</v>
      </c>
      <c r="C20" s="137">
        <v>2021</v>
      </c>
      <c r="D20" s="138">
        <v>0</v>
      </c>
      <c r="E20" s="142"/>
      <c r="F20" s="154">
        <v>0</v>
      </c>
      <c r="G20" s="137"/>
      <c r="H20" s="154">
        <v>0</v>
      </c>
      <c r="I20" s="137"/>
      <c r="J20" s="154">
        <f>SUM('CWIP CCR.ELG'!$E$5:E20)</f>
        <v>2457425.5599662527</v>
      </c>
      <c r="K20" s="137"/>
      <c r="L20" s="154">
        <f>SUM('CWIP CCR.ELG'!$E$5:$E$8)</f>
        <v>822405.09</v>
      </c>
      <c r="M20" s="137"/>
      <c r="N20" s="138">
        <f t="shared" si="3"/>
        <v>1635020.4699662528</v>
      </c>
      <c r="O20" s="137"/>
      <c r="P20" s="158">
        <f>WACC!$T$10</f>
        <v>7.4999999999999997E-2</v>
      </c>
      <c r="Q20" s="137"/>
      <c r="R20" s="138">
        <f t="shared" si="5"/>
        <v>10218.87793728908</v>
      </c>
      <c r="S20" s="137"/>
      <c r="T20" s="139">
        <v>0</v>
      </c>
      <c r="U20" s="137"/>
      <c r="V20" s="139">
        <f t="shared" si="4"/>
        <v>0</v>
      </c>
      <c r="W20" s="139"/>
      <c r="X20" s="139">
        <f t="shared" si="6"/>
        <v>10218.87793728908</v>
      </c>
      <c r="Y20" s="137"/>
      <c r="Z20" s="159">
        <f>'Allocation Factor'!$C$19</f>
        <v>0.96306666666666663</v>
      </c>
      <c r="AA20" s="137"/>
      <c r="AB20" s="168">
        <f t="shared" si="7"/>
        <v>9841.4607121385361</v>
      </c>
      <c r="AC20" s="168"/>
      <c r="AD20" s="177"/>
      <c r="AE20" s="8"/>
      <c r="AF20" s="8"/>
    </row>
    <row r="21" spans="2:32" x14ac:dyDescent="0.2">
      <c r="B21" s="167" t="s">
        <v>14</v>
      </c>
      <c r="C21" s="137">
        <v>2021</v>
      </c>
      <c r="D21" s="138">
        <v>0</v>
      </c>
      <c r="E21" s="142"/>
      <c r="F21" s="154">
        <v>0</v>
      </c>
      <c r="G21" s="137"/>
      <c r="H21" s="154">
        <v>0</v>
      </c>
      <c r="I21" s="137"/>
      <c r="J21" s="154">
        <f>SUM('CWIP CCR.ELG'!$E$5:E21)</f>
        <v>2534555.3474117802</v>
      </c>
      <c r="K21" s="137"/>
      <c r="L21" s="154">
        <f>SUM('CWIP CCR.ELG'!$E$5:$E$8)</f>
        <v>822405.09</v>
      </c>
      <c r="M21" s="137"/>
      <c r="N21" s="138">
        <f t="shared" si="3"/>
        <v>1712150.2574117803</v>
      </c>
      <c r="O21" s="137"/>
      <c r="P21" s="158">
        <f>WACC!$T$10</f>
        <v>7.4999999999999997E-2</v>
      </c>
      <c r="Q21" s="137"/>
      <c r="R21" s="138">
        <f t="shared" si="5"/>
        <v>10700.939108823626</v>
      </c>
      <c r="S21" s="137"/>
      <c r="T21" s="139">
        <v>0</v>
      </c>
      <c r="U21" s="137"/>
      <c r="V21" s="139">
        <f t="shared" si="4"/>
        <v>0</v>
      </c>
      <c r="W21" s="139"/>
      <c r="X21" s="139">
        <f t="shared" si="6"/>
        <v>10700.939108823626</v>
      </c>
      <c r="Y21" s="137"/>
      <c r="Z21" s="159">
        <f>'Allocation Factor'!$C$19</f>
        <v>0.96306666666666663</v>
      </c>
      <c r="AA21" s="137"/>
      <c r="AB21" s="168">
        <f t="shared" si="7"/>
        <v>10305.717757737741</v>
      </c>
      <c r="AC21" s="168"/>
      <c r="AD21" s="177"/>
      <c r="AE21" s="8"/>
      <c r="AF21" s="8"/>
    </row>
    <row r="22" spans="2:32" x14ac:dyDescent="0.2">
      <c r="B22" s="167" t="s">
        <v>15</v>
      </c>
      <c r="C22" s="137">
        <v>2021</v>
      </c>
      <c r="D22" s="138">
        <v>0</v>
      </c>
      <c r="E22" s="142"/>
      <c r="F22" s="154">
        <v>0</v>
      </c>
      <c r="G22" s="137"/>
      <c r="H22" s="154">
        <v>0</v>
      </c>
      <c r="I22" s="137"/>
      <c r="J22" s="154">
        <f>SUM('CWIP CCR.ELG'!$E$5:E22)</f>
        <v>2621797.4616960702</v>
      </c>
      <c r="K22" s="137"/>
      <c r="L22" s="154">
        <f>SUM('CWIP CCR.ELG'!$E$5:$E$8)</f>
        <v>822405.09</v>
      </c>
      <c r="M22" s="137"/>
      <c r="N22" s="138">
        <f t="shared" si="3"/>
        <v>1799392.3716960703</v>
      </c>
      <c r="O22" s="137"/>
      <c r="P22" s="158">
        <f>WACC!$T$10</f>
        <v>7.4999999999999997E-2</v>
      </c>
      <c r="Q22" s="137"/>
      <c r="R22" s="138">
        <f t="shared" ref="R22:R47" si="8">N22*P22/12</f>
        <v>11246.20232310044</v>
      </c>
      <c r="S22" s="137"/>
      <c r="T22" s="139">
        <v>0</v>
      </c>
      <c r="U22" s="137"/>
      <c r="V22" s="139">
        <f t="shared" si="4"/>
        <v>0</v>
      </c>
      <c r="W22" s="139"/>
      <c r="X22" s="139">
        <f t="shared" ref="X22:X47" si="9">V22+T22+R22</f>
        <v>11246.20232310044</v>
      </c>
      <c r="Y22" s="137"/>
      <c r="Z22" s="159">
        <f>'Allocation Factor'!$C$19</f>
        <v>0.96306666666666663</v>
      </c>
      <c r="AA22" s="137"/>
      <c r="AB22" s="168">
        <f t="shared" ref="AB22:AB47" si="10">X22*Z22</f>
        <v>10830.842583967264</v>
      </c>
      <c r="AC22" s="168"/>
      <c r="AD22" s="177"/>
      <c r="AE22" s="8"/>
      <c r="AF22" s="8"/>
    </row>
    <row r="23" spans="2:32" x14ac:dyDescent="0.2">
      <c r="B23" s="167" t="s">
        <v>16</v>
      </c>
      <c r="C23" s="137">
        <v>2021</v>
      </c>
      <c r="D23" s="138">
        <v>0</v>
      </c>
      <c r="E23" s="142"/>
      <c r="F23" s="154">
        <v>0</v>
      </c>
      <c r="G23" s="137"/>
      <c r="H23" s="154">
        <v>0</v>
      </c>
      <c r="I23" s="137"/>
      <c r="J23" s="154">
        <f>SUM('CWIP CCR.ELG'!$E$5:E23)</f>
        <v>2795461.7491415977</v>
      </c>
      <c r="K23" s="137"/>
      <c r="L23" s="154">
        <f>SUM('CWIP CCR.ELG'!$E$5:$E$8)</f>
        <v>822405.09</v>
      </c>
      <c r="M23" s="137"/>
      <c r="N23" s="138">
        <f t="shared" si="3"/>
        <v>1973056.6591415978</v>
      </c>
      <c r="O23" s="137"/>
      <c r="P23" s="158">
        <f>WACC!$T$10</f>
        <v>7.4999999999999997E-2</v>
      </c>
      <c r="Q23" s="137"/>
      <c r="R23" s="138">
        <f t="shared" si="8"/>
        <v>12331.604119634985</v>
      </c>
      <c r="S23" s="137"/>
      <c r="T23" s="139">
        <v>0</v>
      </c>
      <c r="U23" s="137"/>
      <c r="V23" s="139">
        <f t="shared" si="4"/>
        <v>0</v>
      </c>
      <c r="W23" s="139"/>
      <c r="X23" s="139">
        <f t="shared" si="6"/>
        <v>12331.604119634985</v>
      </c>
      <c r="Y23" s="137"/>
      <c r="Z23" s="159">
        <f>'Allocation Factor'!$C$19</f>
        <v>0.96306666666666663</v>
      </c>
      <c r="AA23" s="137"/>
      <c r="AB23" s="168">
        <f t="shared" si="7"/>
        <v>11876.156874149799</v>
      </c>
      <c r="AC23" s="168"/>
      <c r="AD23" s="177"/>
      <c r="AE23" s="8"/>
      <c r="AF23" s="8"/>
    </row>
    <row r="24" spans="2:32" x14ac:dyDescent="0.2">
      <c r="B24" s="167" t="s">
        <v>17</v>
      </c>
      <c r="C24" s="137">
        <v>2021</v>
      </c>
      <c r="D24" s="138">
        <v>0</v>
      </c>
      <c r="E24" s="142"/>
      <c r="F24" s="154">
        <v>0</v>
      </c>
      <c r="G24" s="137"/>
      <c r="H24" s="154">
        <v>0</v>
      </c>
      <c r="I24" s="137"/>
      <c r="J24" s="154">
        <f>SUM('CWIP CCR.ELG'!$E$5:E24)</f>
        <v>3133117.945285134</v>
      </c>
      <c r="K24" s="137"/>
      <c r="L24" s="154">
        <f>SUM('CWIP CCR.ELG'!$E$5:$E$8)</f>
        <v>822405.09</v>
      </c>
      <c r="M24" s="137"/>
      <c r="N24" s="138">
        <f t="shared" si="3"/>
        <v>2310712.8552851342</v>
      </c>
      <c r="O24" s="137"/>
      <c r="P24" s="158">
        <f>WACC!$T$10</f>
        <v>7.4999999999999997E-2</v>
      </c>
      <c r="Q24" s="137"/>
      <c r="R24" s="138">
        <f t="shared" si="8"/>
        <v>14441.955345532087</v>
      </c>
      <c r="S24" s="137"/>
      <c r="T24" s="139">
        <v>0</v>
      </c>
      <c r="U24" s="137"/>
      <c r="V24" s="139">
        <f t="shared" si="4"/>
        <v>0</v>
      </c>
      <c r="W24" s="139"/>
      <c r="X24" s="139">
        <f t="shared" si="9"/>
        <v>14441.955345532087</v>
      </c>
      <c r="Y24" s="137"/>
      <c r="Z24" s="159">
        <f>'Allocation Factor'!$C$19</f>
        <v>0.96306666666666663</v>
      </c>
      <c r="AA24" s="137"/>
      <c r="AB24" s="168">
        <f t="shared" si="10"/>
        <v>13908.565794770435</v>
      </c>
      <c r="AC24" s="168"/>
      <c r="AD24" s="177"/>
      <c r="AE24" s="8"/>
      <c r="AF24" s="8"/>
    </row>
    <row r="25" spans="2:32" x14ac:dyDescent="0.2">
      <c r="B25" s="190" t="s">
        <v>82</v>
      </c>
      <c r="C25" s="191"/>
      <c r="D25" s="192"/>
      <c r="E25" s="193"/>
      <c r="F25" s="194"/>
      <c r="G25" s="191"/>
      <c r="H25" s="194"/>
      <c r="I25" s="191"/>
      <c r="J25" s="194"/>
      <c r="K25" s="191"/>
      <c r="L25" s="194"/>
      <c r="M25" s="191"/>
      <c r="N25" s="192"/>
      <c r="O25" s="191"/>
      <c r="P25" s="195"/>
      <c r="Q25" s="191"/>
      <c r="R25" s="192"/>
      <c r="S25" s="191"/>
      <c r="T25" s="196"/>
      <c r="U25" s="191"/>
      <c r="V25" s="196"/>
      <c r="W25" s="196"/>
      <c r="X25" s="196"/>
      <c r="Y25" s="191"/>
      <c r="Z25" s="197"/>
      <c r="AA25" s="191"/>
      <c r="AB25" s="198">
        <f>SUM(AB9:AB24)</f>
        <v>105111.17608266568</v>
      </c>
      <c r="AC25" s="179"/>
      <c r="AD25" s="177" t="s">
        <v>83</v>
      </c>
      <c r="AE25" s="8"/>
      <c r="AF25" s="8"/>
    </row>
    <row r="26" spans="2:32" ht="5.25" customHeight="1" x14ac:dyDescent="0.2">
      <c r="B26" s="180"/>
      <c r="C26" s="181"/>
      <c r="D26" s="182"/>
      <c r="E26" s="183"/>
      <c r="F26" s="184"/>
      <c r="G26" s="181"/>
      <c r="H26" s="184"/>
      <c r="I26" s="181"/>
      <c r="J26" s="184"/>
      <c r="K26" s="181"/>
      <c r="L26" s="184"/>
      <c r="M26" s="181"/>
      <c r="N26" s="182"/>
      <c r="O26" s="181"/>
      <c r="P26" s="185"/>
      <c r="Q26" s="181"/>
      <c r="R26" s="182"/>
      <c r="S26" s="181"/>
      <c r="T26" s="186"/>
      <c r="U26" s="181"/>
      <c r="V26" s="186"/>
      <c r="W26" s="186"/>
      <c r="X26" s="186"/>
      <c r="Y26" s="181"/>
      <c r="Z26" s="187"/>
      <c r="AA26" s="181"/>
      <c r="AB26" s="188"/>
      <c r="AC26" s="188"/>
      <c r="AD26" s="189"/>
      <c r="AE26" s="8"/>
      <c r="AF26" s="8"/>
    </row>
    <row r="27" spans="2:32" ht="12.75" customHeight="1" x14ac:dyDescent="0.2">
      <c r="B27" s="167" t="s">
        <v>18</v>
      </c>
      <c r="C27" s="137">
        <v>2021</v>
      </c>
      <c r="D27" s="138">
        <v>0</v>
      </c>
      <c r="E27" s="142"/>
      <c r="F27" s="154">
        <v>0</v>
      </c>
      <c r="G27" s="137"/>
      <c r="H27" s="154">
        <v>0</v>
      </c>
      <c r="I27" s="137"/>
      <c r="J27" s="154">
        <f>SUM('CWIP CCR.ELG'!$E$5:E25)</f>
        <v>3464072.2521839184</v>
      </c>
      <c r="K27" s="137"/>
      <c r="L27" s="154">
        <f>SUM('CWIP CCR.ELG'!$E$5:$E$8)</f>
        <v>822405.09</v>
      </c>
      <c r="M27" s="137"/>
      <c r="N27" s="138">
        <f t="shared" si="3"/>
        <v>2641667.1621839185</v>
      </c>
      <c r="O27" s="137"/>
      <c r="P27" s="158">
        <f>WACC!$T$10</f>
        <v>7.4999999999999997E-2</v>
      </c>
      <c r="Q27" s="137"/>
      <c r="R27" s="138">
        <f t="shared" si="8"/>
        <v>16510.41976364949</v>
      </c>
      <c r="S27" s="137"/>
      <c r="T27" s="139">
        <v>0</v>
      </c>
      <c r="U27" s="137"/>
      <c r="V27" s="139">
        <f t="shared" si="4"/>
        <v>0</v>
      </c>
      <c r="W27" s="139"/>
      <c r="X27" s="139">
        <f t="shared" si="9"/>
        <v>16510.41976364949</v>
      </c>
      <c r="Y27" s="137"/>
      <c r="Z27" s="159">
        <f>'Allocation Factor'!$C$19</f>
        <v>0.96306666666666663</v>
      </c>
      <c r="AA27" s="137"/>
      <c r="AB27" s="168">
        <f t="shared" si="10"/>
        <v>15900.634927045368</v>
      </c>
      <c r="AC27" s="168"/>
      <c r="AD27" s="168" t="s">
        <v>78</v>
      </c>
      <c r="AE27" s="8"/>
      <c r="AF27" s="166"/>
    </row>
    <row r="28" spans="2:32" x14ac:dyDescent="0.2">
      <c r="B28" s="167" t="s">
        <v>19</v>
      </c>
      <c r="C28" s="137">
        <v>2021</v>
      </c>
      <c r="D28" s="138">
        <v>0</v>
      </c>
      <c r="E28" s="142"/>
      <c r="F28" s="154">
        <v>0</v>
      </c>
      <c r="G28" s="137"/>
      <c r="H28" s="154">
        <v>0</v>
      </c>
      <c r="I28" s="137"/>
      <c r="J28" s="154">
        <f>SUM('CWIP CCR.ELG'!$E$5:E26)</f>
        <v>4557264.9537523398</v>
      </c>
      <c r="K28" s="137"/>
      <c r="L28" s="154">
        <f>SUM('CWIP CCR.ELG'!$E$5:$E$8)</f>
        <v>822405.09</v>
      </c>
      <c r="M28" s="137"/>
      <c r="N28" s="138">
        <f t="shared" si="3"/>
        <v>3734859.86375234</v>
      </c>
      <c r="O28" s="137"/>
      <c r="P28" s="158">
        <f>WACC!$T$10</f>
        <v>7.4999999999999997E-2</v>
      </c>
      <c r="Q28" s="137"/>
      <c r="R28" s="138">
        <f t="shared" si="8"/>
        <v>23342.874148452127</v>
      </c>
      <c r="S28" s="137"/>
      <c r="T28" s="139">
        <v>0</v>
      </c>
      <c r="U28" s="137"/>
      <c r="V28" s="139">
        <f t="shared" si="4"/>
        <v>0</v>
      </c>
      <c r="W28" s="139"/>
      <c r="X28" s="139">
        <f t="shared" si="9"/>
        <v>23342.874148452127</v>
      </c>
      <c r="Y28" s="137"/>
      <c r="Z28" s="159">
        <f>'Allocation Factor'!$C$19</f>
        <v>0.96306666666666663</v>
      </c>
      <c r="AA28" s="137"/>
      <c r="AB28" s="168">
        <f t="shared" si="10"/>
        <v>22480.743996569294</v>
      </c>
      <c r="AC28" s="168"/>
      <c r="AD28" s="168"/>
      <c r="AE28" s="8"/>
      <c r="AF28" s="8"/>
    </row>
    <row r="29" spans="2:32" x14ac:dyDescent="0.2">
      <c r="B29" s="167" t="s">
        <v>8</v>
      </c>
      <c r="C29" s="137">
        <v>2021</v>
      </c>
      <c r="D29" s="138">
        <v>0</v>
      </c>
      <c r="E29" s="142"/>
      <c r="F29" s="154">
        <v>0</v>
      </c>
      <c r="G29" s="137"/>
      <c r="H29" s="154">
        <v>0</v>
      </c>
      <c r="I29" s="137"/>
      <c r="J29" s="154">
        <f>SUM('CWIP CCR.ELG'!$E$5:E27)</f>
        <v>5791998.3249805784</v>
      </c>
      <c r="K29" s="137"/>
      <c r="L29" s="154">
        <f>SUM('CWIP CCR.ELG'!$E$5:$E$8)</f>
        <v>822405.09</v>
      </c>
      <c r="M29" s="137"/>
      <c r="N29" s="138">
        <f t="shared" si="3"/>
        <v>4969593.2349805785</v>
      </c>
      <c r="O29" s="137"/>
      <c r="P29" s="158">
        <f>WACC!$T$10</f>
        <v>7.4999999999999997E-2</v>
      </c>
      <c r="Q29" s="137"/>
      <c r="R29" s="138">
        <f t="shared" si="8"/>
        <v>31059.957718628615</v>
      </c>
      <c r="S29" s="137"/>
      <c r="T29" s="139">
        <v>0</v>
      </c>
      <c r="U29" s="137"/>
      <c r="V29" s="139">
        <f t="shared" si="4"/>
        <v>0</v>
      </c>
      <c r="W29" s="139"/>
      <c r="X29" s="139">
        <f t="shared" si="9"/>
        <v>31059.957718628615</v>
      </c>
      <c r="Y29" s="137"/>
      <c r="Z29" s="159">
        <f>'Allocation Factor'!$C$19</f>
        <v>0.96306666666666663</v>
      </c>
      <c r="AA29" s="137"/>
      <c r="AB29" s="168">
        <f t="shared" si="10"/>
        <v>29912.809946887264</v>
      </c>
      <c r="AC29" s="168"/>
      <c r="AD29" s="137"/>
      <c r="AE29" s="8"/>
      <c r="AF29" s="8"/>
    </row>
    <row r="30" spans="2:32" x14ac:dyDescent="0.2">
      <c r="B30" s="167" t="s">
        <v>9</v>
      </c>
      <c r="C30" s="137">
        <v>2021</v>
      </c>
      <c r="D30" s="138">
        <v>0</v>
      </c>
      <c r="E30" s="142"/>
      <c r="F30" s="154">
        <v>0</v>
      </c>
      <c r="G30" s="137"/>
      <c r="H30" s="154">
        <v>0</v>
      </c>
      <c r="I30" s="137"/>
      <c r="J30" s="154">
        <f>SUM('CWIP CCR.ELG'!$E$5:E28)</f>
        <v>7922389.1848176606</v>
      </c>
      <c r="K30" s="137"/>
      <c r="L30" s="154">
        <f>SUM('CWIP CCR.ELG'!$E$5:$E$8)</f>
        <v>822405.09</v>
      </c>
      <c r="M30" s="137"/>
      <c r="N30" s="138">
        <f t="shared" si="3"/>
        <v>7099984.0948176607</v>
      </c>
      <c r="O30" s="137"/>
      <c r="P30" s="158">
        <f>WACC!$T$10</f>
        <v>7.4999999999999997E-2</v>
      </c>
      <c r="Q30" s="137"/>
      <c r="R30" s="138">
        <f t="shared" si="8"/>
        <v>44374.900592610378</v>
      </c>
      <c r="S30" s="137"/>
      <c r="T30" s="139">
        <v>0</v>
      </c>
      <c r="U30" s="137"/>
      <c r="V30" s="139">
        <f t="shared" si="4"/>
        <v>0</v>
      </c>
      <c r="W30" s="139"/>
      <c r="X30" s="139">
        <f t="shared" si="9"/>
        <v>44374.900592610378</v>
      </c>
      <c r="Y30" s="137"/>
      <c r="Z30" s="159">
        <f>'Allocation Factor'!$C$19</f>
        <v>0.96306666666666663</v>
      </c>
      <c r="AA30" s="137"/>
      <c r="AB30" s="168">
        <f t="shared" si="10"/>
        <v>42735.987597389969</v>
      </c>
      <c r="AC30" s="168"/>
      <c r="AD30" s="137"/>
      <c r="AE30" s="8"/>
      <c r="AF30" s="8"/>
    </row>
    <row r="31" spans="2:32" x14ac:dyDescent="0.2">
      <c r="B31" s="167" t="s">
        <v>10</v>
      </c>
      <c r="C31" s="137">
        <v>2021</v>
      </c>
      <c r="D31" s="138">
        <v>0</v>
      </c>
      <c r="E31" s="142"/>
      <c r="F31" s="154">
        <v>0</v>
      </c>
      <c r="G31" s="137"/>
      <c r="H31" s="154">
        <v>0</v>
      </c>
      <c r="I31" s="137"/>
      <c r="J31" s="154">
        <f>SUM('CWIP CCR.ELG'!$E$5:E29)</f>
        <v>10438089.587704979</v>
      </c>
      <c r="K31" s="137"/>
      <c r="L31" s="154">
        <f>SUM('CWIP CCR.ELG'!$E$5:$E$8)</f>
        <v>822405.09</v>
      </c>
      <c r="M31" s="137"/>
      <c r="N31" s="138">
        <f t="shared" si="3"/>
        <v>9615684.497704979</v>
      </c>
      <c r="O31" s="137"/>
      <c r="P31" s="158">
        <f>WACC!$T$10</f>
        <v>7.4999999999999997E-2</v>
      </c>
      <c r="Q31" s="137"/>
      <c r="R31" s="138">
        <f t="shared" si="8"/>
        <v>60098.028110656123</v>
      </c>
      <c r="S31" s="137"/>
      <c r="T31" s="139">
        <v>0</v>
      </c>
      <c r="U31" s="137"/>
      <c r="V31" s="139">
        <f t="shared" si="4"/>
        <v>0</v>
      </c>
      <c r="W31" s="139"/>
      <c r="X31" s="139">
        <f t="shared" si="9"/>
        <v>60098.028110656123</v>
      </c>
      <c r="Y31" s="137"/>
      <c r="Z31" s="159">
        <f>'Allocation Factor'!$C$19</f>
        <v>0.96306666666666663</v>
      </c>
      <c r="AA31" s="137"/>
      <c r="AB31" s="168">
        <f t="shared" si="10"/>
        <v>57878.407605769222</v>
      </c>
      <c r="AC31" s="168"/>
      <c r="AD31" s="137"/>
      <c r="AE31" s="8"/>
      <c r="AF31" s="8"/>
    </row>
    <row r="32" spans="2:32" x14ac:dyDescent="0.2">
      <c r="B32" s="167" t="s">
        <v>11</v>
      </c>
      <c r="C32" s="137">
        <v>2022</v>
      </c>
      <c r="D32" s="138">
        <v>0</v>
      </c>
      <c r="E32" s="142"/>
      <c r="F32" s="154">
        <v>0</v>
      </c>
      <c r="G32" s="137"/>
      <c r="H32" s="154">
        <v>0</v>
      </c>
      <c r="I32" s="137"/>
      <c r="J32" s="154">
        <f>SUM('CWIP CCR.ELG'!$E$5:E30)</f>
        <v>11650380.036798842</v>
      </c>
      <c r="K32" s="137"/>
      <c r="L32" s="154">
        <f>SUM('CWIP CCR.ELG'!$E$5:$E$8)</f>
        <v>822405.09</v>
      </c>
      <c r="M32" s="137"/>
      <c r="N32" s="138">
        <f t="shared" si="3"/>
        <v>10827974.946798842</v>
      </c>
      <c r="O32" s="137"/>
      <c r="P32" s="158">
        <f>WACC!$T$10</f>
        <v>7.4999999999999997E-2</v>
      </c>
      <c r="Q32" s="137"/>
      <c r="R32" s="138">
        <f t="shared" si="8"/>
        <v>67674.843417492768</v>
      </c>
      <c r="S32" s="137"/>
      <c r="T32" s="139">
        <v>0</v>
      </c>
      <c r="U32" s="137"/>
      <c r="V32" s="139">
        <f t="shared" si="4"/>
        <v>0</v>
      </c>
      <c r="W32" s="139"/>
      <c r="X32" s="139">
        <f t="shared" si="9"/>
        <v>67674.843417492768</v>
      </c>
      <c r="Y32" s="137"/>
      <c r="Z32" s="159">
        <f>'Allocation Factor'!$C$19</f>
        <v>0.96306666666666663</v>
      </c>
      <c r="AA32" s="137"/>
      <c r="AB32" s="168">
        <f t="shared" si="10"/>
        <v>65175.385867273362</v>
      </c>
      <c r="AC32" s="168"/>
      <c r="AD32" s="137"/>
      <c r="AE32" s="8"/>
      <c r="AF32" s="8"/>
    </row>
    <row r="33" spans="2:32" x14ac:dyDescent="0.2">
      <c r="B33" s="167" t="s">
        <v>12</v>
      </c>
      <c r="C33" s="137">
        <v>2022</v>
      </c>
      <c r="D33" s="138">
        <v>0</v>
      </c>
      <c r="E33" s="142"/>
      <c r="F33" s="154">
        <v>0</v>
      </c>
      <c r="G33" s="137"/>
      <c r="H33" s="154">
        <v>0</v>
      </c>
      <c r="I33" s="137"/>
      <c r="J33" s="154">
        <f>SUM('CWIP CCR.ELG'!$E$5:E31)</f>
        <v>12760093.800681707</v>
      </c>
      <c r="K33" s="137"/>
      <c r="L33" s="154">
        <f>SUM('CWIP CCR.ELG'!$E$5:$E$8)</f>
        <v>822405.09</v>
      </c>
      <c r="M33" s="137"/>
      <c r="N33" s="138">
        <f t="shared" si="3"/>
        <v>11937688.710681707</v>
      </c>
      <c r="O33" s="137"/>
      <c r="P33" s="158">
        <f>WACC!$T$10</f>
        <v>7.4999999999999997E-2</v>
      </c>
      <c r="Q33" s="137"/>
      <c r="R33" s="138">
        <f t="shared" si="8"/>
        <v>74610.554441760658</v>
      </c>
      <c r="S33" s="137"/>
      <c r="T33" s="139">
        <v>0</v>
      </c>
      <c r="U33" s="137"/>
      <c r="V33" s="139">
        <f t="shared" si="4"/>
        <v>0</v>
      </c>
      <c r="W33" s="139"/>
      <c r="X33" s="139">
        <f t="shared" si="9"/>
        <v>74610.554441760658</v>
      </c>
      <c r="Y33" s="137"/>
      <c r="Z33" s="159">
        <f>'Allocation Factor'!$C$19</f>
        <v>0.96306666666666663</v>
      </c>
      <c r="AA33" s="137"/>
      <c r="AB33" s="168">
        <f t="shared" si="10"/>
        <v>71854.937964378289</v>
      </c>
      <c r="AC33" s="168"/>
      <c r="AD33" s="137"/>
      <c r="AE33" s="8"/>
      <c r="AF33" s="8"/>
    </row>
    <row r="34" spans="2:32" x14ac:dyDescent="0.2">
      <c r="B34" s="167" t="s">
        <v>13</v>
      </c>
      <c r="C34" s="137">
        <v>2022</v>
      </c>
      <c r="D34" s="138">
        <v>0</v>
      </c>
      <c r="E34" s="142"/>
      <c r="F34" s="154">
        <v>0</v>
      </c>
      <c r="G34" s="137"/>
      <c r="H34" s="154">
        <v>0</v>
      </c>
      <c r="I34" s="137"/>
      <c r="J34" s="154">
        <f>SUM('CWIP CCR.ELG'!$E$5:E32)</f>
        <v>13664654.194142569</v>
      </c>
      <c r="K34" s="137"/>
      <c r="L34" s="154">
        <f>SUM('CWIP CCR.ELG'!$E$5:$E$8)</f>
        <v>822405.09</v>
      </c>
      <c r="M34" s="137"/>
      <c r="N34" s="138">
        <f t="shared" si="3"/>
        <v>12842249.104142569</v>
      </c>
      <c r="O34" s="137"/>
      <c r="P34" s="158">
        <f>WACC!$T$10</f>
        <v>7.4999999999999997E-2</v>
      </c>
      <c r="Q34" s="137"/>
      <c r="R34" s="138">
        <f t="shared" si="8"/>
        <v>80264.056900891053</v>
      </c>
      <c r="S34" s="137"/>
      <c r="T34" s="139">
        <v>0</v>
      </c>
      <c r="U34" s="137"/>
      <c r="V34" s="139">
        <f t="shared" si="4"/>
        <v>0</v>
      </c>
      <c r="W34" s="139"/>
      <c r="X34" s="139">
        <f t="shared" si="9"/>
        <v>80264.056900891053</v>
      </c>
      <c r="Y34" s="137"/>
      <c r="Z34" s="159">
        <f>'Allocation Factor'!$C$19</f>
        <v>0.96306666666666663</v>
      </c>
      <c r="AA34" s="137"/>
      <c r="AB34" s="168">
        <f t="shared" si="10"/>
        <v>77299.637732684801</v>
      </c>
      <c r="AC34" s="168"/>
      <c r="AD34" s="137"/>
      <c r="AE34" s="8"/>
      <c r="AF34" s="8"/>
    </row>
    <row r="35" spans="2:32" x14ac:dyDescent="0.2">
      <c r="B35" s="167" t="s">
        <v>14</v>
      </c>
      <c r="C35" s="137">
        <v>2022</v>
      </c>
      <c r="D35" s="138">
        <v>0</v>
      </c>
      <c r="E35" s="142"/>
      <c r="F35" s="154">
        <v>0</v>
      </c>
      <c r="G35" s="137"/>
      <c r="H35" s="154">
        <v>0</v>
      </c>
      <c r="I35" s="137"/>
      <c r="J35" s="154">
        <f>SUM('CWIP CCR.ELG'!$E$5:E33)</f>
        <v>15184674.698869433</v>
      </c>
      <c r="K35" s="137"/>
      <c r="L35" s="154">
        <f>SUM('CWIP CCR.ELG'!$E$5:$E$8)</f>
        <v>822405.09</v>
      </c>
      <c r="M35" s="137"/>
      <c r="N35" s="138">
        <f t="shared" si="3"/>
        <v>14362269.608869433</v>
      </c>
      <c r="O35" s="137"/>
      <c r="P35" s="158">
        <f>WACC!$T$10</f>
        <v>7.4999999999999997E-2</v>
      </c>
      <c r="Q35" s="137"/>
      <c r="R35" s="138">
        <f t="shared" si="8"/>
        <v>89764.185055433947</v>
      </c>
      <c r="S35" s="137"/>
      <c r="T35" s="139">
        <v>0</v>
      </c>
      <c r="U35" s="137"/>
      <c r="V35" s="139">
        <f t="shared" si="4"/>
        <v>0</v>
      </c>
      <c r="W35" s="139"/>
      <c r="X35" s="139">
        <f t="shared" si="9"/>
        <v>89764.185055433947</v>
      </c>
      <c r="Y35" s="137"/>
      <c r="Z35" s="159">
        <f>'Allocation Factor'!$C$19</f>
        <v>0.96306666666666663</v>
      </c>
      <c r="AA35" s="137"/>
      <c r="AB35" s="168">
        <f t="shared" si="10"/>
        <v>86448.894487386584</v>
      </c>
      <c r="AC35" s="168"/>
      <c r="AD35" s="137"/>
      <c r="AE35" s="8"/>
      <c r="AF35" s="8"/>
    </row>
    <row r="36" spans="2:32" x14ac:dyDescent="0.2">
      <c r="B36" s="167" t="s">
        <v>15</v>
      </c>
      <c r="C36" s="137">
        <v>2022</v>
      </c>
      <c r="D36" s="138">
        <v>0</v>
      </c>
      <c r="E36" s="142"/>
      <c r="F36" s="154">
        <v>0</v>
      </c>
      <c r="G36" s="137"/>
      <c r="H36" s="154">
        <v>0</v>
      </c>
      <c r="I36" s="137"/>
      <c r="J36" s="154">
        <f>SUM('CWIP CCR.ELG'!$E$5:E34)</f>
        <v>17217578.629651297</v>
      </c>
      <c r="K36" s="137"/>
      <c r="L36" s="154">
        <f>SUM('CWIP CCR.ELG'!$E$5:$E$8)</f>
        <v>822405.09</v>
      </c>
      <c r="M36" s="137"/>
      <c r="N36" s="138">
        <f t="shared" si="3"/>
        <v>16395173.539651297</v>
      </c>
      <c r="O36" s="137"/>
      <c r="P36" s="158">
        <f>WACC!$T$10</f>
        <v>7.4999999999999997E-2</v>
      </c>
      <c r="Q36" s="137"/>
      <c r="R36" s="138">
        <f t="shared" si="8"/>
        <v>102469.83462282061</v>
      </c>
      <c r="S36" s="137"/>
      <c r="T36" s="139">
        <v>0</v>
      </c>
      <c r="U36" s="137"/>
      <c r="V36" s="139">
        <f t="shared" si="4"/>
        <v>0</v>
      </c>
      <c r="W36" s="139"/>
      <c r="X36" s="139">
        <f t="shared" si="9"/>
        <v>102469.83462282061</v>
      </c>
      <c r="Y36" s="137"/>
      <c r="Z36" s="159">
        <f>'Allocation Factor'!$C$19</f>
        <v>0.96306666666666663</v>
      </c>
      <c r="AA36" s="137"/>
      <c r="AB36" s="168">
        <f t="shared" si="10"/>
        <v>98685.282064084429</v>
      </c>
      <c r="AC36" s="168"/>
      <c r="AD36" s="137"/>
      <c r="AE36" s="8"/>
      <c r="AF36" s="8"/>
    </row>
    <row r="37" spans="2:32" x14ac:dyDescent="0.2">
      <c r="B37" s="167" t="s">
        <v>16</v>
      </c>
      <c r="C37" s="137">
        <v>2022</v>
      </c>
      <c r="D37" s="138">
        <v>0</v>
      </c>
      <c r="E37" s="142"/>
      <c r="F37" s="154">
        <v>0</v>
      </c>
      <c r="G37" s="137"/>
      <c r="H37" s="154">
        <v>0</v>
      </c>
      <c r="I37" s="137"/>
      <c r="J37" s="154">
        <f>SUM('CWIP CCR.ELG'!$E$5:E35)</f>
        <v>19703078.71482816</v>
      </c>
      <c r="K37" s="137"/>
      <c r="L37" s="154">
        <f>SUM('CWIP CCR.ELG'!$E$5:$E$8)</f>
        <v>822405.09</v>
      </c>
      <c r="M37" s="137"/>
      <c r="N37" s="138">
        <f t="shared" si="3"/>
        <v>18880673.62482816</v>
      </c>
      <c r="O37" s="137"/>
      <c r="P37" s="158">
        <f>WACC!$T$10</f>
        <v>7.4999999999999997E-2</v>
      </c>
      <c r="Q37" s="137"/>
      <c r="R37" s="138">
        <f t="shared" si="8"/>
        <v>118004.210155176</v>
      </c>
      <c r="S37" s="137"/>
      <c r="T37" s="139">
        <v>0</v>
      </c>
      <c r="U37" s="137"/>
      <c r="V37" s="139">
        <f t="shared" si="4"/>
        <v>0</v>
      </c>
      <c r="W37" s="139"/>
      <c r="X37" s="139">
        <f t="shared" si="9"/>
        <v>118004.210155176</v>
      </c>
      <c r="Y37" s="137"/>
      <c r="Z37" s="159">
        <f>'Allocation Factor'!$C$19</f>
        <v>0.96306666666666663</v>
      </c>
      <c r="AA37" s="137"/>
      <c r="AB37" s="168">
        <f t="shared" si="10"/>
        <v>113645.92132677816</v>
      </c>
      <c r="AC37" s="168"/>
      <c r="AD37" s="137"/>
      <c r="AE37" s="8"/>
      <c r="AF37" s="8"/>
    </row>
    <row r="38" spans="2:32" x14ac:dyDescent="0.2">
      <c r="B38" s="167" t="s">
        <v>17</v>
      </c>
      <c r="C38" s="137">
        <v>2022</v>
      </c>
      <c r="D38" s="138">
        <v>0</v>
      </c>
      <c r="E38" s="142"/>
      <c r="F38" s="154">
        <v>0</v>
      </c>
      <c r="G38" s="137"/>
      <c r="H38" s="154">
        <v>0</v>
      </c>
      <c r="I38" s="137"/>
      <c r="J38" s="154">
        <f>SUM('CWIP CCR.ELG'!$E$5:E36)</f>
        <v>21223099.219555024</v>
      </c>
      <c r="K38" s="137"/>
      <c r="L38" s="154">
        <f>SUM('CWIP CCR.ELG'!$E$5:$E$8)</f>
        <v>822405.09</v>
      </c>
      <c r="M38" s="137"/>
      <c r="N38" s="138">
        <f t="shared" si="3"/>
        <v>20400694.129555024</v>
      </c>
      <c r="O38" s="137"/>
      <c r="P38" s="158">
        <f>WACC!$T$10</f>
        <v>7.4999999999999997E-2</v>
      </c>
      <c r="Q38" s="137"/>
      <c r="R38" s="138">
        <f t="shared" si="8"/>
        <v>127504.33830971889</v>
      </c>
      <c r="S38" s="137"/>
      <c r="T38" s="139">
        <v>0</v>
      </c>
      <c r="U38" s="137"/>
      <c r="V38" s="139">
        <f t="shared" si="4"/>
        <v>0</v>
      </c>
      <c r="W38" s="139"/>
      <c r="X38" s="139">
        <f t="shared" si="9"/>
        <v>127504.33830971889</v>
      </c>
      <c r="Y38" s="137"/>
      <c r="Z38" s="159">
        <f>'Allocation Factor'!$C$19</f>
        <v>0.96306666666666663</v>
      </c>
      <c r="AA38" s="137"/>
      <c r="AB38" s="168">
        <f t="shared" si="10"/>
        <v>122795.17808147994</v>
      </c>
      <c r="AC38" s="168"/>
      <c r="AD38" s="137"/>
      <c r="AE38" s="8"/>
      <c r="AF38" s="8"/>
    </row>
    <row r="39" spans="2:32" x14ac:dyDescent="0.2">
      <c r="B39" s="167" t="s">
        <v>18</v>
      </c>
      <c r="C39" s="137">
        <v>2022</v>
      </c>
      <c r="D39" s="138">
        <v>0</v>
      </c>
      <c r="E39" s="142"/>
      <c r="F39" s="154">
        <v>0</v>
      </c>
      <c r="G39" s="137"/>
      <c r="H39" s="154">
        <v>0</v>
      </c>
      <c r="I39" s="137"/>
      <c r="J39" s="154">
        <f>SUM('CWIP CCR.ELG'!$E$5:E37)</f>
        <v>22127659.613015886</v>
      </c>
      <c r="K39" s="137"/>
      <c r="L39" s="154">
        <f>SUM('CWIP CCR.ELG'!$E$5:$E$8)</f>
        <v>822405.09</v>
      </c>
      <c r="M39" s="137"/>
      <c r="N39" s="138">
        <f t="shared" si="3"/>
        <v>21305254.523015887</v>
      </c>
      <c r="O39" s="137"/>
      <c r="P39" s="158">
        <f>WACC!$T$10</f>
        <v>7.4999999999999997E-2</v>
      </c>
      <c r="Q39" s="137"/>
      <c r="R39" s="138">
        <f t="shared" si="8"/>
        <v>133157.84076884927</v>
      </c>
      <c r="S39" s="137"/>
      <c r="T39" s="139">
        <v>0</v>
      </c>
      <c r="U39" s="137"/>
      <c r="V39" s="139">
        <f t="shared" si="4"/>
        <v>0</v>
      </c>
      <c r="W39" s="139"/>
      <c r="X39" s="139">
        <f t="shared" si="9"/>
        <v>133157.84076884927</v>
      </c>
      <c r="Y39" s="137"/>
      <c r="Z39" s="159">
        <f>'Allocation Factor'!$C$19</f>
        <v>0.96306666666666663</v>
      </c>
      <c r="AA39" s="137"/>
      <c r="AB39" s="168">
        <f t="shared" si="10"/>
        <v>128239.87784978644</v>
      </c>
      <c r="AC39" s="168"/>
      <c r="AD39" s="137"/>
      <c r="AE39" s="8"/>
      <c r="AF39" s="8"/>
    </row>
    <row r="40" spans="2:32" x14ac:dyDescent="0.2">
      <c r="B40" s="167" t="s">
        <v>19</v>
      </c>
      <c r="C40" s="137">
        <v>2022</v>
      </c>
      <c r="D40" s="138">
        <v>0</v>
      </c>
      <c r="E40" s="142"/>
      <c r="F40" s="154">
        <v>0</v>
      </c>
      <c r="G40" s="137"/>
      <c r="H40" s="154">
        <v>0</v>
      </c>
      <c r="I40" s="137"/>
      <c r="J40" s="154">
        <f>SUM('CWIP CCR.ELG'!$E$5:E38)</f>
        <v>23032220.006476749</v>
      </c>
      <c r="K40" s="137"/>
      <c r="L40" s="154">
        <f>SUM('CWIP CCR.ELG'!$E$5:$E$8)</f>
        <v>822405.09</v>
      </c>
      <c r="M40" s="137"/>
      <c r="N40" s="138">
        <f t="shared" si="3"/>
        <v>22209814.916476749</v>
      </c>
      <c r="O40" s="137"/>
      <c r="P40" s="158">
        <f>WACC!$T$10</f>
        <v>7.4999999999999997E-2</v>
      </c>
      <c r="Q40" s="137"/>
      <c r="R40" s="138">
        <f t="shared" si="8"/>
        <v>138811.34322797967</v>
      </c>
      <c r="S40" s="137"/>
      <c r="T40" s="139">
        <v>0</v>
      </c>
      <c r="U40" s="137"/>
      <c r="V40" s="139">
        <f t="shared" si="4"/>
        <v>0</v>
      </c>
      <c r="W40" s="139"/>
      <c r="X40" s="139">
        <f t="shared" si="9"/>
        <v>138811.34322797967</v>
      </c>
      <c r="Y40" s="137"/>
      <c r="Z40" s="159">
        <f>'Allocation Factor'!$C$19</f>
        <v>0.96306666666666663</v>
      </c>
      <c r="AA40" s="137"/>
      <c r="AB40" s="168">
        <f t="shared" si="10"/>
        <v>133684.57761809294</v>
      </c>
      <c r="AC40" s="168"/>
      <c r="AD40" s="137"/>
      <c r="AE40" s="8"/>
      <c r="AF40" s="8"/>
    </row>
    <row r="41" spans="2:32" x14ac:dyDescent="0.2">
      <c r="B41" s="167" t="s">
        <v>8</v>
      </c>
      <c r="C41" s="137">
        <v>2022</v>
      </c>
      <c r="D41" s="138">
        <v>0</v>
      </c>
      <c r="E41" s="142"/>
      <c r="F41" s="154">
        <v>0</v>
      </c>
      <c r="G41" s="137"/>
      <c r="H41" s="154">
        <v>0</v>
      </c>
      <c r="I41" s="137"/>
      <c r="J41" s="154">
        <f>SUM('CWIP CCR.ELG'!$E$5:E39)</f>
        <v>24127692.174766246</v>
      </c>
      <c r="K41" s="137"/>
      <c r="L41" s="154">
        <f>SUM('CWIP CCR.ELG'!$E$5:$E$8)</f>
        <v>822405.09</v>
      </c>
      <c r="M41" s="137"/>
      <c r="N41" s="138">
        <f t="shared" si="3"/>
        <v>23305287.084766246</v>
      </c>
      <c r="O41" s="137"/>
      <c r="P41" s="158">
        <f>WACC!$T$10</f>
        <v>7.4999999999999997E-2</v>
      </c>
      <c r="Q41" s="137"/>
      <c r="R41" s="138">
        <f t="shared" si="8"/>
        <v>145658.04427978903</v>
      </c>
      <c r="S41" s="137"/>
      <c r="T41" s="139">
        <v>0</v>
      </c>
      <c r="U41" s="137"/>
      <c r="V41" s="139">
        <f t="shared" si="4"/>
        <v>0</v>
      </c>
      <c r="W41" s="139"/>
      <c r="X41" s="139">
        <f t="shared" si="9"/>
        <v>145658.04427978903</v>
      </c>
      <c r="Y41" s="137"/>
      <c r="Z41" s="159">
        <f>'Allocation Factor'!$C$19</f>
        <v>0.96306666666666663</v>
      </c>
      <c r="AA41" s="137"/>
      <c r="AB41" s="168">
        <f t="shared" si="10"/>
        <v>140278.40717772214</v>
      </c>
      <c r="AC41" s="168"/>
      <c r="AD41" s="137"/>
      <c r="AE41" s="8"/>
      <c r="AF41" s="8"/>
    </row>
    <row r="42" spans="2:32" x14ac:dyDescent="0.2">
      <c r="B42" s="167" t="s">
        <v>9</v>
      </c>
      <c r="C42" s="137">
        <v>2022</v>
      </c>
      <c r="D42" s="138">
        <v>0</v>
      </c>
      <c r="E42" s="142"/>
      <c r="F42" s="154">
        <v>0</v>
      </c>
      <c r="G42" s="137"/>
      <c r="H42" s="154">
        <v>0</v>
      </c>
      <c r="I42" s="137"/>
      <c r="J42" s="154">
        <f>SUM('CWIP CCR.ELG'!$E$5:E40)</f>
        <v>25120587.657844745</v>
      </c>
      <c r="K42" s="137"/>
      <c r="L42" s="154">
        <f>SUM('CWIP CCR.ELG'!$E$5:$E$8)</f>
        <v>822405.09</v>
      </c>
      <c r="M42" s="137"/>
      <c r="N42" s="138">
        <f t="shared" si="3"/>
        <v>24298182.567844745</v>
      </c>
      <c r="O42" s="137"/>
      <c r="P42" s="158">
        <f>WACC!$T$10</f>
        <v>7.4999999999999997E-2</v>
      </c>
      <c r="Q42" s="137"/>
      <c r="R42" s="138">
        <f t="shared" si="8"/>
        <v>151863.64104902965</v>
      </c>
      <c r="S42" s="137"/>
      <c r="T42" s="139">
        <v>0</v>
      </c>
      <c r="U42" s="137"/>
      <c r="V42" s="139">
        <f t="shared" si="4"/>
        <v>0</v>
      </c>
      <c r="W42" s="139"/>
      <c r="X42" s="139">
        <f t="shared" si="9"/>
        <v>151863.64104902965</v>
      </c>
      <c r="Y42" s="137"/>
      <c r="Z42" s="159">
        <f>'Allocation Factor'!$C$19</f>
        <v>0.96306666666666663</v>
      </c>
      <c r="AA42" s="137"/>
      <c r="AB42" s="168">
        <f t="shared" si="10"/>
        <v>146254.81057295215</v>
      </c>
      <c r="AC42" s="168"/>
      <c r="AD42" s="137"/>
      <c r="AE42" s="8"/>
      <c r="AF42" s="8"/>
    </row>
    <row r="43" spans="2:32" x14ac:dyDescent="0.2">
      <c r="B43" s="167" t="s">
        <v>10</v>
      </c>
      <c r="C43" s="137">
        <v>2022</v>
      </c>
      <c r="D43" s="138">
        <v>0</v>
      </c>
      <c r="E43" s="142"/>
      <c r="F43" s="154">
        <v>0</v>
      </c>
      <c r="G43" s="137"/>
      <c r="H43" s="154">
        <v>0</v>
      </c>
      <c r="I43" s="137"/>
      <c r="J43" s="154">
        <f>SUM('CWIP CCR.ELG'!$E$5:E41)</f>
        <v>28878820.8409294</v>
      </c>
      <c r="K43" s="137"/>
      <c r="L43" s="154">
        <f>SUM('CWIP CCR.ELG'!$E$5:$E$8)</f>
        <v>822405.09</v>
      </c>
      <c r="M43" s="137"/>
      <c r="N43" s="138">
        <f t="shared" si="3"/>
        <v>28056415.7509294</v>
      </c>
      <c r="O43" s="137"/>
      <c r="P43" s="158">
        <f>WACC!$T$10</f>
        <v>7.4999999999999997E-2</v>
      </c>
      <c r="Q43" s="137"/>
      <c r="R43" s="138">
        <f t="shared" si="8"/>
        <v>175352.59844330873</v>
      </c>
      <c r="S43" s="137"/>
      <c r="T43" s="139">
        <v>0</v>
      </c>
      <c r="U43" s="137"/>
      <c r="V43" s="139">
        <f t="shared" si="4"/>
        <v>0</v>
      </c>
      <c r="W43" s="139"/>
      <c r="X43" s="139">
        <f t="shared" si="9"/>
        <v>175352.59844330873</v>
      </c>
      <c r="Y43" s="137"/>
      <c r="Z43" s="159">
        <f>'Allocation Factor'!$C$19</f>
        <v>0.96306666666666663</v>
      </c>
      <c r="AA43" s="137"/>
      <c r="AB43" s="168">
        <f t="shared" si="10"/>
        <v>168876.24247413586</v>
      </c>
      <c r="AC43" s="168"/>
      <c r="AD43" s="137"/>
      <c r="AE43" s="8"/>
      <c r="AF43" s="8"/>
    </row>
    <row r="44" spans="2:32" x14ac:dyDescent="0.2">
      <c r="B44" s="167" t="s">
        <v>11</v>
      </c>
      <c r="C44" s="137">
        <v>2023</v>
      </c>
      <c r="D44" s="138">
        <v>0</v>
      </c>
      <c r="E44" s="142"/>
      <c r="F44" s="154">
        <v>0</v>
      </c>
      <c r="G44" s="137"/>
      <c r="H44" s="154">
        <v>0</v>
      </c>
      <c r="I44" s="137"/>
      <c r="J44" s="154">
        <f>SUM('CWIP CCR.ELG'!$E$5:E42)</f>
        <v>32121282.858140878</v>
      </c>
      <c r="K44" s="137"/>
      <c r="L44" s="154">
        <f>SUM('CWIP CCR.ELG'!$E$5:$E$8)</f>
        <v>822405.09</v>
      </c>
      <c r="M44" s="137"/>
      <c r="N44" s="138">
        <f t="shared" si="3"/>
        <v>31298877.768140879</v>
      </c>
      <c r="O44" s="137"/>
      <c r="P44" s="158">
        <f>WACC!$T$10</f>
        <v>7.4999999999999997E-2</v>
      </c>
      <c r="Q44" s="137"/>
      <c r="R44" s="138">
        <f t="shared" si="8"/>
        <v>195617.98605088048</v>
      </c>
      <c r="S44" s="137"/>
      <c r="T44" s="139">
        <v>0</v>
      </c>
      <c r="U44" s="137"/>
      <c r="V44" s="139">
        <f t="shared" si="4"/>
        <v>0</v>
      </c>
      <c r="W44" s="139"/>
      <c r="X44" s="139">
        <f t="shared" si="9"/>
        <v>195617.98605088048</v>
      </c>
      <c r="Y44" s="137"/>
      <c r="Z44" s="159">
        <f>'Allocation Factor'!$C$19</f>
        <v>0.96306666666666663</v>
      </c>
      <c r="AA44" s="137"/>
      <c r="AB44" s="168">
        <f t="shared" si="10"/>
        <v>188393.16176606796</v>
      </c>
      <c r="AC44" s="168"/>
      <c r="AD44" s="137"/>
      <c r="AE44" s="8"/>
      <c r="AF44" s="8"/>
    </row>
    <row r="45" spans="2:32" x14ac:dyDescent="0.2">
      <c r="B45" s="167" t="s">
        <v>12</v>
      </c>
      <c r="C45" s="137">
        <v>2023</v>
      </c>
      <c r="D45" s="138">
        <v>0</v>
      </c>
      <c r="E45" s="142"/>
      <c r="F45" s="154">
        <v>0</v>
      </c>
      <c r="G45" s="137"/>
      <c r="H45" s="154">
        <v>0</v>
      </c>
      <c r="I45" s="137"/>
      <c r="J45" s="154">
        <f>SUM('CWIP CCR.ELG'!$E$5:E43)</f>
        <v>36160558.382001288</v>
      </c>
      <c r="K45" s="137"/>
      <c r="L45" s="154">
        <f>SUM('CWIP CCR.ELG'!$E$5:$E$8)</f>
        <v>822405.09</v>
      </c>
      <c r="M45" s="137"/>
      <c r="N45" s="138">
        <f t="shared" si="3"/>
        <v>35338153.292001285</v>
      </c>
      <c r="O45" s="137"/>
      <c r="P45" s="158">
        <f>WACC!$T$10</f>
        <v>7.4999999999999997E-2</v>
      </c>
      <c r="Q45" s="137"/>
      <c r="R45" s="138">
        <f t="shared" si="8"/>
        <v>220863.45807500801</v>
      </c>
      <c r="S45" s="137"/>
      <c r="T45" s="139">
        <v>0</v>
      </c>
      <c r="U45" s="137"/>
      <c r="V45" s="139">
        <f t="shared" si="4"/>
        <v>0</v>
      </c>
      <c r="W45" s="139"/>
      <c r="X45" s="139">
        <f t="shared" si="9"/>
        <v>220863.45807500801</v>
      </c>
      <c r="Y45" s="137"/>
      <c r="Z45" s="159">
        <f>'Allocation Factor'!$C$19</f>
        <v>0.96306666666666663</v>
      </c>
      <c r="AA45" s="137"/>
      <c r="AB45" s="168">
        <f t="shared" si="10"/>
        <v>212706.23435677105</v>
      </c>
      <c r="AC45" s="168"/>
      <c r="AD45" s="137"/>
      <c r="AE45" s="8"/>
      <c r="AF45" s="8"/>
    </row>
    <row r="46" spans="2:32" x14ac:dyDescent="0.2">
      <c r="B46" s="167" t="s">
        <v>13</v>
      </c>
      <c r="C46" s="137">
        <v>2023</v>
      </c>
      <c r="D46" s="138">
        <v>0</v>
      </c>
      <c r="E46" s="142"/>
      <c r="F46" s="154">
        <v>0</v>
      </c>
      <c r="G46" s="137"/>
      <c r="H46" s="154">
        <v>0</v>
      </c>
      <c r="I46" s="137"/>
      <c r="J46" s="154">
        <f>SUM('CWIP CCR.ELG'!$E$5:E44)</f>
        <v>40767683.905861698</v>
      </c>
      <c r="K46" s="137"/>
      <c r="L46" s="154">
        <f>SUM('CWIP CCR.ELG'!$E$5:$E$8)</f>
        <v>822405.09</v>
      </c>
      <c r="M46" s="137"/>
      <c r="N46" s="138">
        <f t="shared" si="3"/>
        <v>39945278.815861695</v>
      </c>
      <c r="O46" s="137"/>
      <c r="P46" s="158">
        <f>WACC!$T$10</f>
        <v>7.4999999999999997E-2</v>
      </c>
      <c r="Q46" s="137"/>
      <c r="R46" s="138">
        <f t="shared" si="8"/>
        <v>249657.99259913558</v>
      </c>
      <c r="S46" s="137"/>
      <c r="T46" s="139">
        <v>0</v>
      </c>
      <c r="U46" s="137"/>
      <c r="V46" s="139">
        <f t="shared" si="4"/>
        <v>0</v>
      </c>
      <c r="W46" s="139"/>
      <c r="X46" s="139">
        <f t="shared" si="9"/>
        <v>249657.99259913558</v>
      </c>
      <c r="Y46" s="137"/>
      <c r="Z46" s="159">
        <f>'Allocation Factor'!$C$19</f>
        <v>0.96306666666666663</v>
      </c>
      <c r="AA46" s="137"/>
      <c r="AB46" s="168">
        <f t="shared" si="10"/>
        <v>240437.29073914082</v>
      </c>
      <c r="AC46" s="168"/>
      <c r="AD46" s="137"/>
      <c r="AE46" s="8"/>
      <c r="AF46" s="8"/>
    </row>
    <row r="47" spans="2:32" x14ac:dyDescent="0.2">
      <c r="B47" s="167" t="s">
        <v>14</v>
      </c>
      <c r="C47" s="137">
        <v>2023</v>
      </c>
      <c r="D47" s="138">
        <v>0</v>
      </c>
      <c r="E47" s="142"/>
      <c r="F47" s="154">
        <v>0</v>
      </c>
      <c r="G47" s="137"/>
      <c r="H47" s="154">
        <v>0</v>
      </c>
      <c r="I47" s="137"/>
      <c r="J47" s="154">
        <f>SUM('CWIP CCR.ELG'!$E$5:E45)</f>
        <v>45369963.738652833</v>
      </c>
      <c r="K47" s="137"/>
      <c r="L47" s="154">
        <f>SUM('CWIP CCR.ELG'!$E$5:$E$8)</f>
        <v>822405.09</v>
      </c>
      <c r="M47" s="137"/>
      <c r="N47" s="138">
        <f t="shared" si="3"/>
        <v>44547558.648652829</v>
      </c>
      <c r="O47" s="137"/>
      <c r="P47" s="158">
        <f>WACC!$T$10</f>
        <v>7.4999999999999997E-2</v>
      </c>
      <c r="Q47" s="137"/>
      <c r="R47" s="138">
        <f t="shared" si="8"/>
        <v>278422.24155408016</v>
      </c>
      <c r="S47" s="137"/>
      <c r="T47" s="139">
        <v>0</v>
      </c>
      <c r="U47" s="137"/>
      <c r="V47" s="139">
        <f t="shared" si="4"/>
        <v>0</v>
      </c>
      <c r="W47" s="139"/>
      <c r="X47" s="139">
        <f t="shared" si="9"/>
        <v>278422.24155408016</v>
      </c>
      <c r="Y47" s="137"/>
      <c r="Z47" s="159">
        <f>'Allocation Factor'!$C$19</f>
        <v>0.96306666666666663</v>
      </c>
      <c r="AA47" s="137"/>
      <c r="AB47" s="168">
        <f t="shared" si="10"/>
        <v>268139.18009934947</v>
      </c>
      <c r="AC47" s="168"/>
      <c r="AD47" s="137"/>
      <c r="AE47" s="8"/>
      <c r="AF47" s="8"/>
    </row>
    <row r="48" spans="2:32" ht="12.75" customHeight="1" x14ac:dyDescent="0.2">
      <c r="B48" s="167" t="s">
        <v>15</v>
      </c>
      <c r="C48" s="137">
        <v>2023</v>
      </c>
      <c r="D48" s="138">
        <f>'CWIP CCR.ELG'!B67</f>
        <v>28308044.342800222</v>
      </c>
      <c r="E48" s="142"/>
      <c r="F48" s="154">
        <f>'Depreciation '!C8</f>
        <v>0</v>
      </c>
      <c r="G48" s="137"/>
      <c r="H48" s="154">
        <f>ADFIT_CCR.ELG!N2</f>
        <v>0</v>
      </c>
      <c r="I48" s="137"/>
      <c r="J48" s="154">
        <f>SUM('CWIP CCR.ELG'!$E$5:E46)-D48</f>
        <v>21099564.03686969</v>
      </c>
      <c r="K48" s="137"/>
      <c r="L48" s="154">
        <f>SUM('CWIP CCR.ELG'!$E$5:$E$8)</f>
        <v>822405.09</v>
      </c>
      <c r="M48" s="137"/>
      <c r="N48" s="138">
        <f t="shared" si="3"/>
        <v>48585203.289669909</v>
      </c>
      <c r="O48" s="137"/>
      <c r="P48" s="158">
        <f>WACC!$T$10</f>
        <v>7.4999999999999997E-2</v>
      </c>
      <c r="Q48" s="137"/>
      <c r="R48" s="138">
        <f t="shared" ref="R48:R70" si="11">N48*P48/12</f>
        <v>303657.52056043694</v>
      </c>
      <c r="S48" s="137"/>
      <c r="T48" s="139">
        <v>0</v>
      </c>
      <c r="U48" s="137"/>
      <c r="V48" s="139">
        <v>0</v>
      </c>
      <c r="W48" s="139"/>
      <c r="X48" s="139">
        <f t="shared" ref="X48:X70" si="12">V48+T48+R48</f>
        <v>303657.52056043694</v>
      </c>
      <c r="Y48" s="137"/>
      <c r="Z48" s="159">
        <f>'Allocation Factor'!$C$19</f>
        <v>0.96306666666666663</v>
      </c>
      <c r="AA48" s="137"/>
      <c r="AB48" s="168">
        <f t="shared" ref="AB48:AB70" si="13">X48*Z48</f>
        <v>292442.43613440479</v>
      </c>
      <c r="AC48" s="168"/>
      <c r="AD48" s="137" t="s">
        <v>80</v>
      </c>
      <c r="AE48" s="8"/>
      <c r="AF48" s="8"/>
    </row>
    <row r="49" spans="2:34" x14ac:dyDescent="0.2">
      <c r="B49" s="167" t="s">
        <v>16</v>
      </c>
      <c r="C49" s="137">
        <v>2023</v>
      </c>
      <c r="D49" s="138">
        <f t="shared" ref="D49:D58" si="14">D48</f>
        <v>28308044.342800222</v>
      </c>
      <c r="E49" s="142"/>
      <c r="F49" s="154">
        <f>'Depreciation '!C9</f>
        <v>-138238</v>
      </c>
      <c r="G49" s="137"/>
      <c r="H49" s="154">
        <f>ADFIT_CCR.ELG!N3</f>
        <v>-133800</v>
      </c>
      <c r="I49" s="137"/>
      <c r="J49" s="154">
        <f>SUM('CWIP CCR.ELG'!$E$5:E47)-D49</f>
        <v>26290696.016143955</v>
      </c>
      <c r="K49" s="137"/>
      <c r="L49" s="154">
        <f>SUM('CWIP CCR.ELG'!$E$5:$E$8)</f>
        <v>822405.09</v>
      </c>
      <c r="M49" s="137"/>
      <c r="N49" s="138">
        <f t="shared" si="3"/>
        <v>53504297.268944174</v>
      </c>
      <c r="O49" s="137"/>
      <c r="P49" s="158">
        <f>WACC!$T$10</f>
        <v>7.4999999999999997E-2</v>
      </c>
      <c r="Q49" s="137"/>
      <c r="R49" s="138">
        <f t="shared" si="11"/>
        <v>334401.85793090105</v>
      </c>
      <c r="S49" s="137"/>
      <c r="T49" s="139">
        <v>0</v>
      </c>
      <c r="U49" s="137"/>
      <c r="V49" s="139">
        <f>(ROUND(D48*0.0586/12,0))</f>
        <v>138238</v>
      </c>
      <c r="W49" s="139"/>
      <c r="X49" s="139">
        <f t="shared" si="12"/>
        <v>472639.85793090105</v>
      </c>
      <c r="Y49" s="137"/>
      <c r="Z49" s="159">
        <f>'Allocation Factor'!$C$19</f>
        <v>0.96306666666666663</v>
      </c>
      <c r="AA49" s="137"/>
      <c r="AB49" s="168">
        <f t="shared" si="13"/>
        <v>455183.69251131976</v>
      </c>
      <c r="AC49" s="168"/>
      <c r="AD49" s="137"/>
      <c r="AE49" s="8"/>
      <c r="AF49" s="8"/>
    </row>
    <row r="50" spans="2:34" x14ac:dyDescent="0.2">
      <c r="B50" s="167" t="s">
        <v>17</v>
      </c>
      <c r="C50" s="137">
        <v>2023</v>
      </c>
      <c r="D50" s="138">
        <f t="shared" si="14"/>
        <v>28308044.342800222</v>
      </c>
      <c r="E50" s="142"/>
      <c r="F50" s="154">
        <f>'Depreciation '!C10</f>
        <v>-276476</v>
      </c>
      <c r="G50" s="137"/>
      <c r="H50" s="154">
        <f>ADFIT_CCR.ELG!N4</f>
        <v>-131908</v>
      </c>
      <c r="I50" s="137"/>
      <c r="J50" s="154">
        <f>SUM('CWIP CCR.ELG'!$E$5:E48)-D50</f>
        <v>28755803.040851437</v>
      </c>
      <c r="K50" s="137"/>
      <c r="L50" s="154">
        <f>SUM('CWIP CCR.ELG'!$E$5:$E$8)</f>
        <v>822405.09</v>
      </c>
      <c r="M50" s="137"/>
      <c r="N50" s="138">
        <f t="shared" si="3"/>
        <v>55833058.293651655</v>
      </c>
      <c r="O50" s="137"/>
      <c r="P50" s="158">
        <f>WACC!$T$10</f>
        <v>7.4999999999999997E-2</v>
      </c>
      <c r="Q50" s="137"/>
      <c r="R50" s="138">
        <f t="shared" si="11"/>
        <v>348956.61433532281</v>
      </c>
      <c r="S50" s="137"/>
      <c r="T50" s="139">
        <v>0</v>
      </c>
      <c r="U50" s="137"/>
      <c r="V50" s="139">
        <f t="shared" ref="V50:V113" si="15">(ROUND(D49*0.0586/12,0))</f>
        <v>138238</v>
      </c>
      <c r="W50" s="139"/>
      <c r="X50" s="139">
        <f t="shared" si="12"/>
        <v>487194.61433532281</v>
      </c>
      <c r="Y50" s="137"/>
      <c r="Z50" s="159">
        <f>'Allocation Factor'!$C$19</f>
        <v>0.96306666666666663</v>
      </c>
      <c r="AA50" s="137"/>
      <c r="AB50" s="168">
        <f t="shared" si="13"/>
        <v>469200.89324587153</v>
      </c>
      <c r="AC50" s="168"/>
      <c r="AD50" s="137"/>
      <c r="AE50" s="8"/>
      <c r="AF50" s="8"/>
    </row>
    <row r="51" spans="2:34" x14ac:dyDescent="0.2">
      <c r="B51" s="167" t="s">
        <v>18</v>
      </c>
      <c r="C51" s="137">
        <v>2023</v>
      </c>
      <c r="D51" s="138">
        <f t="shared" si="14"/>
        <v>28308044.342800222</v>
      </c>
      <c r="E51" s="138"/>
      <c r="F51" s="154">
        <f>'Depreciation '!C11</f>
        <v>-414714</v>
      </c>
      <c r="G51" s="137"/>
      <c r="H51" s="154">
        <f>ADFIT_CCR.ELG!N5</f>
        <v>-130016</v>
      </c>
      <c r="I51" s="137"/>
      <c r="J51" s="154">
        <f>SUM('CWIP CCR.ELG'!$E$5:E49)-D51</f>
        <v>30182182.599709548</v>
      </c>
      <c r="K51" s="137"/>
      <c r="L51" s="154">
        <f>SUM('CWIP CCR.ELG'!$E$5:$E$8)</f>
        <v>822405.09</v>
      </c>
      <c r="M51" s="137"/>
      <c r="N51" s="138">
        <f t="shared" si="3"/>
        <v>57123091.852509767</v>
      </c>
      <c r="O51" s="137"/>
      <c r="P51" s="158">
        <f>WACC!$T$10</f>
        <v>7.4999999999999997E-2</v>
      </c>
      <c r="Q51" s="137"/>
      <c r="R51" s="138">
        <f t="shared" si="11"/>
        <v>357019.32407818601</v>
      </c>
      <c r="S51" s="137"/>
      <c r="T51" s="139">
        <v>0</v>
      </c>
      <c r="U51" s="137"/>
      <c r="V51" s="139">
        <f t="shared" si="15"/>
        <v>138238</v>
      </c>
      <c r="W51" s="139"/>
      <c r="X51" s="139">
        <f t="shared" si="12"/>
        <v>495257.32407818601</v>
      </c>
      <c r="Y51" s="137"/>
      <c r="Z51" s="159">
        <f>'Allocation Factor'!$C$19</f>
        <v>0.96306666666666663</v>
      </c>
      <c r="AA51" s="137"/>
      <c r="AB51" s="168">
        <f t="shared" si="13"/>
        <v>476965.82024223165</v>
      </c>
      <c r="AC51" s="168"/>
      <c r="AD51" s="137"/>
      <c r="AE51" s="8"/>
      <c r="AF51" s="8"/>
    </row>
    <row r="52" spans="2:34" x14ac:dyDescent="0.2">
      <c r="B52" s="167" t="s">
        <v>19</v>
      </c>
      <c r="C52" s="137">
        <v>2023</v>
      </c>
      <c r="D52" s="138">
        <f t="shared" si="14"/>
        <v>28308044.342800222</v>
      </c>
      <c r="E52" s="138"/>
      <c r="F52" s="154">
        <f>'Depreciation '!C12</f>
        <v>-552952</v>
      </c>
      <c r="G52" s="137"/>
      <c r="H52" s="154">
        <f>ADFIT_CCR.ELG!N6</f>
        <v>-128125</v>
      </c>
      <c r="I52" s="137"/>
      <c r="J52" s="154">
        <f>SUM('CWIP CCR.ELG'!$E$5:E50)-D52</f>
        <v>31432373.436334118</v>
      </c>
      <c r="K52" s="137"/>
      <c r="L52" s="154">
        <f>SUM('CWIP CCR.ELG'!$E$5:$E$8)</f>
        <v>822405.09</v>
      </c>
      <c r="M52" s="137"/>
      <c r="N52" s="138">
        <f t="shared" si="3"/>
        <v>58236935.689134337</v>
      </c>
      <c r="O52" s="137"/>
      <c r="P52" s="158">
        <f>WACC!$T$10</f>
        <v>7.4999999999999997E-2</v>
      </c>
      <c r="Q52" s="137"/>
      <c r="R52" s="138">
        <f t="shared" si="11"/>
        <v>363980.84805708961</v>
      </c>
      <c r="S52" s="137"/>
      <c r="T52" s="139">
        <v>0</v>
      </c>
      <c r="U52" s="137"/>
      <c r="V52" s="139">
        <f t="shared" si="15"/>
        <v>138238</v>
      </c>
      <c r="W52" s="139"/>
      <c r="X52" s="139">
        <f t="shared" si="12"/>
        <v>502218.84805708961</v>
      </c>
      <c r="Y52" s="137"/>
      <c r="Z52" s="159">
        <f>'Allocation Factor'!$C$19</f>
        <v>0.96306666666666663</v>
      </c>
      <c r="AA52" s="137"/>
      <c r="AB52" s="168">
        <f t="shared" si="13"/>
        <v>483670.23193551443</v>
      </c>
      <c r="AC52" s="168"/>
      <c r="AD52" s="137"/>
      <c r="AE52" s="8"/>
      <c r="AF52" s="8"/>
    </row>
    <row r="53" spans="2:34" x14ac:dyDescent="0.2">
      <c r="B53" s="167" t="s">
        <v>8</v>
      </c>
      <c r="C53" s="137">
        <v>2023</v>
      </c>
      <c r="D53" s="138">
        <f t="shared" si="14"/>
        <v>28308044.342800222</v>
      </c>
      <c r="E53" s="138"/>
      <c r="F53" s="154">
        <f>'Depreciation '!C13</f>
        <v>-691190</v>
      </c>
      <c r="G53" s="137"/>
      <c r="H53" s="154">
        <f>ADFIT_CCR.ELG!N7</f>
        <v>-126233</v>
      </c>
      <c r="I53" s="137"/>
      <c r="J53" s="154">
        <f>SUM('CWIP CCR.ELG'!$E$5:E51)-D53</f>
        <v>32681335.984150611</v>
      </c>
      <c r="K53" s="137"/>
      <c r="L53" s="154">
        <f>SUM('CWIP CCR.ELG'!$E$5:$E$8)</f>
        <v>822405.09</v>
      </c>
      <c r="M53" s="137"/>
      <c r="N53" s="138">
        <f t="shared" si="3"/>
        <v>59349552.23695083</v>
      </c>
      <c r="O53" s="137"/>
      <c r="P53" s="158">
        <f>WACC!$T$10</f>
        <v>7.4999999999999997E-2</v>
      </c>
      <c r="Q53" s="137"/>
      <c r="R53" s="138">
        <f t="shared" si="11"/>
        <v>370934.70148094272</v>
      </c>
      <c r="S53" s="137"/>
      <c r="T53" s="139">
        <v>0</v>
      </c>
      <c r="U53" s="137"/>
      <c r="V53" s="139">
        <f t="shared" si="15"/>
        <v>138238</v>
      </c>
      <c r="W53" s="139"/>
      <c r="X53" s="139">
        <f t="shared" si="12"/>
        <v>509172.70148094272</v>
      </c>
      <c r="Y53" s="137"/>
      <c r="Z53" s="159">
        <f>'Allocation Factor'!$C$19</f>
        <v>0.96306666666666663</v>
      </c>
      <c r="AA53" s="137"/>
      <c r="AB53" s="168">
        <f t="shared" si="13"/>
        <v>490367.25637291319</v>
      </c>
      <c r="AC53" s="168"/>
      <c r="AD53" s="137"/>
      <c r="AE53" s="8"/>
      <c r="AF53" s="8"/>
    </row>
    <row r="54" spans="2:34" x14ac:dyDescent="0.2">
      <c r="B54" s="167" t="s">
        <v>9</v>
      </c>
      <c r="C54" s="137">
        <v>2023</v>
      </c>
      <c r="D54" s="138">
        <f>'CWIP CCR.ELG'!B67+'CWIP CCR.ELG'!D67</f>
        <v>41353566.485926077</v>
      </c>
      <c r="E54" s="143"/>
      <c r="F54" s="154">
        <f>'Depreciation '!C14</f>
        <v>-829428</v>
      </c>
      <c r="G54" s="137"/>
      <c r="H54" s="154">
        <f>ADFIT_CCR.ELG!N8</f>
        <v>-124341</v>
      </c>
      <c r="I54" s="137"/>
      <c r="J54" s="154">
        <f>SUM('CWIP CCR.ELG'!$E$5:E52)-D54</f>
        <v>21022451.510337755</v>
      </c>
      <c r="K54" s="137"/>
      <c r="L54" s="154">
        <f>SUM('CWIP CCR.ELG'!$E$5:$E$8)</f>
        <v>822405.09</v>
      </c>
      <c r="M54" s="137"/>
      <c r="N54" s="138">
        <f t="shared" si="3"/>
        <v>60599843.906263828</v>
      </c>
      <c r="O54" s="137"/>
      <c r="P54" s="158">
        <f>WACC!$T$10</f>
        <v>7.4999999999999997E-2</v>
      </c>
      <c r="Q54" s="137"/>
      <c r="R54" s="138">
        <f t="shared" si="11"/>
        <v>378749.02441414888</v>
      </c>
      <c r="S54" s="137"/>
      <c r="T54" s="139">
        <v>0</v>
      </c>
      <c r="U54" s="137"/>
      <c r="V54" s="139">
        <f t="shared" si="15"/>
        <v>138238</v>
      </c>
      <c r="W54" s="139"/>
      <c r="X54" s="139">
        <f t="shared" si="12"/>
        <v>516987.02441414888</v>
      </c>
      <c r="Y54" s="137"/>
      <c r="Z54" s="159">
        <f>'Allocation Factor'!$C$19</f>
        <v>0.96306666666666663</v>
      </c>
      <c r="AA54" s="137"/>
      <c r="AB54" s="168">
        <f t="shared" si="13"/>
        <v>497892.97031245293</v>
      </c>
      <c r="AC54" s="168"/>
      <c r="AD54" s="137" t="s">
        <v>79</v>
      </c>
      <c r="AE54" s="8"/>
      <c r="AF54" s="8"/>
    </row>
    <row r="55" spans="2:34" x14ac:dyDescent="0.2">
      <c r="B55" s="167" t="s">
        <v>10</v>
      </c>
      <c r="C55" s="137">
        <v>2023</v>
      </c>
      <c r="D55" s="138">
        <f t="shared" si="14"/>
        <v>41353566.485926077</v>
      </c>
      <c r="E55" s="138"/>
      <c r="F55" s="154">
        <f>'Depreciation '!C15</f>
        <v>-1031371</v>
      </c>
      <c r="G55" s="137"/>
      <c r="H55" s="154">
        <f>ADFIT_CCR.ELG!N9</f>
        <v>-109071</v>
      </c>
      <c r="I55" s="137"/>
      <c r="J55" s="154">
        <f>SUM('CWIP CCR.ELG'!$E$5:E53)-D55</f>
        <v>23914578.690584272</v>
      </c>
      <c r="K55" s="137"/>
      <c r="L55" s="154">
        <f>SUM('CWIP CCR.ELG'!$E$5:$E$8)</f>
        <v>822405.09</v>
      </c>
      <c r="M55" s="137"/>
      <c r="N55" s="138">
        <f t="shared" si="3"/>
        <v>63305298.086510345</v>
      </c>
      <c r="O55" s="137"/>
      <c r="P55" s="158">
        <f>WACC!$T$10</f>
        <v>7.4999999999999997E-2</v>
      </c>
      <c r="Q55" s="137"/>
      <c r="R55" s="138">
        <f t="shared" si="11"/>
        <v>395658.11304068961</v>
      </c>
      <c r="S55" s="137"/>
      <c r="T55" s="139">
        <v>0</v>
      </c>
      <c r="U55" s="137"/>
      <c r="V55" s="139">
        <f t="shared" si="15"/>
        <v>201943</v>
      </c>
      <c r="W55" s="139"/>
      <c r="X55" s="139">
        <f t="shared" si="12"/>
        <v>597601.11304068961</v>
      </c>
      <c r="Y55" s="137"/>
      <c r="Z55" s="159">
        <f>'Allocation Factor'!$C$19</f>
        <v>0.96306666666666663</v>
      </c>
      <c r="AA55" s="137"/>
      <c r="AB55" s="168">
        <f t="shared" si="13"/>
        <v>575529.71193238674</v>
      </c>
      <c r="AC55" s="168"/>
      <c r="AD55" s="137"/>
      <c r="AE55" s="8"/>
      <c r="AF55" s="8"/>
    </row>
    <row r="56" spans="2:34" x14ac:dyDescent="0.2">
      <c r="B56" s="167" t="s">
        <v>11</v>
      </c>
      <c r="C56" s="137">
        <v>2024</v>
      </c>
      <c r="D56" s="138">
        <f t="shared" si="14"/>
        <v>41353566.485926077</v>
      </c>
      <c r="E56" s="138"/>
      <c r="F56" s="154">
        <f>'Depreciation '!C16</f>
        <v>-1233314</v>
      </c>
      <c r="G56" s="137"/>
      <c r="H56" s="154">
        <f>ADFIT_CCR.ELG!N10</f>
        <v>-134923</v>
      </c>
      <c r="I56" s="137"/>
      <c r="J56" s="154">
        <f>SUM('CWIP CCR.ELG'!$E$5:E54)-D56</f>
        <v>23957870.912092604</v>
      </c>
      <c r="K56" s="137"/>
      <c r="L56" s="154">
        <f>SUM('CWIP CCR.ELG'!$E$5:$E$8)</f>
        <v>822405.09</v>
      </c>
      <c r="M56" s="137"/>
      <c r="N56" s="138">
        <f t="shared" si="3"/>
        <v>63120795.308018677</v>
      </c>
      <c r="O56" s="137"/>
      <c r="P56" s="158">
        <f>WACC!$T$10</f>
        <v>7.4999999999999997E-2</v>
      </c>
      <c r="Q56" s="137"/>
      <c r="R56" s="138">
        <f t="shared" si="11"/>
        <v>394504.9706751167</v>
      </c>
      <c r="S56" s="137"/>
      <c r="T56" s="139">
        <v>0</v>
      </c>
      <c r="U56" s="137"/>
      <c r="V56" s="139">
        <f t="shared" si="15"/>
        <v>201943</v>
      </c>
      <c r="W56" s="139"/>
      <c r="X56" s="139">
        <f t="shared" si="12"/>
        <v>596447.97067511664</v>
      </c>
      <c r="Y56" s="137"/>
      <c r="Z56" s="159">
        <f>'Allocation Factor'!$C$19</f>
        <v>0.96306666666666663</v>
      </c>
      <c r="AA56" s="137"/>
      <c r="AB56" s="168">
        <f t="shared" si="13"/>
        <v>574419.15895818232</v>
      </c>
      <c r="AC56" s="168"/>
      <c r="AD56" s="137"/>
      <c r="AE56" s="8"/>
      <c r="AF56" s="8"/>
    </row>
    <row r="57" spans="2:34" x14ac:dyDescent="0.2">
      <c r="B57" s="167" t="s">
        <v>12</v>
      </c>
      <c r="C57" s="137">
        <v>2024</v>
      </c>
      <c r="D57" s="138">
        <f t="shared" si="14"/>
        <v>41353566.485926077</v>
      </c>
      <c r="E57" s="138"/>
      <c r="F57" s="154">
        <f>'Depreciation '!C17</f>
        <v>-1435257</v>
      </c>
      <c r="G57" s="137"/>
      <c r="H57" s="154">
        <f>ADFIT_CCR.ELG!N11</f>
        <v>-160774</v>
      </c>
      <c r="I57" s="137"/>
      <c r="J57" s="154">
        <f>SUM('CWIP CCR.ELG'!$E$5:E55)-D57</f>
        <v>24001163.133600935</v>
      </c>
      <c r="K57" s="137"/>
      <c r="L57" s="154">
        <f>SUM('CWIP CCR.ELG'!$E$5:$E$8)</f>
        <v>822405.09</v>
      </c>
      <c r="M57" s="137"/>
      <c r="N57" s="138">
        <f t="shared" si="3"/>
        <v>62936293.529527009</v>
      </c>
      <c r="O57" s="137"/>
      <c r="P57" s="158">
        <f>WACC!$T$10</f>
        <v>7.4999999999999997E-2</v>
      </c>
      <c r="Q57" s="137"/>
      <c r="R57" s="138">
        <f t="shared" si="11"/>
        <v>393351.83455954376</v>
      </c>
      <c r="S57" s="137"/>
      <c r="T57" s="139">
        <v>0</v>
      </c>
      <c r="U57" s="137"/>
      <c r="V57" s="139">
        <f t="shared" si="15"/>
        <v>201943</v>
      </c>
      <c r="W57" s="139"/>
      <c r="X57" s="139">
        <f t="shared" si="12"/>
        <v>595294.83455954376</v>
      </c>
      <c r="Y57" s="137"/>
      <c r="Z57" s="159">
        <f>'Allocation Factor'!$C$19</f>
        <v>0.96306666666666663</v>
      </c>
      <c r="AA57" s="137"/>
      <c r="AB57" s="168">
        <f t="shared" si="13"/>
        <v>573308.61200314458</v>
      </c>
      <c r="AC57" s="168"/>
      <c r="AD57" s="137"/>
      <c r="AE57" s="8"/>
      <c r="AF57" s="166"/>
    </row>
    <row r="58" spans="2:34" x14ac:dyDescent="0.2">
      <c r="B58" s="167" t="s">
        <v>13</v>
      </c>
      <c r="C58" s="137">
        <v>2024</v>
      </c>
      <c r="D58" s="138">
        <f t="shared" si="14"/>
        <v>41353566.485926077</v>
      </c>
      <c r="E58" s="138"/>
      <c r="F58" s="154">
        <f>'Depreciation '!C18</f>
        <v>-1637200</v>
      </c>
      <c r="G58" s="137"/>
      <c r="H58" s="154">
        <f>ADFIT_CCR.ELG!N12</f>
        <v>-186625</v>
      </c>
      <c r="I58" s="137"/>
      <c r="J58" s="154">
        <f>SUM('CWIP CCR.ELG'!$E$5:E56)-D58</f>
        <v>24044455.355109267</v>
      </c>
      <c r="K58" s="137"/>
      <c r="L58" s="154">
        <f>SUM('CWIP CCR.ELG'!$E$5:$E$8)</f>
        <v>822405.09</v>
      </c>
      <c r="M58" s="137"/>
      <c r="N58" s="138">
        <f t="shared" si="3"/>
        <v>62751791.75103534</v>
      </c>
      <c r="O58" s="137"/>
      <c r="P58" s="158">
        <f>WACC!$T$10</f>
        <v>7.4999999999999997E-2</v>
      </c>
      <c r="Q58" s="137"/>
      <c r="R58" s="138">
        <f t="shared" si="11"/>
        <v>392198.69844397088</v>
      </c>
      <c r="S58" s="137"/>
      <c r="T58" s="139">
        <v>0</v>
      </c>
      <c r="U58" s="137"/>
      <c r="V58" s="139">
        <f t="shared" si="15"/>
        <v>201943</v>
      </c>
      <c r="W58" s="139"/>
      <c r="X58" s="139">
        <f t="shared" si="12"/>
        <v>594141.69844397088</v>
      </c>
      <c r="Y58" s="137"/>
      <c r="Z58" s="159">
        <f>'Allocation Factor'!$C$19</f>
        <v>0.96306666666666663</v>
      </c>
      <c r="AA58" s="137"/>
      <c r="AB58" s="168">
        <f t="shared" si="13"/>
        <v>572198.06504810683</v>
      </c>
      <c r="AC58" s="168"/>
      <c r="AD58" s="137"/>
      <c r="AE58" s="8"/>
      <c r="AF58" s="157"/>
      <c r="AG58" s="165"/>
      <c r="AH58" s="165"/>
    </row>
    <row r="59" spans="2:34" x14ac:dyDescent="0.2">
      <c r="B59" s="167" t="s">
        <v>14</v>
      </c>
      <c r="C59" s="137">
        <v>2024</v>
      </c>
      <c r="D59" s="138">
        <f>'CWIP CCR.ELG'!B67+'CWIP CCR.ELG'!C67+'CWIP CCR.ELG'!D67</f>
        <v>65759260.47031036</v>
      </c>
      <c r="E59" s="138"/>
      <c r="F59" s="154">
        <f>'Depreciation '!C19</f>
        <v>-1839143</v>
      </c>
      <c r="G59" s="137"/>
      <c r="H59" s="154">
        <f>ADFIT_CCR.ELG!N13</f>
        <v>-212476</v>
      </c>
      <c r="I59" s="137"/>
      <c r="J59" s="154">
        <v>0</v>
      </c>
      <c r="K59" s="137"/>
      <c r="L59" s="154">
        <v>0</v>
      </c>
      <c r="M59" s="137"/>
      <c r="N59" s="138">
        <f t="shared" si="3"/>
        <v>63707641.47031036</v>
      </c>
      <c r="O59" s="137"/>
      <c r="P59" s="158">
        <f>WACC!$T$10</f>
        <v>7.4999999999999997E-2</v>
      </c>
      <c r="Q59" s="137"/>
      <c r="R59" s="138">
        <f t="shared" si="11"/>
        <v>398172.7591894397</v>
      </c>
      <c r="S59" s="137"/>
      <c r="T59" s="139">
        <v>0</v>
      </c>
      <c r="U59" s="137"/>
      <c r="V59" s="139">
        <f t="shared" si="15"/>
        <v>201943</v>
      </c>
      <c r="W59" s="139"/>
      <c r="X59" s="139">
        <f t="shared" si="12"/>
        <v>600115.7591894397</v>
      </c>
      <c r="Y59" s="137"/>
      <c r="Z59" s="159">
        <f>'Allocation Factor'!$C$19</f>
        <v>0.96306666666666663</v>
      </c>
      <c r="AA59" s="137"/>
      <c r="AB59" s="168">
        <f t="shared" si="13"/>
        <v>577951.48381670972</v>
      </c>
      <c r="AC59" s="168"/>
      <c r="AD59" s="137" t="s">
        <v>81</v>
      </c>
    </row>
    <row r="60" spans="2:34" x14ac:dyDescent="0.2">
      <c r="B60" s="167" t="s">
        <v>15</v>
      </c>
      <c r="C60" s="137">
        <v>2024</v>
      </c>
      <c r="D60" s="138">
        <f>D59</f>
        <v>65759260.47031036</v>
      </c>
      <c r="E60" s="138"/>
      <c r="F60" s="154">
        <f>'Depreciation '!C20</f>
        <v>-2160267</v>
      </c>
      <c r="G60" s="137"/>
      <c r="H60" s="154">
        <f>ADFIT_CCR.ELG!N14</f>
        <v>-213299</v>
      </c>
      <c r="I60" s="137"/>
      <c r="J60" s="154">
        <v>0</v>
      </c>
      <c r="K60" s="137"/>
      <c r="L60" s="154">
        <v>0</v>
      </c>
      <c r="M60" s="137"/>
      <c r="N60" s="138">
        <f t="shared" si="3"/>
        <v>63385694.47031036</v>
      </c>
      <c r="O60" s="137"/>
      <c r="P60" s="158">
        <f>WACC!$T$10</f>
        <v>7.4999999999999997E-2</v>
      </c>
      <c r="Q60" s="137"/>
      <c r="R60" s="138">
        <f t="shared" si="11"/>
        <v>396160.59043943975</v>
      </c>
      <c r="S60" s="137"/>
      <c r="T60" s="139">
        <v>0</v>
      </c>
      <c r="U60" s="137"/>
      <c r="V60" s="139">
        <f t="shared" si="15"/>
        <v>321124</v>
      </c>
      <c r="W60" s="139"/>
      <c r="X60" s="139">
        <f t="shared" si="12"/>
        <v>717284.59043943975</v>
      </c>
      <c r="Y60" s="137"/>
      <c r="Z60" s="159">
        <f>'Allocation Factor'!$C$19</f>
        <v>0.96306666666666663</v>
      </c>
      <c r="AA60" s="137"/>
      <c r="AB60" s="168">
        <f t="shared" si="13"/>
        <v>690792.87956587644</v>
      </c>
      <c r="AC60" s="168"/>
      <c r="AD60" s="137"/>
    </row>
    <row r="61" spans="2:34" x14ac:dyDescent="0.2">
      <c r="B61" s="167" t="s">
        <v>16</v>
      </c>
      <c r="C61" s="137">
        <v>2024</v>
      </c>
      <c r="D61" s="138">
        <f t="shared" ref="D61:D124" si="16">D60</f>
        <v>65759260.47031036</v>
      </c>
      <c r="E61" s="138"/>
      <c r="F61" s="154">
        <f>'Depreciation '!C21</f>
        <v>-2481391</v>
      </c>
      <c r="G61" s="137"/>
      <c r="H61" s="154">
        <f>ADFIT_CCR.ELG!N15</f>
        <v>-214123</v>
      </c>
      <c r="I61" s="137"/>
      <c r="J61" s="154">
        <v>0</v>
      </c>
      <c r="K61" s="137"/>
      <c r="L61" s="154">
        <v>0</v>
      </c>
      <c r="M61" s="137"/>
      <c r="N61" s="138">
        <f t="shared" si="3"/>
        <v>63063746.47031036</v>
      </c>
      <c r="O61" s="137"/>
      <c r="P61" s="158">
        <f>WACC!$T$10</f>
        <v>7.4999999999999997E-2</v>
      </c>
      <c r="Q61" s="137"/>
      <c r="R61" s="138">
        <f t="shared" si="11"/>
        <v>394148.4154394397</v>
      </c>
      <c r="S61" s="137"/>
      <c r="T61" s="139">
        <v>0</v>
      </c>
      <c r="U61" s="137"/>
      <c r="V61" s="139">
        <f t="shared" si="15"/>
        <v>321124</v>
      </c>
      <c r="W61" s="139"/>
      <c r="X61" s="139">
        <f t="shared" si="12"/>
        <v>715272.4154394397</v>
      </c>
      <c r="Y61" s="137"/>
      <c r="Z61" s="159">
        <f>'Allocation Factor'!$C$19</f>
        <v>0.96306666666666663</v>
      </c>
      <c r="AA61" s="137"/>
      <c r="AB61" s="168">
        <f t="shared" si="13"/>
        <v>688855.02089587634</v>
      </c>
      <c r="AC61" s="168"/>
      <c r="AD61" s="137"/>
    </row>
    <row r="62" spans="2:34" x14ac:dyDescent="0.2">
      <c r="B62" s="167" t="s">
        <v>17</v>
      </c>
      <c r="C62" s="137">
        <v>2024</v>
      </c>
      <c r="D62" s="138">
        <f t="shared" si="16"/>
        <v>65759260.47031036</v>
      </c>
      <c r="E62" s="138"/>
      <c r="F62" s="154">
        <f>'Depreciation '!C22</f>
        <v>-2802515</v>
      </c>
      <c r="G62" s="137"/>
      <c r="H62" s="154">
        <f>ADFIT_CCR.ELG!N16</f>
        <v>-214946</v>
      </c>
      <c r="I62" s="137"/>
      <c r="J62" s="154">
        <v>0</v>
      </c>
      <c r="K62" s="137"/>
      <c r="L62" s="154">
        <v>0</v>
      </c>
      <c r="M62" s="137"/>
      <c r="N62" s="138">
        <f t="shared" si="3"/>
        <v>62741799.47031036</v>
      </c>
      <c r="O62" s="137"/>
      <c r="P62" s="158">
        <f>WACC!$T$10</f>
        <v>7.4999999999999997E-2</v>
      </c>
      <c r="Q62" s="137"/>
      <c r="R62" s="138">
        <f t="shared" si="11"/>
        <v>392136.24668943975</v>
      </c>
      <c r="S62" s="137"/>
      <c r="T62" s="139">
        <v>0</v>
      </c>
      <c r="U62" s="137"/>
      <c r="V62" s="139">
        <f t="shared" si="15"/>
        <v>321124</v>
      </c>
      <c r="W62" s="139"/>
      <c r="X62" s="139">
        <f t="shared" si="12"/>
        <v>713260.24668943975</v>
      </c>
      <c r="Y62" s="137"/>
      <c r="Z62" s="159">
        <f>'Allocation Factor'!$C$19</f>
        <v>0.96306666666666663</v>
      </c>
      <c r="AA62" s="137"/>
      <c r="AB62" s="168">
        <f t="shared" si="13"/>
        <v>686917.16824504302</v>
      </c>
      <c r="AC62" s="168"/>
      <c r="AD62" s="137"/>
    </row>
    <row r="63" spans="2:34" x14ac:dyDescent="0.2">
      <c r="B63" s="167" t="s">
        <v>18</v>
      </c>
      <c r="C63" s="137">
        <v>2024</v>
      </c>
      <c r="D63" s="138">
        <f t="shared" si="16"/>
        <v>65759260.47031036</v>
      </c>
      <c r="E63" s="138"/>
      <c r="F63" s="154">
        <f>'Depreciation '!C23</f>
        <v>-3123639</v>
      </c>
      <c r="G63" s="137"/>
      <c r="H63" s="154">
        <f>ADFIT_CCR.ELG!N17</f>
        <v>-215769</v>
      </c>
      <c r="I63" s="137"/>
      <c r="J63" s="154">
        <v>0</v>
      </c>
      <c r="K63" s="137"/>
      <c r="L63" s="154">
        <v>0</v>
      </c>
      <c r="M63" s="137"/>
      <c r="N63" s="138">
        <f t="shared" si="3"/>
        <v>62419852.47031036</v>
      </c>
      <c r="O63" s="137"/>
      <c r="P63" s="158">
        <f>WACC!$T$10</f>
        <v>7.4999999999999997E-2</v>
      </c>
      <c r="Q63" s="137"/>
      <c r="R63" s="138">
        <f t="shared" si="11"/>
        <v>390124.07793943974</v>
      </c>
      <c r="S63" s="137"/>
      <c r="T63" s="139">
        <v>0</v>
      </c>
      <c r="U63" s="137"/>
      <c r="V63" s="139">
        <f t="shared" si="15"/>
        <v>321124</v>
      </c>
      <c r="W63" s="139"/>
      <c r="X63" s="139">
        <f t="shared" si="12"/>
        <v>711248.0779394398</v>
      </c>
      <c r="Y63" s="137"/>
      <c r="Z63" s="159">
        <f>'Allocation Factor'!$C$19</f>
        <v>0.96306666666666663</v>
      </c>
      <c r="AA63" s="137"/>
      <c r="AB63" s="168">
        <f t="shared" si="13"/>
        <v>684979.31559420982</v>
      </c>
      <c r="AC63" s="168"/>
      <c r="AD63" s="137"/>
    </row>
    <row r="64" spans="2:34" x14ac:dyDescent="0.2">
      <c r="B64" s="167" t="s">
        <v>19</v>
      </c>
      <c r="C64" s="137">
        <v>2024</v>
      </c>
      <c r="D64" s="138">
        <f t="shared" si="16"/>
        <v>65759260.47031036</v>
      </c>
      <c r="E64" s="138"/>
      <c r="F64" s="154">
        <f>'Depreciation '!C24</f>
        <v>-3444763</v>
      </c>
      <c r="G64" s="137"/>
      <c r="H64" s="154">
        <f>ADFIT_CCR.ELG!N18</f>
        <v>-216592</v>
      </c>
      <c r="I64" s="137"/>
      <c r="J64" s="154">
        <v>0</v>
      </c>
      <c r="K64" s="137"/>
      <c r="L64" s="154">
        <v>0</v>
      </c>
      <c r="M64" s="137"/>
      <c r="N64" s="138">
        <f t="shared" si="3"/>
        <v>62097905.47031036</v>
      </c>
      <c r="O64" s="137"/>
      <c r="P64" s="158">
        <f>WACC!$T$10</f>
        <v>7.4999999999999997E-2</v>
      </c>
      <c r="Q64" s="137"/>
      <c r="R64" s="138">
        <f t="shared" si="11"/>
        <v>388111.90918943979</v>
      </c>
      <c r="S64" s="137"/>
      <c r="T64" s="139">
        <v>0</v>
      </c>
      <c r="U64" s="137"/>
      <c r="V64" s="139">
        <f t="shared" si="15"/>
        <v>321124</v>
      </c>
      <c r="W64" s="139"/>
      <c r="X64" s="139">
        <f t="shared" si="12"/>
        <v>709235.90918943984</v>
      </c>
      <c r="Y64" s="137"/>
      <c r="Z64" s="159">
        <f>'Allocation Factor'!$C$19</f>
        <v>0.96306666666666663</v>
      </c>
      <c r="AA64" s="137"/>
      <c r="AB64" s="168">
        <f t="shared" si="13"/>
        <v>683041.46294337651</v>
      </c>
      <c r="AC64" s="168"/>
      <c r="AD64" s="137"/>
    </row>
    <row r="65" spans="2:30" x14ac:dyDescent="0.2">
      <c r="B65" s="167" t="s">
        <v>8</v>
      </c>
      <c r="C65" s="137">
        <v>2024</v>
      </c>
      <c r="D65" s="138">
        <f t="shared" si="16"/>
        <v>65759260.47031036</v>
      </c>
      <c r="E65" s="138"/>
      <c r="F65" s="154">
        <f>'Depreciation '!C25</f>
        <v>-3765887</v>
      </c>
      <c r="G65" s="137"/>
      <c r="H65" s="154">
        <f>ADFIT_CCR.ELG!N19</f>
        <v>-217415</v>
      </c>
      <c r="I65" s="137"/>
      <c r="J65" s="154">
        <v>0</v>
      </c>
      <c r="K65" s="137"/>
      <c r="L65" s="154">
        <v>0</v>
      </c>
      <c r="M65" s="137"/>
      <c r="N65" s="138">
        <f t="shared" si="3"/>
        <v>61775958.47031036</v>
      </c>
      <c r="O65" s="137"/>
      <c r="P65" s="158">
        <f>WACC!$T$10</f>
        <v>7.4999999999999997E-2</v>
      </c>
      <c r="Q65" s="137"/>
      <c r="R65" s="138">
        <f t="shared" si="11"/>
        <v>386099.74043943972</v>
      </c>
      <c r="S65" s="137"/>
      <c r="T65" s="139">
        <v>0</v>
      </c>
      <c r="U65" s="137"/>
      <c r="V65" s="139">
        <f t="shared" si="15"/>
        <v>321124</v>
      </c>
      <c r="W65" s="139"/>
      <c r="X65" s="139">
        <f t="shared" si="12"/>
        <v>707223.74043943966</v>
      </c>
      <c r="Y65" s="137"/>
      <c r="Z65" s="159">
        <f>'Allocation Factor'!$C$19</f>
        <v>0.96306666666666663</v>
      </c>
      <c r="AA65" s="137"/>
      <c r="AB65" s="168">
        <f t="shared" si="13"/>
        <v>681103.61029254296</v>
      </c>
      <c r="AC65" s="168"/>
      <c r="AD65" s="137"/>
    </row>
    <row r="66" spans="2:30" x14ac:dyDescent="0.2">
      <c r="B66" s="167" t="s">
        <v>9</v>
      </c>
      <c r="C66" s="137">
        <v>2024</v>
      </c>
      <c r="D66" s="138">
        <f t="shared" si="16"/>
        <v>65759260.47031036</v>
      </c>
      <c r="E66" s="138"/>
      <c r="F66" s="154">
        <f>'Depreciation '!C26</f>
        <v>-4087011</v>
      </c>
      <c r="G66" s="137"/>
      <c r="H66" s="154">
        <f>ADFIT_CCR.ELG!N20</f>
        <v>-218239</v>
      </c>
      <c r="I66" s="137"/>
      <c r="J66" s="154">
        <v>0</v>
      </c>
      <c r="K66" s="137"/>
      <c r="L66" s="154">
        <v>0</v>
      </c>
      <c r="M66" s="137"/>
      <c r="N66" s="138">
        <f t="shared" si="3"/>
        <v>61454010.47031036</v>
      </c>
      <c r="O66" s="137"/>
      <c r="P66" s="158">
        <f>WACC!$T$10</f>
        <v>7.4999999999999997E-2</v>
      </c>
      <c r="Q66" s="137"/>
      <c r="R66" s="138">
        <f t="shared" si="11"/>
        <v>384087.56543943979</v>
      </c>
      <c r="S66" s="137"/>
      <c r="T66" s="139">
        <v>0</v>
      </c>
      <c r="U66" s="137"/>
      <c r="V66" s="139">
        <f t="shared" si="15"/>
        <v>321124</v>
      </c>
      <c r="W66" s="139"/>
      <c r="X66" s="139">
        <f t="shared" si="12"/>
        <v>705211.56543943984</v>
      </c>
      <c r="Y66" s="137"/>
      <c r="Z66" s="159">
        <f>'Allocation Factor'!$C$19</f>
        <v>0.96306666666666663</v>
      </c>
      <c r="AA66" s="137"/>
      <c r="AB66" s="168">
        <f t="shared" si="13"/>
        <v>679165.7516225432</v>
      </c>
      <c r="AC66" s="168"/>
      <c r="AD66" s="137"/>
    </row>
    <row r="67" spans="2:30" x14ac:dyDescent="0.2">
      <c r="B67" s="167" t="s">
        <v>10</v>
      </c>
      <c r="C67" s="137">
        <v>2024</v>
      </c>
      <c r="D67" s="138">
        <f t="shared" si="16"/>
        <v>65759260.47031036</v>
      </c>
      <c r="E67" s="138"/>
      <c r="F67" s="154">
        <f>'Depreciation '!C27</f>
        <v>-4408135</v>
      </c>
      <c r="G67" s="137"/>
      <c r="H67" s="154">
        <f>ADFIT_CCR.ELG!N21</f>
        <v>-219062</v>
      </c>
      <c r="I67" s="137"/>
      <c r="J67" s="154">
        <v>0</v>
      </c>
      <c r="K67" s="137"/>
      <c r="L67" s="154">
        <v>0</v>
      </c>
      <c r="M67" s="137"/>
      <c r="N67" s="138">
        <f t="shared" si="3"/>
        <v>61132063.47031036</v>
      </c>
      <c r="O67" s="137"/>
      <c r="P67" s="158">
        <f>WACC!$T$10</f>
        <v>7.4999999999999997E-2</v>
      </c>
      <c r="Q67" s="137"/>
      <c r="R67" s="138">
        <f t="shared" si="11"/>
        <v>382075.39668943972</v>
      </c>
      <c r="S67" s="137"/>
      <c r="T67" s="139">
        <v>0</v>
      </c>
      <c r="U67" s="137"/>
      <c r="V67" s="139">
        <f t="shared" si="15"/>
        <v>321124</v>
      </c>
      <c r="W67" s="139"/>
      <c r="X67" s="139">
        <f t="shared" si="12"/>
        <v>703199.39668943966</v>
      </c>
      <c r="Y67" s="137"/>
      <c r="Z67" s="159">
        <f>'Allocation Factor'!$C$19</f>
        <v>0.96306666666666663</v>
      </c>
      <c r="AA67" s="137"/>
      <c r="AB67" s="168">
        <f t="shared" si="13"/>
        <v>677227.89897170966</v>
      </c>
      <c r="AC67" s="168"/>
      <c r="AD67" s="137"/>
    </row>
    <row r="68" spans="2:30" x14ac:dyDescent="0.2">
      <c r="B68" s="167" t="s">
        <v>11</v>
      </c>
      <c r="C68" s="137">
        <v>2025</v>
      </c>
      <c r="D68" s="138">
        <f t="shared" si="16"/>
        <v>65759260.47031036</v>
      </c>
      <c r="E68" s="138"/>
      <c r="F68" s="154">
        <f>'Depreciation '!C28</f>
        <v>-4729259</v>
      </c>
      <c r="G68" s="137"/>
      <c r="H68" s="154">
        <f>ADFIT_CCR.ELG!N22</f>
        <v>-230779</v>
      </c>
      <c r="I68" s="137"/>
      <c r="J68" s="154">
        <v>0</v>
      </c>
      <c r="K68" s="137"/>
      <c r="L68" s="154">
        <v>0</v>
      </c>
      <c r="M68" s="137"/>
      <c r="N68" s="138">
        <f t="shared" si="3"/>
        <v>60799222.47031036</v>
      </c>
      <c r="O68" s="137"/>
      <c r="P68" s="158">
        <f>WACC!$T$10</f>
        <v>7.4999999999999997E-2</v>
      </c>
      <c r="Q68" s="137"/>
      <c r="R68" s="138">
        <f t="shared" si="11"/>
        <v>379995.14043943974</v>
      </c>
      <c r="S68" s="137"/>
      <c r="T68" s="139">
        <v>0</v>
      </c>
      <c r="U68" s="137"/>
      <c r="V68" s="139">
        <f t="shared" si="15"/>
        <v>321124</v>
      </c>
      <c r="W68" s="139"/>
      <c r="X68" s="139">
        <f t="shared" si="12"/>
        <v>701119.1404394398</v>
      </c>
      <c r="Y68" s="137"/>
      <c r="Z68" s="159">
        <f>'Allocation Factor'!$C$19</f>
        <v>0.96306666666666663</v>
      </c>
      <c r="AA68" s="137"/>
      <c r="AB68" s="168">
        <f t="shared" si="13"/>
        <v>675224.47351920977</v>
      </c>
      <c r="AC68" s="168"/>
      <c r="AD68" s="137"/>
    </row>
    <row r="69" spans="2:30" x14ac:dyDescent="0.2">
      <c r="B69" s="167" t="s">
        <v>12</v>
      </c>
      <c r="C69" s="137">
        <v>2025</v>
      </c>
      <c r="D69" s="138">
        <f t="shared" si="16"/>
        <v>65759260.47031036</v>
      </c>
      <c r="E69" s="138"/>
      <c r="F69" s="154">
        <f>'Depreciation '!C29</f>
        <v>-5050383</v>
      </c>
      <c r="G69" s="137"/>
      <c r="H69" s="154">
        <f>ADFIT_CCR.ELG!N23</f>
        <v>-242496</v>
      </c>
      <c r="I69" s="137"/>
      <c r="J69" s="154">
        <v>0</v>
      </c>
      <c r="K69" s="137"/>
      <c r="L69" s="154">
        <v>0</v>
      </c>
      <c r="M69" s="137"/>
      <c r="N69" s="138">
        <f t="shared" si="3"/>
        <v>60466381.47031036</v>
      </c>
      <c r="O69" s="137"/>
      <c r="P69" s="158">
        <f>WACC!$T$10</f>
        <v>7.4999999999999997E-2</v>
      </c>
      <c r="Q69" s="137"/>
      <c r="R69" s="138">
        <f t="shared" si="11"/>
        <v>377914.8841894397</v>
      </c>
      <c r="S69" s="137"/>
      <c r="T69" s="139">
        <v>0</v>
      </c>
      <c r="U69" s="137"/>
      <c r="V69" s="139">
        <f t="shared" si="15"/>
        <v>321124</v>
      </c>
      <c r="W69" s="139"/>
      <c r="X69" s="139">
        <f t="shared" si="12"/>
        <v>699038.8841894397</v>
      </c>
      <c r="Y69" s="137"/>
      <c r="Z69" s="159">
        <f>'Allocation Factor'!$C$19</f>
        <v>0.96306666666666663</v>
      </c>
      <c r="AA69" s="137"/>
      <c r="AB69" s="168">
        <f t="shared" si="13"/>
        <v>673221.04806670966</v>
      </c>
      <c r="AC69" s="168"/>
      <c r="AD69" s="137"/>
    </row>
    <row r="70" spans="2:30" x14ac:dyDescent="0.2">
      <c r="B70" s="167" t="s">
        <v>13</v>
      </c>
      <c r="C70" s="137">
        <v>2025</v>
      </c>
      <c r="D70" s="138">
        <f t="shared" si="16"/>
        <v>65759260.47031036</v>
      </c>
      <c r="E70" s="138"/>
      <c r="F70" s="154">
        <f>'Depreciation '!C30</f>
        <v>-5371507</v>
      </c>
      <c r="G70" s="137"/>
      <c r="H70" s="154">
        <f>ADFIT_CCR.ELG!N24</f>
        <v>-254212</v>
      </c>
      <c r="I70" s="137"/>
      <c r="J70" s="154">
        <v>0</v>
      </c>
      <c r="K70" s="137"/>
      <c r="L70" s="154">
        <v>0</v>
      </c>
      <c r="M70" s="137"/>
      <c r="N70" s="138">
        <f t="shared" si="3"/>
        <v>60133541.47031036</v>
      </c>
      <c r="O70" s="137"/>
      <c r="P70" s="158">
        <f>WACC!$T$10</f>
        <v>7.4999999999999997E-2</v>
      </c>
      <c r="Q70" s="137"/>
      <c r="R70" s="138">
        <f t="shared" si="11"/>
        <v>375834.6341894397</v>
      </c>
      <c r="S70" s="137"/>
      <c r="T70" s="139">
        <v>0</v>
      </c>
      <c r="U70" s="137"/>
      <c r="V70" s="139">
        <f t="shared" si="15"/>
        <v>321124</v>
      </c>
      <c r="W70" s="139"/>
      <c r="X70" s="139">
        <f t="shared" si="12"/>
        <v>696958.6341894397</v>
      </c>
      <c r="Y70" s="137"/>
      <c r="Z70" s="159">
        <f>'Allocation Factor'!$C$19</f>
        <v>0.96306666666666663</v>
      </c>
      <c r="AA70" s="137"/>
      <c r="AB70" s="168">
        <f t="shared" si="13"/>
        <v>671217.62863337633</v>
      </c>
      <c r="AC70" s="168"/>
      <c r="AD70" s="168"/>
    </row>
    <row r="71" spans="2:30" x14ac:dyDescent="0.2">
      <c r="B71" s="167" t="s">
        <v>14</v>
      </c>
      <c r="C71" s="137">
        <v>2025</v>
      </c>
      <c r="D71" s="138">
        <f t="shared" si="16"/>
        <v>65759260.47031036</v>
      </c>
      <c r="E71" s="138"/>
      <c r="F71" s="154">
        <f>'Depreciation '!C31</f>
        <v>-5692631</v>
      </c>
      <c r="G71" s="137"/>
      <c r="H71" s="154">
        <f>ADFIT_CCR.ELG!N25</f>
        <v>-265929</v>
      </c>
      <c r="I71" s="137"/>
      <c r="J71" s="154">
        <v>0</v>
      </c>
      <c r="K71" s="137"/>
      <c r="L71" s="154">
        <v>0</v>
      </c>
      <c r="M71" s="137"/>
      <c r="N71" s="138">
        <f t="shared" ref="N71:N79" si="17">SUM(D71:J71)-L71</f>
        <v>59800700.47031036</v>
      </c>
      <c r="O71" s="137"/>
      <c r="P71" s="158">
        <f>WACC!$T$10</f>
        <v>7.4999999999999997E-2</v>
      </c>
      <c r="Q71" s="137"/>
      <c r="R71" s="138">
        <f t="shared" ref="R71:R82" si="18">N71*P71/12</f>
        <v>373754.37793943979</v>
      </c>
      <c r="S71" s="137"/>
      <c r="T71" s="139">
        <v>0</v>
      </c>
      <c r="U71" s="137"/>
      <c r="V71" s="139">
        <f t="shared" si="15"/>
        <v>321124</v>
      </c>
      <c r="W71" s="139"/>
      <c r="X71" s="139">
        <f t="shared" ref="X71:X82" si="19">V71+T71+R71</f>
        <v>694878.37793943984</v>
      </c>
      <c r="Y71" s="137"/>
      <c r="Z71" s="159">
        <f>'Allocation Factor'!$C$19</f>
        <v>0.96306666666666663</v>
      </c>
      <c r="AA71" s="137"/>
      <c r="AB71" s="168">
        <f t="shared" ref="AB71:AB82" si="20">X71*Z71</f>
        <v>669214.20318087656</v>
      </c>
      <c r="AC71" s="168"/>
      <c r="AD71" s="137"/>
    </row>
    <row r="72" spans="2:30" x14ac:dyDescent="0.2">
      <c r="B72" s="167" t="s">
        <v>15</v>
      </c>
      <c r="C72" s="137">
        <v>2025</v>
      </c>
      <c r="D72" s="138">
        <f t="shared" si="16"/>
        <v>65759260.47031036</v>
      </c>
      <c r="E72" s="138"/>
      <c r="F72" s="154">
        <f>'Depreciation '!C32</f>
        <v>-6013755</v>
      </c>
      <c r="G72" s="137"/>
      <c r="H72" s="154">
        <f>ADFIT_CCR.ELG!N26</f>
        <v>-277646</v>
      </c>
      <c r="I72" s="137"/>
      <c r="J72" s="154">
        <v>0</v>
      </c>
      <c r="K72" s="137"/>
      <c r="L72" s="154">
        <v>0</v>
      </c>
      <c r="M72" s="137"/>
      <c r="N72" s="138">
        <f t="shared" si="17"/>
        <v>59467859.47031036</v>
      </c>
      <c r="O72" s="137"/>
      <c r="P72" s="158">
        <f>WACC!$T$10</f>
        <v>7.4999999999999997E-2</v>
      </c>
      <c r="Q72" s="137"/>
      <c r="R72" s="138">
        <f t="shared" si="18"/>
        <v>371674.12168943975</v>
      </c>
      <c r="S72" s="137"/>
      <c r="T72" s="139">
        <v>0</v>
      </c>
      <c r="U72" s="137"/>
      <c r="V72" s="139">
        <f t="shared" si="15"/>
        <v>321124</v>
      </c>
      <c r="W72" s="139"/>
      <c r="X72" s="139">
        <f t="shared" si="19"/>
        <v>692798.12168943975</v>
      </c>
      <c r="Y72" s="137"/>
      <c r="Z72" s="159">
        <f>'Allocation Factor'!$C$19</f>
        <v>0.96306666666666663</v>
      </c>
      <c r="AA72" s="137"/>
      <c r="AB72" s="168">
        <f t="shared" si="20"/>
        <v>667210.77772837644</v>
      </c>
      <c r="AC72" s="168"/>
      <c r="AD72" s="137"/>
    </row>
    <row r="73" spans="2:30" x14ac:dyDescent="0.2">
      <c r="B73" s="167" t="s">
        <v>16</v>
      </c>
      <c r="C73" s="137">
        <v>2025</v>
      </c>
      <c r="D73" s="138">
        <f t="shared" si="16"/>
        <v>65759260.47031036</v>
      </c>
      <c r="E73" s="138"/>
      <c r="F73" s="154">
        <f>'Depreciation '!C33</f>
        <v>-6334879</v>
      </c>
      <c r="G73" s="137"/>
      <c r="H73" s="154">
        <f>ADFIT_CCR.ELG!N27</f>
        <v>-289363</v>
      </c>
      <c r="I73" s="137"/>
      <c r="J73" s="154">
        <v>0</v>
      </c>
      <c r="K73" s="137"/>
      <c r="L73" s="154">
        <v>0</v>
      </c>
      <c r="M73" s="137"/>
      <c r="N73" s="138">
        <f t="shared" si="17"/>
        <v>59135018.47031036</v>
      </c>
      <c r="O73" s="137"/>
      <c r="P73" s="158">
        <f>WACC!$T$10</f>
        <v>7.4999999999999997E-2</v>
      </c>
      <c r="Q73" s="137"/>
      <c r="R73" s="138">
        <f t="shared" si="18"/>
        <v>369593.86543943972</v>
      </c>
      <c r="S73" s="137"/>
      <c r="T73" s="139">
        <v>0</v>
      </c>
      <c r="U73" s="137"/>
      <c r="V73" s="139">
        <f t="shared" si="15"/>
        <v>321124</v>
      </c>
      <c r="W73" s="139"/>
      <c r="X73" s="139">
        <f t="shared" si="19"/>
        <v>690717.86543943966</v>
      </c>
      <c r="Y73" s="137"/>
      <c r="Z73" s="159">
        <f>'Allocation Factor'!$C$19</f>
        <v>0.96306666666666663</v>
      </c>
      <c r="AA73" s="137"/>
      <c r="AB73" s="168">
        <f t="shared" si="20"/>
        <v>665207.35227587633</v>
      </c>
      <c r="AC73" s="168"/>
      <c r="AD73" s="137"/>
    </row>
    <row r="74" spans="2:30" x14ac:dyDescent="0.2">
      <c r="B74" s="167" t="s">
        <v>17</v>
      </c>
      <c r="C74" s="137">
        <v>2025</v>
      </c>
      <c r="D74" s="138">
        <f t="shared" si="16"/>
        <v>65759260.47031036</v>
      </c>
      <c r="E74" s="138"/>
      <c r="F74" s="154">
        <f>'Depreciation '!C34</f>
        <v>-6656003</v>
      </c>
      <c r="G74" s="137"/>
      <c r="H74" s="154">
        <f>ADFIT_CCR.ELG!N28</f>
        <v>-301080</v>
      </c>
      <c r="I74" s="137"/>
      <c r="J74" s="154">
        <v>0</v>
      </c>
      <c r="K74" s="137"/>
      <c r="L74" s="154">
        <v>0</v>
      </c>
      <c r="M74" s="137"/>
      <c r="N74" s="138">
        <f t="shared" si="17"/>
        <v>58802177.47031036</v>
      </c>
      <c r="O74" s="137"/>
      <c r="P74" s="158">
        <f>WACC!$T$10</f>
        <v>7.4999999999999997E-2</v>
      </c>
      <c r="Q74" s="137"/>
      <c r="R74" s="138">
        <f t="shared" si="18"/>
        <v>367513.60918943974</v>
      </c>
      <c r="S74" s="137"/>
      <c r="T74" s="139">
        <v>0</v>
      </c>
      <c r="U74" s="137"/>
      <c r="V74" s="139">
        <f t="shared" si="15"/>
        <v>321124</v>
      </c>
      <c r="W74" s="139"/>
      <c r="X74" s="139">
        <f t="shared" si="19"/>
        <v>688637.6091894398</v>
      </c>
      <c r="Y74" s="137"/>
      <c r="Z74" s="159">
        <f>'Allocation Factor'!$C$19</f>
        <v>0.96306666666666663</v>
      </c>
      <c r="AA74" s="137"/>
      <c r="AB74" s="168">
        <f t="shared" si="20"/>
        <v>663203.92682337645</v>
      </c>
      <c r="AC74" s="168"/>
      <c r="AD74" s="137"/>
    </row>
    <row r="75" spans="2:30" x14ac:dyDescent="0.2">
      <c r="B75" s="167" t="s">
        <v>18</v>
      </c>
      <c r="C75" s="137">
        <v>2025</v>
      </c>
      <c r="D75" s="138">
        <f t="shared" si="16"/>
        <v>65759260.47031036</v>
      </c>
      <c r="E75" s="138"/>
      <c r="F75" s="154">
        <f>'Depreciation '!C35</f>
        <v>-6977127</v>
      </c>
      <c r="G75" s="137"/>
      <c r="H75" s="154">
        <f>ADFIT_CCR.ELG!N29</f>
        <v>-312797</v>
      </c>
      <c r="I75" s="137"/>
      <c r="J75" s="154">
        <v>0</v>
      </c>
      <c r="K75" s="137"/>
      <c r="L75" s="154">
        <v>0</v>
      </c>
      <c r="M75" s="137"/>
      <c r="N75" s="138">
        <f t="shared" si="17"/>
        <v>58469336.47031036</v>
      </c>
      <c r="O75" s="137"/>
      <c r="P75" s="158">
        <f>WACC!$T$10</f>
        <v>7.4999999999999997E-2</v>
      </c>
      <c r="Q75" s="137"/>
      <c r="R75" s="138">
        <f t="shared" si="18"/>
        <v>365433.3529394397</v>
      </c>
      <c r="S75" s="137"/>
      <c r="T75" s="139">
        <v>0</v>
      </c>
      <c r="U75" s="137"/>
      <c r="V75" s="139">
        <f t="shared" si="15"/>
        <v>321124</v>
      </c>
      <c r="W75" s="139"/>
      <c r="X75" s="139">
        <f t="shared" si="19"/>
        <v>686557.3529394397</v>
      </c>
      <c r="Y75" s="137"/>
      <c r="Z75" s="159">
        <f>'Allocation Factor'!$C$19</f>
        <v>0.96306666666666663</v>
      </c>
      <c r="AA75" s="137"/>
      <c r="AB75" s="168">
        <f t="shared" si="20"/>
        <v>661200.50137087633</v>
      </c>
      <c r="AC75" s="168"/>
      <c r="AD75" s="137"/>
    </row>
    <row r="76" spans="2:30" x14ac:dyDescent="0.2">
      <c r="B76" s="167" t="s">
        <v>19</v>
      </c>
      <c r="C76" s="137">
        <v>2025</v>
      </c>
      <c r="D76" s="138">
        <f t="shared" si="16"/>
        <v>65759260.47031036</v>
      </c>
      <c r="E76" s="138"/>
      <c r="F76" s="154">
        <f>'Depreciation '!C36</f>
        <v>-7298251</v>
      </c>
      <c r="G76" s="137"/>
      <c r="H76" s="154">
        <f>ADFIT_CCR.ELG!N30</f>
        <v>-324514</v>
      </c>
      <c r="I76" s="137"/>
      <c r="J76" s="154">
        <v>0</v>
      </c>
      <c r="K76" s="137"/>
      <c r="L76" s="154">
        <v>0</v>
      </c>
      <c r="M76" s="137"/>
      <c r="N76" s="138">
        <f t="shared" si="17"/>
        <v>58136495.47031036</v>
      </c>
      <c r="O76" s="137"/>
      <c r="P76" s="158">
        <f>WACC!$T$10</f>
        <v>7.4999999999999997E-2</v>
      </c>
      <c r="Q76" s="137"/>
      <c r="R76" s="138">
        <f t="shared" si="18"/>
        <v>363353.09668943979</v>
      </c>
      <c r="S76" s="137"/>
      <c r="T76" s="139">
        <v>0</v>
      </c>
      <c r="U76" s="137"/>
      <c r="V76" s="139">
        <f t="shared" si="15"/>
        <v>321124</v>
      </c>
      <c r="W76" s="139"/>
      <c r="X76" s="139">
        <f t="shared" si="19"/>
        <v>684477.09668943984</v>
      </c>
      <c r="Y76" s="137"/>
      <c r="Z76" s="159">
        <f>'Allocation Factor'!$C$19</f>
        <v>0.96306666666666663</v>
      </c>
      <c r="AA76" s="137"/>
      <c r="AB76" s="168">
        <f t="shared" si="20"/>
        <v>659197.07591837656</v>
      </c>
      <c r="AC76" s="168"/>
      <c r="AD76" s="137"/>
    </row>
    <row r="77" spans="2:30" x14ac:dyDescent="0.2">
      <c r="B77" s="167" t="s">
        <v>8</v>
      </c>
      <c r="C77" s="137">
        <v>2025</v>
      </c>
      <c r="D77" s="138">
        <f t="shared" si="16"/>
        <v>65759260.47031036</v>
      </c>
      <c r="E77" s="138"/>
      <c r="F77" s="154">
        <f>'Depreciation '!C37</f>
        <v>-7619375</v>
      </c>
      <c r="G77" s="137"/>
      <c r="H77" s="154">
        <f>ADFIT_CCR.ELG!N31</f>
        <v>-336231</v>
      </c>
      <c r="I77" s="137"/>
      <c r="J77" s="154">
        <v>0</v>
      </c>
      <c r="K77" s="137"/>
      <c r="L77" s="154">
        <v>0</v>
      </c>
      <c r="M77" s="137"/>
      <c r="N77" s="138">
        <f t="shared" si="17"/>
        <v>57803654.47031036</v>
      </c>
      <c r="O77" s="137"/>
      <c r="P77" s="158">
        <f>WACC!$T$10</f>
        <v>7.4999999999999997E-2</v>
      </c>
      <c r="Q77" s="137"/>
      <c r="R77" s="138">
        <f t="shared" si="18"/>
        <v>361272.84043943975</v>
      </c>
      <c r="S77" s="137"/>
      <c r="T77" s="139">
        <v>0</v>
      </c>
      <c r="U77" s="137"/>
      <c r="V77" s="139">
        <f t="shared" si="15"/>
        <v>321124</v>
      </c>
      <c r="W77" s="139"/>
      <c r="X77" s="139">
        <f t="shared" si="19"/>
        <v>682396.84043943975</v>
      </c>
      <c r="Y77" s="137"/>
      <c r="Z77" s="159">
        <f>'Allocation Factor'!$C$19</f>
        <v>0.96306666666666663</v>
      </c>
      <c r="AA77" s="137"/>
      <c r="AB77" s="168">
        <f t="shared" si="20"/>
        <v>657193.65046587645</v>
      </c>
      <c r="AC77" s="168"/>
      <c r="AD77" s="137"/>
    </row>
    <row r="78" spans="2:30" x14ac:dyDescent="0.2">
      <c r="B78" s="167" t="s">
        <v>9</v>
      </c>
      <c r="C78" s="137">
        <v>2025</v>
      </c>
      <c r="D78" s="138">
        <f t="shared" si="16"/>
        <v>65759260.47031036</v>
      </c>
      <c r="E78" s="138"/>
      <c r="F78" s="154">
        <f>'Depreciation '!C38</f>
        <v>-7940499</v>
      </c>
      <c r="G78" s="137"/>
      <c r="H78" s="154">
        <f>ADFIT_CCR.ELG!N32</f>
        <v>-347948</v>
      </c>
      <c r="I78" s="137"/>
      <c r="J78" s="154">
        <v>0</v>
      </c>
      <c r="K78" s="137"/>
      <c r="L78" s="154">
        <v>0</v>
      </c>
      <c r="M78" s="137"/>
      <c r="N78" s="138">
        <f t="shared" si="17"/>
        <v>57470813.47031036</v>
      </c>
      <c r="O78" s="137"/>
      <c r="P78" s="158">
        <f>WACC!$T$10</f>
        <v>7.4999999999999997E-2</v>
      </c>
      <c r="Q78" s="137"/>
      <c r="R78" s="138">
        <f t="shared" si="18"/>
        <v>359192.58418943972</v>
      </c>
      <c r="S78" s="137"/>
      <c r="T78" s="139">
        <v>0</v>
      </c>
      <c r="U78" s="137"/>
      <c r="V78" s="139">
        <f t="shared" si="15"/>
        <v>321124</v>
      </c>
      <c r="W78" s="139"/>
      <c r="X78" s="139">
        <f t="shared" si="19"/>
        <v>680316.58418943966</v>
      </c>
      <c r="Y78" s="137"/>
      <c r="Z78" s="159">
        <f>'Allocation Factor'!$C$19</f>
        <v>0.96306666666666663</v>
      </c>
      <c r="AA78" s="137"/>
      <c r="AB78" s="168">
        <f t="shared" si="20"/>
        <v>655190.22501337633</v>
      </c>
      <c r="AC78" s="168"/>
      <c r="AD78" s="137"/>
    </row>
    <row r="79" spans="2:30" x14ac:dyDescent="0.2">
      <c r="B79" s="167" t="s">
        <v>10</v>
      </c>
      <c r="C79" s="137">
        <v>2025</v>
      </c>
      <c r="D79" s="138">
        <f t="shared" si="16"/>
        <v>65759260.47031036</v>
      </c>
      <c r="E79" s="138"/>
      <c r="F79" s="154">
        <f>'Depreciation '!C39</f>
        <v>-8261623</v>
      </c>
      <c r="G79" s="137"/>
      <c r="H79" s="154">
        <f>ADFIT_CCR.ELG!N33</f>
        <v>-359664</v>
      </c>
      <c r="I79" s="137"/>
      <c r="J79" s="154">
        <v>0</v>
      </c>
      <c r="K79" s="137"/>
      <c r="L79" s="154">
        <v>0</v>
      </c>
      <c r="M79" s="137"/>
      <c r="N79" s="138">
        <f t="shared" si="17"/>
        <v>57137973.47031036</v>
      </c>
      <c r="O79" s="137"/>
      <c r="P79" s="158">
        <f>WACC!$T$10</f>
        <v>7.4999999999999997E-2</v>
      </c>
      <c r="Q79" s="137"/>
      <c r="R79" s="138">
        <f t="shared" si="18"/>
        <v>357112.33418943972</v>
      </c>
      <c r="S79" s="137"/>
      <c r="T79" s="139">
        <v>0</v>
      </c>
      <c r="U79" s="137"/>
      <c r="V79" s="139">
        <f t="shared" si="15"/>
        <v>321124</v>
      </c>
      <c r="W79" s="139"/>
      <c r="X79" s="139">
        <f t="shared" si="19"/>
        <v>678236.33418943966</v>
      </c>
      <c r="Y79" s="137"/>
      <c r="Z79" s="159">
        <f>'Allocation Factor'!$C$19</f>
        <v>0.96306666666666663</v>
      </c>
      <c r="AA79" s="137"/>
      <c r="AB79" s="168">
        <f t="shared" si="20"/>
        <v>653186.805580043</v>
      </c>
      <c r="AC79" s="168"/>
      <c r="AD79" s="137"/>
    </row>
    <row r="80" spans="2:30" x14ac:dyDescent="0.2">
      <c r="B80" s="167" t="s">
        <v>11</v>
      </c>
      <c r="C80" s="137">
        <v>2026</v>
      </c>
      <c r="D80" s="138">
        <f t="shared" si="16"/>
        <v>65759260.47031036</v>
      </c>
      <c r="E80" s="138"/>
      <c r="F80" s="154">
        <f>'Depreciation '!C40</f>
        <v>-8582747</v>
      </c>
      <c r="G80" s="137"/>
      <c r="H80" s="154">
        <f>ADFIT_CCR.ELG!N34</f>
        <v>-365448</v>
      </c>
      <c r="I80" s="137"/>
      <c r="J80" s="154">
        <v>0</v>
      </c>
      <c r="K80" s="137"/>
      <c r="L80" s="154">
        <v>0</v>
      </c>
      <c r="M80" s="137"/>
      <c r="N80" s="138">
        <f t="shared" ref="N80:N82" si="21">SUM(D80:J80)-L80</f>
        <v>56811065.47031036</v>
      </c>
      <c r="O80" s="137"/>
      <c r="P80" s="158">
        <f>WACC!$T$10</f>
        <v>7.4999999999999997E-2</v>
      </c>
      <c r="Q80" s="137"/>
      <c r="R80" s="138">
        <f t="shared" si="18"/>
        <v>355069.15918943979</v>
      </c>
      <c r="S80" s="137"/>
      <c r="T80" s="139">
        <v>0</v>
      </c>
      <c r="U80" s="137"/>
      <c r="V80" s="139">
        <f t="shared" si="15"/>
        <v>321124</v>
      </c>
      <c r="W80" s="139"/>
      <c r="X80" s="139">
        <f t="shared" si="19"/>
        <v>676193.15918943984</v>
      </c>
      <c r="Y80" s="137"/>
      <c r="Z80" s="159">
        <f>'Allocation Factor'!$C$19</f>
        <v>0.96306666666666663</v>
      </c>
      <c r="AA80" s="137"/>
      <c r="AB80" s="168">
        <f t="shared" si="20"/>
        <v>651219.09184337652</v>
      </c>
      <c r="AC80" s="168"/>
      <c r="AD80" s="137"/>
    </row>
    <row r="81" spans="2:30" x14ac:dyDescent="0.2">
      <c r="B81" s="167" t="s">
        <v>12</v>
      </c>
      <c r="C81" s="137">
        <v>2026</v>
      </c>
      <c r="D81" s="138">
        <f t="shared" si="16"/>
        <v>65759260.47031036</v>
      </c>
      <c r="E81" s="138"/>
      <c r="F81" s="154">
        <f>'Depreciation '!C41</f>
        <v>-8903871</v>
      </c>
      <c r="G81" s="137"/>
      <c r="H81" s="154">
        <f>ADFIT_CCR.ELG!N35</f>
        <v>-371232</v>
      </c>
      <c r="I81" s="137"/>
      <c r="J81" s="154">
        <v>0</v>
      </c>
      <c r="K81" s="137"/>
      <c r="L81" s="154">
        <v>0</v>
      </c>
      <c r="M81" s="137"/>
      <c r="N81" s="138">
        <f t="shared" si="21"/>
        <v>56484157.47031036</v>
      </c>
      <c r="O81" s="137"/>
      <c r="P81" s="158">
        <f>WACC!$T$10</f>
        <v>7.4999999999999997E-2</v>
      </c>
      <c r="Q81" s="137"/>
      <c r="R81" s="138">
        <f t="shared" si="18"/>
        <v>353025.98418943974</v>
      </c>
      <c r="S81" s="137"/>
      <c r="T81" s="139">
        <v>0</v>
      </c>
      <c r="U81" s="137"/>
      <c r="V81" s="139">
        <f t="shared" si="15"/>
        <v>321124</v>
      </c>
      <c r="W81" s="139"/>
      <c r="X81" s="139">
        <f t="shared" si="19"/>
        <v>674149.9841894398</v>
      </c>
      <c r="Y81" s="137"/>
      <c r="Z81" s="159">
        <f>'Allocation Factor'!$C$19</f>
        <v>0.96306666666666663</v>
      </c>
      <c r="AA81" s="137"/>
      <c r="AB81" s="168">
        <f t="shared" si="20"/>
        <v>649251.3781067098</v>
      </c>
      <c r="AC81" s="168"/>
      <c r="AD81" s="137"/>
    </row>
    <row r="82" spans="2:30" x14ac:dyDescent="0.2">
      <c r="B82" s="167" t="s">
        <v>13</v>
      </c>
      <c r="C82" s="137">
        <v>2026</v>
      </c>
      <c r="D82" s="138">
        <f t="shared" si="16"/>
        <v>65759260.47031036</v>
      </c>
      <c r="E82" s="138"/>
      <c r="F82" s="154">
        <f>'Depreciation '!C42</f>
        <v>-9224995</v>
      </c>
      <c r="G82" s="137"/>
      <c r="H82" s="154">
        <f>ADFIT_CCR.ELG!N36</f>
        <v>-377015</v>
      </c>
      <c r="I82" s="137"/>
      <c r="J82" s="154">
        <v>0</v>
      </c>
      <c r="K82" s="137"/>
      <c r="L82" s="154">
        <v>0</v>
      </c>
      <c r="M82" s="137"/>
      <c r="N82" s="138">
        <f t="shared" si="21"/>
        <v>56157250.47031036</v>
      </c>
      <c r="O82" s="137"/>
      <c r="P82" s="158">
        <f>WACC!$T$10</f>
        <v>7.4999999999999997E-2</v>
      </c>
      <c r="Q82" s="137"/>
      <c r="R82" s="138">
        <f t="shared" si="18"/>
        <v>350982.81543943979</v>
      </c>
      <c r="S82" s="137"/>
      <c r="T82" s="139">
        <v>0</v>
      </c>
      <c r="U82" s="137"/>
      <c r="V82" s="139">
        <f t="shared" si="15"/>
        <v>321124</v>
      </c>
      <c r="W82" s="139"/>
      <c r="X82" s="139">
        <f t="shared" si="19"/>
        <v>672106.81543943984</v>
      </c>
      <c r="Y82" s="137"/>
      <c r="Z82" s="159">
        <f>'Allocation Factor'!$C$19</f>
        <v>0.96306666666666663</v>
      </c>
      <c r="AA82" s="137"/>
      <c r="AB82" s="168">
        <f t="shared" si="20"/>
        <v>647283.67038920987</v>
      </c>
      <c r="AC82" s="168"/>
      <c r="AD82" s="168"/>
    </row>
    <row r="83" spans="2:30" x14ac:dyDescent="0.2">
      <c r="B83" s="167" t="s">
        <v>14</v>
      </c>
      <c r="C83" s="137">
        <v>2026</v>
      </c>
      <c r="D83" s="138">
        <f t="shared" si="16"/>
        <v>65759260.47031036</v>
      </c>
      <c r="E83" s="138"/>
      <c r="F83" s="154">
        <f>'Depreciation '!C43</f>
        <v>-9546119</v>
      </c>
      <c r="G83" s="137"/>
      <c r="H83" s="154">
        <f>ADFIT_CCR.ELG!N37</f>
        <v>-382799</v>
      </c>
      <c r="I83" s="137"/>
      <c r="J83" s="154">
        <v>0</v>
      </c>
      <c r="K83" s="137"/>
      <c r="L83" s="154">
        <v>0</v>
      </c>
      <c r="M83" s="137"/>
      <c r="N83" s="138">
        <f t="shared" ref="N83:N91" si="22">SUM(D83:J83)-L83</f>
        <v>55830342.47031036</v>
      </c>
      <c r="O83" s="137"/>
      <c r="P83" s="158">
        <f>WACC!$T$10</f>
        <v>7.4999999999999997E-2</v>
      </c>
      <c r="Q83" s="137"/>
      <c r="R83" s="138">
        <f t="shared" ref="R83:R94" si="23">N83*P83/12</f>
        <v>348939.64043943974</v>
      </c>
      <c r="S83" s="137"/>
      <c r="T83" s="139">
        <v>0</v>
      </c>
      <c r="U83" s="137"/>
      <c r="V83" s="139">
        <f t="shared" si="15"/>
        <v>321124</v>
      </c>
      <c r="W83" s="139"/>
      <c r="X83" s="139">
        <f t="shared" ref="X83:X94" si="24">V83+T83+R83</f>
        <v>670063.6404394398</v>
      </c>
      <c r="Y83" s="137"/>
      <c r="Z83" s="159">
        <f>'Allocation Factor'!$C$19</f>
        <v>0.96306666666666663</v>
      </c>
      <c r="AA83" s="137"/>
      <c r="AB83" s="168">
        <f t="shared" ref="AB83:AB94" si="25">X83*Z83</f>
        <v>645315.95665254316</v>
      </c>
      <c r="AC83" s="168"/>
      <c r="AD83" s="137"/>
    </row>
    <row r="84" spans="2:30" x14ac:dyDescent="0.2">
      <c r="B84" s="167" t="s">
        <v>15</v>
      </c>
      <c r="C84" s="137">
        <v>2026</v>
      </c>
      <c r="D84" s="138">
        <f t="shared" si="16"/>
        <v>65759260.47031036</v>
      </c>
      <c r="E84" s="138"/>
      <c r="F84" s="154">
        <f>'Depreciation '!C44</f>
        <v>-9867243</v>
      </c>
      <c r="G84" s="137"/>
      <c r="H84" s="154">
        <f>ADFIT_CCR.ELG!N38</f>
        <v>-388582</v>
      </c>
      <c r="I84" s="137"/>
      <c r="J84" s="154">
        <v>0</v>
      </c>
      <c r="K84" s="137"/>
      <c r="L84" s="154">
        <v>0</v>
      </c>
      <c r="M84" s="137"/>
      <c r="N84" s="138">
        <f t="shared" si="22"/>
        <v>55503435.47031036</v>
      </c>
      <c r="O84" s="137"/>
      <c r="P84" s="158">
        <f>WACC!$T$10</f>
        <v>7.4999999999999997E-2</v>
      </c>
      <c r="Q84" s="137"/>
      <c r="R84" s="138">
        <f t="shared" si="23"/>
        <v>346896.47168943973</v>
      </c>
      <c r="S84" s="137"/>
      <c r="T84" s="139">
        <v>0</v>
      </c>
      <c r="U84" s="137"/>
      <c r="V84" s="139">
        <f t="shared" si="15"/>
        <v>321124</v>
      </c>
      <c r="W84" s="139"/>
      <c r="X84" s="139">
        <f t="shared" si="24"/>
        <v>668020.47168943973</v>
      </c>
      <c r="Y84" s="137"/>
      <c r="Z84" s="159">
        <f>'Allocation Factor'!$C$19</f>
        <v>0.96306666666666663</v>
      </c>
      <c r="AA84" s="137"/>
      <c r="AB84" s="168">
        <f t="shared" si="25"/>
        <v>643348.24893504311</v>
      </c>
      <c r="AC84" s="168"/>
      <c r="AD84" s="137"/>
    </row>
    <row r="85" spans="2:30" x14ac:dyDescent="0.2">
      <c r="B85" s="167" t="s">
        <v>16</v>
      </c>
      <c r="C85" s="137">
        <v>2026</v>
      </c>
      <c r="D85" s="138">
        <f t="shared" si="16"/>
        <v>65759260.47031036</v>
      </c>
      <c r="E85" s="138"/>
      <c r="F85" s="154">
        <f>'Depreciation '!C45</f>
        <v>-10188367</v>
      </c>
      <c r="G85" s="137"/>
      <c r="H85" s="154">
        <f>ADFIT_CCR.ELG!N39</f>
        <v>-394366</v>
      </c>
      <c r="I85" s="137"/>
      <c r="J85" s="154">
        <v>0</v>
      </c>
      <c r="K85" s="137"/>
      <c r="L85" s="154">
        <v>0</v>
      </c>
      <c r="M85" s="137"/>
      <c r="N85" s="138">
        <f t="shared" si="22"/>
        <v>55176527.47031036</v>
      </c>
      <c r="O85" s="137"/>
      <c r="P85" s="158">
        <f>WACC!$T$10</f>
        <v>7.4999999999999997E-2</v>
      </c>
      <c r="Q85" s="137"/>
      <c r="R85" s="138">
        <f t="shared" si="23"/>
        <v>344853.29668943974</v>
      </c>
      <c r="S85" s="137"/>
      <c r="T85" s="139">
        <v>0</v>
      </c>
      <c r="U85" s="137"/>
      <c r="V85" s="139">
        <f t="shared" si="15"/>
        <v>321124</v>
      </c>
      <c r="W85" s="139"/>
      <c r="X85" s="139">
        <f t="shared" si="24"/>
        <v>665977.2966894398</v>
      </c>
      <c r="Y85" s="137"/>
      <c r="Z85" s="159">
        <f>'Allocation Factor'!$C$19</f>
        <v>0.96306666666666663</v>
      </c>
      <c r="AA85" s="137"/>
      <c r="AB85" s="168">
        <f t="shared" si="25"/>
        <v>641380.53519837651</v>
      </c>
      <c r="AC85" s="168"/>
      <c r="AD85" s="137"/>
    </row>
    <row r="86" spans="2:30" x14ac:dyDescent="0.2">
      <c r="B86" s="167" t="s">
        <v>17</v>
      </c>
      <c r="C86" s="137">
        <v>2026</v>
      </c>
      <c r="D86" s="138">
        <f t="shared" si="16"/>
        <v>65759260.47031036</v>
      </c>
      <c r="E86" s="138"/>
      <c r="F86" s="154">
        <f>'Depreciation '!C46</f>
        <v>-10509491</v>
      </c>
      <c r="G86" s="137"/>
      <c r="H86" s="154">
        <f>ADFIT_CCR.ELG!N40</f>
        <v>-400149</v>
      </c>
      <c r="I86" s="137"/>
      <c r="J86" s="154">
        <v>0</v>
      </c>
      <c r="K86" s="137"/>
      <c r="L86" s="154">
        <v>0</v>
      </c>
      <c r="M86" s="137"/>
      <c r="N86" s="138">
        <f t="shared" si="22"/>
        <v>54849620.47031036</v>
      </c>
      <c r="O86" s="137"/>
      <c r="P86" s="158">
        <f>WACC!$T$10</f>
        <v>7.4999999999999997E-2</v>
      </c>
      <c r="Q86" s="137"/>
      <c r="R86" s="138">
        <f t="shared" si="23"/>
        <v>342810.12793943973</v>
      </c>
      <c r="S86" s="137"/>
      <c r="T86" s="139">
        <v>0</v>
      </c>
      <c r="U86" s="137"/>
      <c r="V86" s="139">
        <f t="shared" si="15"/>
        <v>321124</v>
      </c>
      <c r="W86" s="139"/>
      <c r="X86" s="139">
        <f t="shared" si="24"/>
        <v>663934.12793943973</v>
      </c>
      <c r="Y86" s="137"/>
      <c r="Z86" s="159">
        <f>'Allocation Factor'!$C$19</f>
        <v>0.96306666666666663</v>
      </c>
      <c r="AA86" s="137"/>
      <c r="AB86" s="168">
        <f t="shared" si="25"/>
        <v>639412.82748087635</v>
      </c>
      <c r="AC86" s="168"/>
      <c r="AD86" s="137"/>
    </row>
    <row r="87" spans="2:30" x14ac:dyDescent="0.2">
      <c r="B87" s="167" t="s">
        <v>18</v>
      </c>
      <c r="C87" s="137">
        <v>2026</v>
      </c>
      <c r="D87" s="138">
        <f t="shared" si="16"/>
        <v>65759260.47031036</v>
      </c>
      <c r="E87" s="138"/>
      <c r="F87" s="154">
        <f>'Depreciation '!C47</f>
        <v>-10830615</v>
      </c>
      <c r="G87" s="137"/>
      <c r="H87" s="154">
        <f>ADFIT_CCR.ELG!N41</f>
        <v>-405933</v>
      </c>
      <c r="I87" s="137"/>
      <c r="J87" s="154">
        <v>0</v>
      </c>
      <c r="K87" s="137"/>
      <c r="L87" s="154">
        <v>0</v>
      </c>
      <c r="M87" s="137"/>
      <c r="N87" s="138">
        <f t="shared" si="22"/>
        <v>54522712.47031036</v>
      </c>
      <c r="O87" s="137"/>
      <c r="P87" s="158">
        <f>WACC!$T$10</f>
        <v>7.4999999999999997E-2</v>
      </c>
      <c r="Q87" s="137"/>
      <c r="R87" s="138">
        <f t="shared" si="23"/>
        <v>340766.95293943974</v>
      </c>
      <c r="S87" s="137"/>
      <c r="T87" s="139">
        <v>0</v>
      </c>
      <c r="U87" s="137"/>
      <c r="V87" s="139">
        <f t="shared" si="15"/>
        <v>321124</v>
      </c>
      <c r="W87" s="139"/>
      <c r="X87" s="139">
        <f t="shared" si="24"/>
        <v>661890.9529394398</v>
      </c>
      <c r="Y87" s="137"/>
      <c r="Z87" s="159">
        <f>'Allocation Factor'!$C$19</f>
        <v>0.96306666666666663</v>
      </c>
      <c r="AA87" s="137"/>
      <c r="AB87" s="168">
        <f t="shared" si="25"/>
        <v>637445.11374420975</v>
      </c>
      <c r="AC87" s="168"/>
      <c r="AD87" s="137"/>
    </row>
    <row r="88" spans="2:30" x14ac:dyDescent="0.2">
      <c r="B88" s="167" t="s">
        <v>19</v>
      </c>
      <c r="C88" s="137">
        <v>2026</v>
      </c>
      <c r="D88" s="138">
        <f t="shared" si="16"/>
        <v>65759260.47031036</v>
      </c>
      <c r="E88" s="138"/>
      <c r="F88" s="154">
        <f>'Depreciation '!C48</f>
        <v>-11151739</v>
      </c>
      <c r="G88" s="137"/>
      <c r="H88" s="154">
        <f>ADFIT_CCR.ELG!N42</f>
        <v>-411717</v>
      </c>
      <c r="I88" s="137"/>
      <c r="J88" s="154">
        <v>0</v>
      </c>
      <c r="K88" s="137"/>
      <c r="L88" s="154">
        <v>0</v>
      </c>
      <c r="M88" s="137"/>
      <c r="N88" s="138">
        <f t="shared" si="22"/>
        <v>54195804.47031036</v>
      </c>
      <c r="O88" s="137"/>
      <c r="P88" s="158">
        <f>WACC!$T$10</f>
        <v>7.4999999999999997E-2</v>
      </c>
      <c r="Q88" s="137"/>
      <c r="R88" s="138">
        <f t="shared" si="23"/>
        <v>338723.77793943975</v>
      </c>
      <c r="S88" s="137"/>
      <c r="T88" s="139">
        <v>0</v>
      </c>
      <c r="U88" s="137"/>
      <c r="V88" s="139">
        <f t="shared" si="15"/>
        <v>321124</v>
      </c>
      <c r="W88" s="139"/>
      <c r="X88" s="139">
        <f t="shared" si="24"/>
        <v>659847.77793943975</v>
      </c>
      <c r="Y88" s="137"/>
      <c r="Z88" s="159">
        <f>'Allocation Factor'!$C$19</f>
        <v>0.96306666666666663</v>
      </c>
      <c r="AA88" s="137"/>
      <c r="AB88" s="168">
        <f t="shared" si="25"/>
        <v>635477.40000754304</v>
      </c>
      <c r="AC88" s="168"/>
      <c r="AD88" s="137"/>
    </row>
    <row r="89" spans="2:30" x14ac:dyDescent="0.2">
      <c r="B89" s="167" t="s">
        <v>8</v>
      </c>
      <c r="C89" s="137">
        <v>2026</v>
      </c>
      <c r="D89" s="138">
        <f t="shared" si="16"/>
        <v>65759260.47031036</v>
      </c>
      <c r="E89" s="138"/>
      <c r="F89" s="154">
        <f>'Depreciation '!C49</f>
        <v>-11472863</v>
      </c>
      <c r="G89" s="137"/>
      <c r="H89" s="154">
        <f>ADFIT_CCR.ELG!N43</f>
        <v>-417500</v>
      </c>
      <c r="I89" s="137"/>
      <c r="J89" s="154">
        <v>0</v>
      </c>
      <c r="K89" s="137"/>
      <c r="L89" s="154">
        <v>0</v>
      </c>
      <c r="M89" s="137"/>
      <c r="N89" s="138">
        <f t="shared" si="22"/>
        <v>53868897.47031036</v>
      </c>
      <c r="O89" s="137"/>
      <c r="P89" s="158">
        <f>WACC!$T$10</f>
        <v>7.4999999999999997E-2</v>
      </c>
      <c r="Q89" s="137"/>
      <c r="R89" s="138">
        <f t="shared" si="23"/>
        <v>336680.60918943974</v>
      </c>
      <c r="S89" s="137"/>
      <c r="T89" s="139">
        <v>0</v>
      </c>
      <c r="U89" s="137"/>
      <c r="V89" s="139">
        <f t="shared" si="15"/>
        <v>321124</v>
      </c>
      <c r="W89" s="139"/>
      <c r="X89" s="139">
        <f t="shared" si="24"/>
        <v>657804.6091894398</v>
      </c>
      <c r="Y89" s="137"/>
      <c r="Z89" s="159">
        <f>'Allocation Factor'!$C$19</f>
        <v>0.96306666666666663</v>
      </c>
      <c r="AA89" s="137"/>
      <c r="AB89" s="168">
        <f t="shared" si="25"/>
        <v>633509.69229004311</v>
      </c>
      <c r="AC89" s="168"/>
      <c r="AD89" s="137"/>
    </row>
    <row r="90" spans="2:30" x14ac:dyDescent="0.2">
      <c r="B90" s="167" t="s">
        <v>9</v>
      </c>
      <c r="C90" s="137">
        <v>2026</v>
      </c>
      <c r="D90" s="138">
        <f t="shared" si="16"/>
        <v>65759260.47031036</v>
      </c>
      <c r="E90" s="138"/>
      <c r="F90" s="154">
        <f>'Depreciation '!C50</f>
        <v>-11793987</v>
      </c>
      <c r="G90" s="137"/>
      <c r="H90" s="154">
        <f>ADFIT_CCR.ELG!N44</f>
        <v>-423284</v>
      </c>
      <c r="I90" s="137"/>
      <c r="J90" s="154">
        <v>0</v>
      </c>
      <c r="K90" s="137"/>
      <c r="L90" s="154">
        <v>0</v>
      </c>
      <c r="M90" s="137"/>
      <c r="N90" s="138">
        <f t="shared" si="22"/>
        <v>53541989.47031036</v>
      </c>
      <c r="O90" s="137"/>
      <c r="P90" s="158">
        <f>WACC!$T$10</f>
        <v>7.4999999999999997E-2</v>
      </c>
      <c r="Q90" s="137"/>
      <c r="R90" s="138">
        <f t="shared" si="23"/>
        <v>334637.43418943975</v>
      </c>
      <c r="S90" s="137"/>
      <c r="T90" s="139">
        <v>0</v>
      </c>
      <c r="U90" s="137"/>
      <c r="V90" s="139">
        <f t="shared" si="15"/>
        <v>321124</v>
      </c>
      <c r="W90" s="139"/>
      <c r="X90" s="139">
        <f t="shared" si="24"/>
        <v>655761.43418943975</v>
      </c>
      <c r="Y90" s="137"/>
      <c r="Z90" s="159">
        <f>'Allocation Factor'!$C$19</f>
        <v>0.96306666666666663</v>
      </c>
      <c r="AA90" s="137"/>
      <c r="AB90" s="168">
        <f t="shared" si="25"/>
        <v>631541.97855337639</v>
      </c>
      <c r="AC90" s="168"/>
      <c r="AD90" s="137"/>
    </row>
    <row r="91" spans="2:30" x14ac:dyDescent="0.2">
      <c r="B91" s="167" t="s">
        <v>10</v>
      </c>
      <c r="C91" s="137">
        <v>2026</v>
      </c>
      <c r="D91" s="138">
        <f t="shared" si="16"/>
        <v>65759260.47031036</v>
      </c>
      <c r="E91" s="138"/>
      <c r="F91" s="154">
        <f>'Depreciation '!C51</f>
        <v>-12115111</v>
      </c>
      <c r="G91" s="137"/>
      <c r="H91" s="154">
        <f>ADFIT_CCR.ELG!N45</f>
        <v>-429067</v>
      </c>
      <c r="I91" s="137"/>
      <c r="J91" s="154">
        <v>0</v>
      </c>
      <c r="K91" s="137"/>
      <c r="L91" s="154">
        <v>0</v>
      </c>
      <c r="M91" s="137"/>
      <c r="N91" s="138">
        <f t="shared" si="22"/>
        <v>53215082.47031036</v>
      </c>
      <c r="O91" s="137"/>
      <c r="P91" s="158">
        <f>WACC!$T$10</f>
        <v>7.4999999999999997E-2</v>
      </c>
      <c r="Q91" s="137"/>
      <c r="R91" s="138">
        <f t="shared" si="23"/>
        <v>332594.26543943974</v>
      </c>
      <c r="S91" s="137"/>
      <c r="T91" s="139">
        <v>0</v>
      </c>
      <c r="U91" s="137"/>
      <c r="V91" s="139">
        <f t="shared" si="15"/>
        <v>321124</v>
      </c>
      <c r="W91" s="139"/>
      <c r="X91" s="139">
        <f t="shared" si="24"/>
        <v>653718.2654394398</v>
      </c>
      <c r="Y91" s="137"/>
      <c r="Z91" s="159">
        <f>'Allocation Factor'!$C$19</f>
        <v>0.96306666666666663</v>
      </c>
      <c r="AA91" s="137"/>
      <c r="AB91" s="168">
        <f t="shared" si="25"/>
        <v>629574.27083587646</v>
      </c>
      <c r="AC91" s="168"/>
      <c r="AD91" s="137"/>
    </row>
    <row r="92" spans="2:30" x14ac:dyDescent="0.2">
      <c r="B92" s="167" t="s">
        <v>11</v>
      </c>
      <c r="C92" s="137">
        <v>2027</v>
      </c>
      <c r="D92" s="138">
        <f t="shared" si="16"/>
        <v>65759260.47031036</v>
      </c>
      <c r="E92" s="138"/>
      <c r="F92" s="154">
        <f>'Depreciation '!C52</f>
        <v>-12436235</v>
      </c>
      <c r="G92" s="137"/>
      <c r="H92" s="154">
        <f>ADFIT_CCR.ELG!N46</f>
        <v>-429358</v>
      </c>
      <c r="I92" s="137"/>
      <c r="J92" s="154">
        <v>0</v>
      </c>
      <c r="K92" s="137"/>
      <c r="L92" s="154">
        <v>0</v>
      </c>
      <c r="M92" s="137"/>
      <c r="N92" s="138">
        <f t="shared" ref="N92:N94" si="26">SUM(D92:J92)-L92</f>
        <v>52893667.47031036</v>
      </c>
      <c r="O92" s="137"/>
      <c r="P92" s="158">
        <f>WACC!$T$10</f>
        <v>7.4999999999999997E-2</v>
      </c>
      <c r="Q92" s="137"/>
      <c r="R92" s="138">
        <f t="shared" si="23"/>
        <v>330585.42168943974</v>
      </c>
      <c r="S92" s="137"/>
      <c r="T92" s="139">
        <v>0</v>
      </c>
      <c r="U92" s="137"/>
      <c r="V92" s="139">
        <f t="shared" si="15"/>
        <v>321124</v>
      </c>
      <c r="W92" s="139"/>
      <c r="X92" s="139">
        <f t="shared" si="24"/>
        <v>651709.4216894398</v>
      </c>
      <c r="Y92" s="137"/>
      <c r="Z92" s="159">
        <f>'Allocation Factor'!$C$19</f>
        <v>0.96306666666666663</v>
      </c>
      <c r="AA92" s="137"/>
      <c r="AB92" s="168">
        <f t="shared" si="25"/>
        <v>627639.62038170977</v>
      </c>
      <c r="AC92" s="168"/>
      <c r="AD92" s="137"/>
    </row>
    <row r="93" spans="2:30" x14ac:dyDescent="0.2">
      <c r="B93" s="167" t="s">
        <v>12</v>
      </c>
      <c r="C93" s="137">
        <v>2027</v>
      </c>
      <c r="D93" s="138">
        <f t="shared" si="16"/>
        <v>65759260.47031036</v>
      </c>
      <c r="E93" s="138"/>
      <c r="F93" s="154">
        <f>'Depreciation '!C53</f>
        <v>-12757359</v>
      </c>
      <c r="G93" s="137"/>
      <c r="H93" s="154">
        <f>ADFIT_CCR.ELG!N47</f>
        <v>-429648</v>
      </c>
      <c r="I93" s="137"/>
      <c r="J93" s="154">
        <v>0</v>
      </c>
      <c r="K93" s="137"/>
      <c r="L93" s="154">
        <v>0</v>
      </c>
      <c r="M93" s="137"/>
      <c r="N93" s="138">
        <f t="shared" si="26"/>
        <v>52572253.47031036</v>
      </c>
      <c r="O93" s="137"/>
      <c r="P93" s="158">
        <f>WACC!$T$10</f>
        <v>7.4999999999999997E-2</v>
      </c>
      <c r="Q93" s="137"/>
      <c r="R93" s="138">
        <f t="shared" si="23"/>
        <v>328576.58418943972</v>
      </c>
      <c r="S93" s="137"/>
      <c r="T93" s="139">
        <v>0</v>
      </c>
      <c r="U93" s="137"/>
      <c r="V93" s="139">
        <f t="shared" si="15"/>
        <v>321124</v>
      </c>
      <c r="W93" s="139"/>
      <c r="X93" s="139">
        <f t="shared" si="24"/>
        <v>649700.58418943966</v>
      </c>
      <c r="Y93" s="137"/>
      <c r="Z93" s="159">
        <f>'Allocation Factor'!$C$19</f>
        <v>0.96306666666666663</v>
      </c>
      <c r="AA93" s="137"/>
      <c r="AB93" s="168">
        <f t="shared" si="25"/>
        <v>625704.97594670963</v>
      </c>
      <c r="AC93" s="168"/>
      <c r="AD93" s="137"/>
    </row>
    <row r="94" spans="2:30" x14ac:dyDescent="0.2">
      <c r="B94" s="167" t="s">
        <v>13</v>
      </c>
      <c r="C94" s="137">
        <v>2027</v>
      </c>
      <c r="D94" s="138">
        <f t="shared" si="16"/>
        <v>65759260.47031036</v>
      </c>
      <c r="E94" s="138"/>
      <c r="F94" s="154">
        <f>'Depreciation '!C54</f>
        <v>-13078483</v>
      </c>
      <c r="G94" s="137"/>
      <c r="H94" s="154">
        <f>ADFIT_CCR.ELG!N48</f>
        <v>-429938</v>
      </c>
      <c r="I94" s="137"/>
      <c r="J94" s="154">
        <v>0</v>
      </c>
      <c r="K94" s="137"/>
      <c r="L94" s="154">
        <v>0</v>
      </c>
      <c r="M94" s="137"/>
      <c r="N94" s="138">
        <f t="shared" si="26"/>
        <v>52250839.47031036</v>
      </c>
      <c r="O94" s="137"/>
      <c r="P94" s="158">
        <f>WACC!$T$10</f>
        <v>7.4999999999999997E-2</v>
      </c>
      <c r="Q94" s="137"/>
      <c r="R94" s="138">
        <f t="shared" si="23"/>
        <v>326567.74668943975</v>
      </c>
      <c r="S94" s="137"/>
      <c r="T94" s="139">
        <v>0</v>
      </c>
      <c r="U94" s="137"/>
      <c r="V94" s="139">
        <f t="shared" si="15"/>
        <v>321124</v>
      </c>
      <c r="W94" s="139"/>
      <c r="X94" s="139">
        <f t="shared" si="24"/>
        <v>647691.74668943975</v>
      </c>
      <c r="Y94" s="137"/>
      <c r="Z94" s="159">
        <f>'Allocation Factor'!$C$19</f>
        <v>0.96306666666666663</v>
      </c>
      <c r="AA94" s="137"/>
      <c r="AB94" s="168">
        <f t="shared" si="25"/>
        <v>623770.33151170972</v>
      </c>
      <c r="AC94" s="168"/>
      <c r="AD94" s="168"/>
    </row>
    <row r="95" spans="2:30" x14ac:dyDescent="0.2">
      <c r="B95" s="167" t="s">
        <v>14</v>
      </c>
      <c r="C95" s="137">
        <v>2027</v>
      </c>
      <c r="D95" s="138">
        <f t="shared" si="16"/>
        <v>65759260.47031036</v>
      </c>
      <c r="E95" s="138"/>
      <c r="F95" s="154">
        <f>'Depreciation '!C55</f>
        <v>-13399607</v>
      </c>
      <c r="G95" s="137"/>
      <c r="H95" s="154">
        <f>ADFIT_CCR.ELG!N49</f>
        <v>-430228</v>
      </c>
      <c r="I95" s="137"/>
      <c r="J95" s="154">
        <v>0</v>
      </c>
      <c r="K95" s="137"/>
      <c r="L95" s="154">
        <v>0</v>
      </c>
      <c r="M95" s="137"/>
      <c r="N95" s="138">
        <f t="shared" ref="N95:N103" si="27">SUM(D95:J95)-L95</f>
        <v>51929425.47031036</v>
      </c>
      <c r="O95" s="137"/>
      <c r="P95" s="158">
        <f>WACC!$T$10</f>
        <v>7.4999999999999997E-2</v>
      </c>
      <c r="Q95" s="137"/>
      <c r="R95" s="138">
        <f t="shared" ref="R95:R158" si="28">N95*P95/12</f>
        <v>324558.90918943973</v>
      </c>
      <c r="S95" s="137"/>
      <c r="T95" s="139">
        <v>0</v>
      </c>
      <c r="U95" s="137"/>
      <c r="V95" s="139">
        <f t="shared" si="15"/>
        <v>321124</v>
      </c>
      <c r="W95" s="139"/>
      <c r="X95" s="139">
        <f t="shared" ref="X95:X158" si="29">V95+T95+R95</f>
        <v>645682.90918943973</v>
      </c>
      <c r="Y95" s="137"/>
      <c r="Z95" s="159">
        <f>'Allocation Factor'!$C$19</f>
        <v>0.96306666666666663</v>
      </c>
      <c r="AA95" s="137"/>
      <c r="AB95" s="168">
        <f t="shared" ref="AB95:AB158" si="30">X95*Z95</f>
        <v>621835.6870767097</v>
      </c>
      <c r="AC95" s="168"/>
      <c r="AD95" s="137"/>
    </row>
    <row r="96" spans="2:30" x14ac:dyDescent="0.2">
      <c r="B96" s="167" t="s">
        <v>15</v>
      </c>
      <c r="C96" s="137">
        <v>2027</v>
      </c>
      <c r="D96" s="138">
        <f t="shared" si="16"/>
        <v>65759260.47031036</v>
      </c>
      <c r="E96" s="138"/>
      <c r="F96" s="154">
        <f>'Depreciation '!C56</f>
        <v>-13720731</v>
      </c>
      <c r="G96" s="137"/>
      <c r="H96" s="154">
        <f>ADFIT_CCR.ELG!N50</f>
        <v>-430518</v>
      </c>
      <c r="I96" s="137"/>
      <c r="J96" s="154">
        <v>0</v>
      </c>
      <c r="K96" s="137"/>
      <c r="L96" s="154">
        <v>0</v>
      </c>
      <c r="M96" s="137"/>
      <c r="N96" s="138">
        <f t="shared" si="27"/>
        <v>51608011.47031036</v>
      </c>
      <c r="O96" s="137"/>
      <c r="P96" s="158">
        <f>WACC!$T$10</f>
        <v>7.4999999999999997E-2</v>
      </c>
      <c r="Q96" s="137"/>
      <c r="R96" s="138">
        <f t="shared" si="28"/>
        <v>322550.07168943976</v>
      </c>
      <c r="S96" s="137"/>
      <c r="T96" s="139">
        <v>0</v>
      </c>
      <c r="U96" s="137"/>
      <c r="V96" s="139">
        <f t="shared" si="15"/>
        <v>321124</v>
      </c>
      <c r="W96" s="139"/>
      <c r="X96" s="139">
        <f t="shared" si="29"/>
        <v>643674.0716894397</v>
      </c>
      <c r="Y96" s="137"/>
      <c r="Z96" s="159">
        <f>'Allocation Factor'!$C$19</f>
        <v>0.96306666666666663</v>
      </c>
      <c r="AA96" s="137"/>
      <c r="AB96" s="168">
        <f t="shared" si="30"/>
        <v>619901.04264170968</v>
      </c>
      <c r="AC96" s="168"/>
      <c r="AD96" s="137"/>
    </row>
    <row r="97" spans="2:30" x14ac:dyDescent="0.2">
      <c r="B97" s="167" t="s">
        <v>16</v>
      </c>
      <c r="C97" s="137">
        <v>2027</v>
      </c>
      <c r="D97" s="138">
        <f t="shared" si="16"/>
        <v>65759260.47031036</v>
      </c>
      <c r="E97" s="138"/>
      <c r="F97" s="154">
        <f>'Depreciation '!C57</f>
        <v>-14041855</v>
      </c>
      <c r="G97" s="137"/>
      <c r="H97" s="154">
        <f>ADFIT_CCR.ELG!N51</f>
        <v>-430808</v>
      </c>
      <c r="I97" s="137"/>
      <c r="J97" s="154">
        <v>0</v>
      </c>
      <c r="K97" s="137"/>
      <c r="L97" s="154">
        <v>0</v>
      </c>
      <c r="M97" s="137"/>
      <c r="N97" s="138">
        <f t="shared" si="27"/>
        <v>51286597.47031036</v>
      </c>
      <c r="O97" s="137"/>
      <c r="P97" s="158">
        <f>WACC!$T$10</f>
        <v>7.4999999999999997E-2</v>
      </c>
      <c r="Q97" s="137"/>
      <c r="R97" s="138">
        <f t="shared" si="28"/>
        <v>320541.23418943974</v>
      </c>
      <c r="S97" s="137"/>
      <c r="T97" s="139">
        <v>0</v>
      </c>
      <c r="U97" s="137"/>
      <c r="V97" s="139">
        <f t="shared" si="15"/>
        <v>321124</v>
      </c>
      <c r="W97" s="139"/>
      <c r="X97" s="139">
        <f t="shared" si="29"/>
        <v>641665.2341894398</v>
      </c>
      <c r="Y97" s="137"/>
      <c r="Z97" s="159">
        <f>'Allocation Factor'!$C$19</f>
        <v>0.96306666666666663</v>
      </c>
      <c r="AA97" s="137"/>
      <c r="AB97" s="168">
        <f t="shared" si="30"/>
        <v>617966.39820670977</v>
      </c>
      <c r="AC97" s="168"/>
      <c r="AD97" s="137"/>
    </row>
    <row r="98" spans="2:30" x14ac:dyDescent="0.2">
      <c r="B98" s="167" t="s">
        <v>17</v>
      </c>
      <c r="C98" s="137">
        <v>2027</v>
      </c>
      <c r="D98" s="138">
        <f t="shared" si="16"/>
        <v>65759260.47031036</v>
      </c>
      <c r="E98" s="138"/>
      <c r="F98" s="154">
        <f>'Depreciation '!C58</f>
        <v>-14362979</v>
      </c>
      <c r="G98" s="137"/>
      <c r="H98" s="154">
        <f>ADFIT_CCR.ELG!N52</f>
        <v>-431099</v>
      </c>
      <c r="I98" s="137"/>
      <c r="J98" s="154">
        <v>0</v>
      </c>
      <c r="K98" s="137"/>
      <c r="L98" s="154">
        <v>0</v>
      </c>
      <c r="M98" s="137"/>
      <c r="N98" s="138">
        <f t="shared" si="27"/>
        <v>50965182.47031036</v>
      </c>
      <c r="O98" s="137"/>
      <c r="P98" s="158">
        <f>WACC!$T$10</f>
        <v>7.4999999999999997E-2</v>
      </c>
      <c r="Q98" s="137"/>
      <c r="R98" s="138">
        <f t="shared" si="28"/>
        <v>318532.39043943974</v>
      </c>
      <c r="S98" s="137"/>
      <c r="T98" s="139">
        <v>0</v>
      </c>
      <c r="U98" s="137"/>
      <c r="V98" s="139">
        <f t="shared" si="15"/>
        <v>321124</v>
      </c>
      <c r="W98" s="139"/>
      <c r="X98" s="139">
        <f t="shared" si="29"/>
        <v>639656.3904394398</v>
      </c>
      <c r="Y98" s="137"/>
      <c r="Z98" s="159">
        <f>'Allocation Factor'!$C$19</f>
        <v>0.96306666666666663</v>
      </c>
      <c r="AA98" s="137"/>
      <c r="AB98" s="168">
        <f t="shared" si="30"/>
        <v>616031.74775254307</v>
      </c>
      <c r="AC98" s="168"/>
      <c r="AD98" s="137"/>
    </row>
    <row r="99" spans="2:30" x14ac:dyDescent="0.2">
      <c r="B99" s="167" t="s">
        <v>18</v>
      </c>
      <c r="C99" s="137">
        <v>2027</v>
      </c>
      <c r="D99" s="138">
        <f t="shared" si="16"/>
        <v>65759260.47031036</v>
      </c>
      <c r="E99" s="138"/>
      <c r="F99" s="154">
        <f>'Depreciation '!C59</f>
        <v>-14684103</v>
      </c>
      <c r="G99" s="137"/>
      <c r="H99" s="154">
        <f>ADFIT_CCR.ELG!N53</f>
        <v>-431389</v>
      </c>
      <c r="I99" s="137"/>
      <c r="J99" s="154">
        <v>0</v>
      </c>
      <c r="K99" s="137"/>
      <c r="L99" s="154">
        <v>0</v>
      </c>
      <c r="M99" s="137"/>
      <c r="N99" s="138">
        <f t="shared" si="27"/>
        <v>50643768.47031036</v>
      </c>
      <c r="O99" s="137"/>
      <c r="P99" s="158">
        <f>WACC!$T$10</f>
        <v>7.4999999999999997E-2</v>
      </c>
      <c r="Q99" s="137"/>
      <c r="R99" s="138">
        <f t="shared" si="28"/>
        <v>316523.55293943972</v>
      </c>
      <c r="S99" s="137"/>
      <c r="T99" s="139">
        <v>0</v>
      </c>
      <c r="U99" s="137"/>
      <c r="V99" s="139">
        <f t="shared" si="15"/>
        <v>321124</v>
      </c>
      <c r="W99" s="139"/>
      <c r="X99" s="139">
        <f t="shared" si="29"/>
        <v>637647.55293943966</v>
      </c>
      <c r="Y99" s="137"/>
      <c r="Z99" s="159">
        <f>'Allocation Factor'!$C$19</f>
        <v>0.96306666666666663</v>
      </c>
      <c r="AA99" s="137"/>
      <c r="AB99" s="168">
        <f t="shared" si="30"/>
        <v>614097.10331754305</v>
      </c>
      <c r="AC99" s="168"/>
      <c r="AD99" s="137"/>
    </row>
    <row r="100" spans="2:30" x14ac:dyDescent="0.2">
      <c r="B100" s="167" t="s">
        <v>19</v>
      </c>
      <c r="C100" s="137">
        <v>2027</v>
      </c>
      <c r="D100" s="138">
        <f t="shared" si="16"/>
        <v>65759260.47031036</v>
      </c>
      <c r="E100" s="138"/>
      <c r="F100" s="154">
        <f>'Depreciation '!C60</f>
        <v>-15005227</v>
      </c>
      <c r="G100" s="137"/>
      <c r="H100" s="154">
        <f>ADFIT_CCR.ELG!N54</f>
        <v>-431679</v>
      </c>
      <c r="I100" s="137"/>
      <c r="J100" s="154">
        <v>0</v>
      </c>
      <c r="K100" s="137"/>
      <c r="L100" s="154">
        <v>0</v>
      </c>
      <c r="M100" s="137"/>
      <c r="N100" s="138">
        <f t="shared" si="27"/>
        <v>50322354.47031036</v>
      </c>
      <c r="O100" s="137"/>
      <c r="P100" s="158">
        <f>WACC!$T$10</f>
        <v>7.4999999999999997E-2</v>
      </c>
      <c r="Q100" s="137"/>
      <c r="R100" s="138">
        <f t="shared" si="28"/>
        <v>314514.71543943975</v>
      </c>
      <c r="S100" s="137"/>
      <c r="T100" s="139">
        <v>0</v>
      </c>
      <c r="U100" s="137"/>
      <c r="V100" s="139">
        <f t="shared" si="15"/>
        <v>321124</v>
      </c>
      <c r="W100" s="139"/>
      <c r="X100" s="139">
        <f t="shared" si="29"/>
        <v>635638.71543943975</v>
      </c>
      <c r="Y100" s="137"/>
      <c r="Z100" s="159">
        <f>'Allocation Factor'!$C$19</f>
        <v>0.96306666666666663</v>
      </c>
      <c r="AA100" s="137"/>
      <c r="AB100" s="168">
        <f t="shared" si="30"/>
        <v>612162.45888254314</v>
      </c>
      <c r="AC100" s="168"/>
      <c r="AD100" s="137"/>
    </row>
    <row r="101" spans="2:30" x14ac:dyDescent="0.2">
      <c r="B101" s="167" t="s">
        <v>8</v>
      </c>
      <c r="C101" s="137">
        <v>2027</v>
      </c>
      <c r="D101" s="138">
        <f t="shared" si="16"/>
        <v>65759260.47031036</v>
      </c>
      <c r="E101" s="138"/>
      <c r="F101" s="154">
        <f>'Depreciation '!C61</f>
        <v>-15326351</v>
      </c>
      <c r="G101" s="137"/>
      <c r="H101" s="154">
        <f>ADFIT_CCR.ELG!N55</f>
        <v>-431969</v>
      </c>
      <c r="I101" s="137"/>
      <c r="J101" s="154">
        <v>0</v>
      </c>
      <c r="K101" s="137"/>
      <c r="L101" s="154">
        <v>0</v>
      </c>
      <c r="M101" s="137"/>
      <c r="N101" s="138">
        <f t="shared" si="27"/>
        <v>50000940.47031036</v>
      </c>
      <c r="O101" s="137"/>
      <c r="P101" s="158">
        <f>WACC!$T$10</f>
        <v>7.4999999999999997E-2</v>
      </c>
      <c r="Q101" s="137"/>
      <c r="R101" s="138">
        <f t="shared" si="28"/>
        <v>312505.87793943973</v>
      </c>
      <c r="S101" s="137"/>
      <c r="T101" s="139">
        <v>0</v>
      </c>
      <c r="U101" s="137"/>
      <c r="V101" s="139">
        <f t="shared" si="15"/>
        <v>321124</v>
      </c>
      <c r="W101" s="139"/>
      <c r="X101" s="139">
        <f t="shared" si="29"/>
        <v>633629.87793943973</v>
      </c>
      <c r="Y101" s="137"/>
      <c r="Z101" s="159">
        <f>'Allocation Factor'!$C$19</f>
        <v>0.96306666666666663</v>
      </c>
      <c r="AA101" s="137"/>
      <c r="AB101" s="168">
        <f t="shared" si="30"/>
        <v>610227.81444754312</v>
      </c>
      <c r="AC101" s="168"/>
      <c r="AD101" s="137"/>
    </row>
    <row r="102" spans="2:30" x14ac:dyDescent="0.2">
      <c r="B102" s="167" t="s">
        <v>9</v>
      </c>
      <c r="C102" s="137">
        <v>2027</v>
      </c>
      <c r="D102" s="138">
        <f t="shared" si="16"/>
        <v>65759260.47031036</v>
      </c>
      <c r="E102" s="138"/>
      <c r="F102" s="154">
        <f>'Depreciation '!C62</f>
        <v>-15647475</v>
      </c>
      <c r="G102" s="137"/>
      <c r="H102" s="154">
        <f>ADFIT_CCR.ELG!N56</f>
        <v>-432259</v>
      </c>
      <c r="I102" s="137"/>
      <c r="J102" s="154">
        <v>0</v>
      </c>
      <c r="K102" s="137"/>
      <c r="L102" s="154">
        <v>0</v>
      </c>
      <c r="M102" s="137"/>
      <c r="N102" s="138">
        <f t="shared" si="27"/>
        <v>49679526.47031036</v>
      </c>
      <c r="O102" s="137"/>
      <c r="P102" s="158">
        <f>WACC!$T$10</f>
        <v>7.4999999999999997E-2</v>
      </c>
      <c r="Q102" s="137"/>
      <c r="R102" s="138">
        <f t="shared" si="28"/>
        <v>310497.04043943976</v>
      </c>
      <c r="S102" s="137"/>
      <c r="T102" s="139">
        <v>0</v>
      </c>
      <c r="U102" s="137"/>
      <c r="V102" s="139">
        <f t="shared" si="15"/>
        <v>321124</v>
      </c>
      <c r="W102" s="139"/>
      <c r="X102" s="139">
        <f t="shared" si="29"/>
        <v>631621.0404394397</v>
      </c>
      <c r="Y102" s="137"/>
      <c r="Z102" s="159">
        <f>'Allocation Factor'!$C$19</f>
        <v>0.96306666666666663</v>
      </c>
      <c r="AA102" s="137"/>
      <c r="AB102" s="168">
        <f t="shared" si="30"/>
        <v>608293.17001254309</v>
      </c>
      <c r="AC102" s="168"/>
      <c r="AD102" s="137"/>
    </row>
    <row r="103" spans="2:30" x14ac:dyDescent="0.2">
      <c r="B103" s="167" t="s">
        <v>10</v>
      </c>
      <c r="C103" s="137">
        <v>2027</v>
      </c>
      <c r="D103" s="138">
        <f t="shared" si="16"/>
        <v>65759260.47031036</v>
      </c>
      <c r="E103" s="138"/>
      <c r="F103" s="154">
        <f>'Depreciation '!C63</f>
        <v>-15968599</v>
      </c>
      <c r="G103" s="137"/>
      <c r="H103" s="154">
        <f>ADFIT_CCR.ELG!N57</f>
        <v>-432549</v>
      </c>
      <c r="I103" s="137"/>
      <c r="J103" s="154">
        <v>0</v>
      </c>
      <c r="K103" s="137"/>
      <c r="L103" s="154">
        <v>0</v>
      </c>
      <c r="M103" s="137"/>
      <c r="N103" s="138">
        <f t="shared" si="27"/>
        <v>49358112.47031036</v>
      </c>
      <c r="O103" s="137"/>
      <c r="P103" s="158">
        <f>WACC!$T$10</f>
        <v>7.4999999999999997E-2</v>
      </c>
      <c r="Q103" s="137"/>
      <c r="R103" s="138">
        <f t="shared" si="28"/>
        <v>308488.20293943974</v>
      </c>
      <c r="S103" s="137"/>
      <c r="T103" s="139">
        <v>0</v>
      </c>
      <c r="U103" s="137"/>
      <c r="V103" s="139">
        <f t="shared" si="15"/>
        <v>321124</v>
      </c>
      <c r="W103" s="139"/>
      <c r="X103" s="139">
        <f t="shared" si="29"/>
        <v>629612.2029394398</v>
      </c>
      <c r="Y103" s="137"/>
      <c r="Z103" s="159">
        <f>'Allocation Factor'!$C$19</f>
        <v>0.96306666666666663</v>
      </c>
      <c r="AA103" s="137"/>
      <c r="AB103" s="168">
        <f t="shared" si="30"/>
        <v>606358.52557754319</v>
      </c>
      <c r="AC103" s="168"/>
      <c r="AD103" s="137"/>
    </row>
    <row r="104" spans="2:30" x14ac:dyDescent="0.2">
      <c r="B104" s="167" t="s">
        <v>11</v>
      </c>
      <c r="C104" s="137">
        <v>2028</v>
      </c>
      <c r="D104" s="138">
        <f t="shared" si="16"/>
        <v>65759260.47031036</v>
      </c>
      <c r="E104" s="138"/>
      <c r="F104" s="154">
        <f>'Depreciation '!C64</f>
        <v>-16289723</v>
      </c>
      <c r="G104" s="137"/>
      <c r="H104" s="154">
        <f>ADFIT_CCR.ELG!N58</f>
        <v>-427760</v>
      </c>
      <c r="I104" s="137"/>
      <c r="J104" s="154">
        <v>0</v>
      </c>
      <c r="K104" s="137"/>
      <c r="L104" s="154">
        <v>0</v>
      </c>
      <c r="M104" s="137"/>
      <c r="N104" s="138">
        <f t="shared" ref="N104:N106" si="31">SUM(D104:J104)-L104</f>
        <v>49041777.47031036</v>
      </c>
      <c r="O104" s="137"/>
      <c r="P104" s="158">
        <f>WACC!$T$10</f>
        <v>7.4999999999999997E-2</v>
      </c>
      <c r="Q104" s="137"/>
      <c r="R104" s="138">
        <f t="shared" si="28"/>
        <v>306511.10918943974</v>
      </c>
      <c r="S104" s="137"/>
      <c r="T104" s="139">
        <v>0</v>
      </c>
      <c r="U104" s="137"/>
      <c r="V104" s="139">
        <f t="shared" si="15"/>
        <v>321124</v>
      </c>
      <c r="W104" s="139"/>
      <c r="X104" s="139">
        <f t="shared" si="29"/>
        <v>627635.1091894398</v>
      </c>
      <c r="Y104" s="137"/>
      <c r="Z104" s="159">
        <f>'Allocation Factor'!$C$19</f>
        <v>0.96306666666666663</v>
      </c>
      <c r="AA104" s="137"/>
      <c r="AB104" s="168">
        <f t="shared" si="30"/>
        <v>604454.45249004313</v>
      </c>
      <c r="AC104" s="168"/>
      <c r="AD104" s="137"/>
    </row>
    <row r="105" spans="2:30" x14ac:dyDescent="0.2">
      <c r="B105" s="167" t="s">
        <v>12</v>
      </c>
      <c r="C105" s="137">
        <v>2028</v>
      </c>
      <c r="D105" s="138">
        <f t="shared" si="16"/>
        <v>65759260.47031036</v>
      </c>
      <c r="E105" s="138"/>
      <c r="F105" s="154">
        <f>'Depreciation '!C65</f>
        <v>-16610847</v>
      </c>
      <c r="G105" s="137"/>
      <c r="H105" s="154">
        <f>ADFIT_CCR.ELG!N59</f>
        <v>-422971</v>
      </c>
      <c r="I105" s="137"/>
      <c r="J105" s="154">
        <v>0</v>
      </c>
      <c r="K105" s="137"/>
      <c r="L105" s="154">
        <v>0</v>
      </c>
      <c r="M105" s="137"/>
      <c r="N105" s="138">
        <f t="shared" si="31"/>
        <v>48725442.47031036</v>
      </c>
      <c r="O105" s="137"/>
      <c r="P105" s="158">
        <f>WACC!$T$10</f>
        <v>7.4999999999999997E-2</v>
      </c>
      <c r="Q105" s="137"/>
      <c r="R105" s="138">
        <f t="shared" si="28"/>
        <v>304534.01543943974</v>
      </c>
      <c r="S105" s="137"/>
      <c r="T105" s="139">
        <v>0</v>
      </c>
      <c r="U105" s="137"/>
      <c r="V105" s="139">
        <f t="shared" si="15"/>
        <v>321124</v>
      </c>
      <c r="W105" s="139"/>
      <c r="X105" s="139">
        <f t="shared" si="29"/>
        <v>625658.0154394398</v>
      </c>
      <c r="Y105" s="137"/>
      <c r="Z105" s="159">
        <f>'Allocation Factor'!$C$19</f>
        <v>0.96306666666666663</v>
      </c>
      <c r="AA105" s="137"/>
      <c r="AB105" s="168">
        <f t="shared" si="30"/>
        <v>602550.37940254319</v>
      </c>
      <c r="AC105" s="168"/>
      <c r="AD105" s="137"/>
    </row>
    <row r="106" spans="2:30" x14ac:dyDescent="0.2">
      <c r="B106" s="167" t="s">
        <v>13</v>
      </c>
      <c r="C106" s="137">
        <v>2028</v>
      </c>
      <c r="D106" s="138">
        <f t="shared" si="16"/>
        <v>65759260.47031036</v>
      </c>
      <c r="E106" s="138"/>
      <c r="F106" s="154">
        <f>'Depreciation '!C66</f>
        <v>-16931971</v>
      </c>
      <c r="G106" s="137"/>
      <c r="H106" s="154">
        <f>ADFIT_CCR.ELG!N60</f>
        <v>-418182</v>
      </c>
      <c r="I106" s="137"/>
      <c r="J106" s="154">
        <v>0</v>
      </c>
      <c r="K106" s="137"/>
      <c r="L106" s="154">
        <v>0</v>
      </c>
      <c r="M106" s="137"/>
      <c r="N106" s="138">
        <f t="shared" si="31"/>
        <v>48409107.47031036</v>
      </c>
      <c r="O106" s="137"/>
      <c r="P106" s="158">
        <f>WACC!$T$10</f>
        <v>7.4999999999999997E-2</v>
      </c>
      <c r="Q106" s="137"/>
      <c r="R106" s="138">
        <f t="shared" si="28"/>
        <v>302556.92168943974</v>
      </c>
      <c r="S106" s="137"/>
      <c r="T106" s="139">
        <v>0</v>
      </c>
      <c r="U106" s="137"/>
      <c r="V106" s="139">
        <f t="shared" si="15"/>
        <v>321124</v>
      </c>
      <c r="W106" s="139"/>
      <c r="X106" s="139">
        <f t="shared" si="29"/>
        <v>623680.9216894398</v>
      </c>
      <c r="Y106" s="137"/>
      <c r="Z106" s="159">
        <f>'Allocation Factor'!$C$19</f>
        <v>0.96306666666666663</v>
      </c>
      <c r="AA106" s="137"/>
      <c r="AB106" s="168">
        <f t="shared" si="30"/>
        <v>600646.30631504313</v>
      </c>
      <c r="AC106" s="168"/>
      <c r="AD106" s="168"/>
    </row>
    <row r="107" spans="2:30" x14ac:dyDescent="0.2">
      <c r="B107" s="167" t="s">
        <v>14</v>
      </c>
      <c r="C107" s="137">
        <v>2028</v>
      </c>
      <c r="D107" s="138">
        <f t="shared" si="16"/>
        <v>65759260.47031036</v>
      </c>
      <c r="E107" s="138"/>
      <c r="F107" s="154">
        <f>'Depreciation '!C67</f>
        <v>-17253095</v>
      </c>
      <c r="G107" s="137"/>
      <c r="H107" s="154">
        <f>ADFIT_CCR.ELG!N61</f>
        <v>-413394</v>
      </c>
      <c r="I107" s="137"/>
      <c r="J107" s="154">
        <v>0</v>
      </c>
      <c r="K107" s="137"/>
      <c r="L107" s="154">
        <v>0</v>
      </c>
      <c r="M107" s="137"/>
      <c r="N107" s="138">
        <f t="shared" ref="N107:N115" si="32">SUM(D107:J107)-L107</f>
        <v>48092771.47031036</v>
      </c>
      <c r="O107" s="137"/>
      <c r="P107" s="158">
        <f>WACC!$T$10</f>
        <v>7.4999999999999997E-2</v>
      </c>
      <c r="Q107" s="137"/>
      <c r="R107" s="138">
        <f t="shared" si="28"/>
        <v>300579.82168943976</v>
      </c>
      <c r="S107" s="137"/>
      <c r="T107" s="139">
        <v>0</v>
      </c>
      <c r="U107" s="137"/>
      <c r="V107" s="139">
        <f t="shared" si="15"/>
        <v>321124</v>
      </c>
      <c r="W107" s="139"/>
      <c r="X107" s="139">
        <f t="shared" si="29"/>
        <v>621703.8216894397</v>
      </c>
      <c r="Y107" s="137"/>
      <c r="Z107" s="159">
        <f>'Allocation Factor'!$C$19</f>
        <v>0.96306666666666663</v>
      </c>
      <c r="AA107" s="137"/>
      <c r="AB107" s="168">
        <f t="shared" si="30"/>
        <v>598742.2272083764</v>
      </c>
      <c r="AC107" s="168"/>
      <c r="AD107" s="137"/>
    </row>
    <row r="108" spans="2:30" x14ac:dyDescent="0.2">
      <c r="B108" s="167" t="s">
        <v>15</v>
      </c>
      <c r="C108" s="137">
        <v>2028</v>
      </c>
      <c r="D108" s="138">
        <f t="shared" si="16"/>
        <v>65759260.47031036</v>
      </c>
      <c r="E108" s="138"/>
      <c r="F108" s="154">
        <f>'Depreciation '!C68</f>
        <v>-17574219</v>
      </c>
      <c r="G108" s="137"/>
      <c r="H108" s="154">
        <f>ADFIT_CCR.ELG!N62</f>
        <v>-408605</v>
      </c>
      <c r="I108" s="137"/>
      <c r="J108" s="154">
        <v>0</v>
      </c>
      <c r="K108" s="137"/>
      <c r="L108" s="154">
        <v>0</v>
      </c>
      <c r="M108" s="137"/>
      <c r="N108" s="138">
        <f t="shared" si="32"/>
        <v>47776436.47031036</v>
      </c>
      <c r="O108" s="137"/>
      <c r="P108" s="158">
        <f>WACC!$T$10</f>
        <v>7.4999999999999997E-2</v>
      </c>
      <c r="Q108" s="137"/>
      <c r="R108" s="138">
        <f t="shared" si="28"/>
        <v>298602.72793943976</v>
      </c>
      <c r="S108" s="137"/>
      <c r="T108" s="139">
        <v>0</v>
      </c>
      <c r="U108" s="137"/>
      <c r="V108" s="139">
        <f t="shared" si="15"/>
        <v>321124</v>
      </c>
      <c r="W108" s="139"/>
      <c r="X108" s="139">
        <f t="shared" si="29"/>
        <v>619726.7279394397</v>
      </c>
      <c r="Y108" s="137"/>
      <c r="Z108" s="159">
        <f>'Allocation Factor'!$C$19</f>
        <v>0.96306666666666663</v>
      </c>
      <c r="AA108" s="137"/>
      <c r="AB108" s="168">
        <f t="shared" si="30"/>
        <v>596838.15412087634</v>
      </c>
      <c r="AC108" s="168"/>
      <c r="AD108" s="137"/>
    </row>
    <row r="109" spans="2:30" x14ac:dyDescent="0.2">
      <c r="B109" s="167" t="s">
        <v>16</v>
      </c>
      <c r="C109" s="137">
        <v>2028</v>
      </c>
      <c r="D109" s="138">
        <f t="shared" si="16"/>
        <v>65759260.47031036</v>
      </c>
      <c r="E109" s="138"/>
      <c r="F109" s="154">
        <f>'Depreciation '!C69</f>
        <v>-17895343</v>
      </c>
      <c r="G109" s="137"/>
      <c r="H109" s="154">
        <f>ADFIT_CCR.ELG!N63</f>
        <v>-403816</v>
      </c>
      <c r="I109" s="137"/>
      <c r="J109" s="154">
        <v>0</v>
      </c>
      <c r="K109" s="137"/>
      <c r="L109" s="154">
        <v>0</v>
      </c>
      <c r="M109" s="137"/>
      <c r="N109" s="138">
        <f t="shared" si="32"/>
        <v>47460101.47031036</v>
      </c>
      <c r="O109" s="137"/>
      <c r="P109" s="158">
        <f>WACC!$T$10</f>
        <v>7.4999999999999997E-2</v>
      </c>
      <c r="Q109" s="137"/>
      <c r="R109" s="138">
        <f t="shared" si="28"/>
        <v>296625.63418943976</v>
      </c>
      <c r="S109" s="137"/>
      <c r="T109" s="139">
        <v>0</v>
      </c>
      <c r="U109" s="137"/>
      <c r="V109" s="139">
        <f t="shared" si="15"/>
        <v>321124</v>
      </c>
      <c r="W109" s="139"/>
      <c r="X109" s="139">
        <f t="shared" si="29"/>
        <v>617749.6341894397</v>
      </c>
      <c r="Y109" s="137"/>
      <c r="Z109" s="159">
        <f>'Allocation Factor'!$C$19</f>
        <v>0.96306666666666663</v>
      </c>
      <c r="AA109" s="137"/>
      <c r="AB109" s="168">
        <f t="shared" si="30"/>
        <v>594934.08103337639</v>
      </c>
      <c r="AC109" s="168"/>
      <c r="AD109" s="137"/>
    </row>
    <row r="110" spans="2:30" x14ac:dyDescent="0.2">
      <c r="B110" s="167" t="s">
        <v>17</v>
      </c>
      <c r="C110" s="137">
        <v>2028</v>
      </c>
      <c r="D110" s="138">
        <f t="shared" si="16"/>
        <v>65759260.47031036</v>
      </c>
      <c r="E110" s="138"/>
      <c r="F110" s="154">
        <f>'Depreciation '!C70</f>
        <v>-18216467</v>
      </c>
      <c r="G110" s="137"/>
      <c r="H110" s="154">
        <f>ADFIT_CCR.ELG!N64</f>
        <v>-399027</v>
      </c>
      <c r="I110" s="137"/>
      <c r="J110" s="154">
        <v>0</v>
      </c>
      <c r="K110" s="137"/>
      <c r="L110" s="154">
        <v>0</v>
      </c>
      <c r="M110" s="137"/>
      <c r="N110" s="138">
        <f t="shared" si="32"/>
        <v>47143766.47031036</v>
      </c>
      <c r="O110" s="137"/>
      <c r="P110" s="158">
        <f>WACC!$T$10</f>
        <v>7.4999999999999997E-2</v>
      </c>
      <c r="Q110" s="137"/>
      <c r="R110" s="138">
        <f t="shared" si="28"/>
        <v>294648.54043943976</v>
      </c>
      <c r="S110" s="137"/>
      <c r="T110" s="139">
        <v>0</v>
      </c>
      <c r="U110" s="137"/>
      <c r="V110" s="139">
        <f t="shared" si="15"/>
        <v>321124</v>
      </c>
      <c r="W110" s="139"/>
      <c r="X110" s="139">
        <f t="shared" si="29"/>
        <v>615772.5404394397</v>
      </c>
      <c r="Y110" s="137"/>
      <c r="Z110" s="159">
        <f>'Allocation Factor'!$C$19</f>
        <v>0.96306666666666663</v>
      </c>
      <c r="AA110" s="137"/>
      <c r="AB110" s="168">
        <f t="shared" si="30"/>
        <v>593030.00794587634</v>
      </c>
      <c r="AC110" s="168"/>
      <c r="AD110" s="137"/>
    </row>
    <row r="111" spans="2:30" x14ac:dyDescent="0.2">
      <c r="B111" s="167" t="s">
        <v>18</v>
      </c>
      <c r="C111" s="137">
        <v>2028</v>
      </c>
      <c r="D111" s="138">
        <f t="shared" si="16"/>
        <v>65759260.47031036</v>
      </c>
      <c r="E111" s="138"/>
      <c r="F111" s="154">
        <f>'Depreciation '!C71</f>
        <v>-18537591</v>
      </c>
      <c r="G111" s="137"/>
      <c r="H111" s="154">
        <f>ADFIT_CCR.ELG!N65</f>
        <v>-394238</v>
      </c>
      <c r="I111" s="137"/>
      <c r="J111" s="154">
        <v>0</v>
      </c>
      <c r="K111" s="137"/>
      <c r="L111" s="154">
        <v>0</v>
      </c>
      <c r="M111" s="137"/>
      <c r="N111" s="138">
        <f t="shared" si="32"/>
        <v>46827431.47031036</v>
      </c>
      <c r="O111" s="137"/>
      <c r="P111" s="158">
        <f>WACC!$T$10</f>
        <v>7.4999999999999997E-2</v>
      </c>
      <c r="Q111" s="137"/>
      <c r="R111" s="138">
        <f t="shared" si="28"/>
        <v>292671.44668943976</v>
      </c>
      <c r="S111" s="137"/>
      <c r="T111" s="139">
        <v>0</v>
      </c>
      <c r="U111" s="137"/>
      <c r="V111" s="139">
        <f t="shared" si="15"/>
        <v>321124</v>
      </c>
      <c r="W111" s="139"/>
      <c r="X111" s="139">
        <f t="shared" si="29"/>
        <v>613795.4466894397</v>
      </c>
      <c r="Y111" s="137"/>
      <c r="Z111" s="159">
        <f>'Allocation Factor'!$C$19</f>
        <v>0.96306666666666663</v>
      </c>
      <c r="AA111" s="137"/>
      <c r="AB111" s="168">
        <f t="shared" si="30"/>
        <v>591125.93485837639</v>
      </c>
      <c r="AC111" s="168"/>
      <c r="AD111" s="137"/>
    </row>
    <row r="112" spans="2:30" x14ac:dyDescent="0.2">
      <c r="B112" s="167" t="s">
        <v>19</v>
      </c>
      <c r="C112" s="137">
        <v>2028</v>
      </c>
      <c r="D112" s="138">
        <f t="shared" si="16"/>
        <v>65759260.47031036</v>
      </c>
      <c r="E112" s="138"/>
      <c r="F112" s="154">
        <f>'Depreciation '!C72</f>
        <v>-18858715</v>
      </c>
      <c r="G112" s="137"/>
      <c r="H112" s="154">
        <f>ADFIT_CCR.ELG!N66</f>
        <v>-389449</v>
      </c>
      <c r="I112" s="137"/>
      <c r="J112" s="154">
        <v>0</v>
      </c>
      <c r="K112" s="137"/>
      <c r="L112" s="154">
        <v>0</v>
      </c>
      <c r="M112" s="137"/>
      <c r="N112" s="138">
        <f t="shared" si="32"/>
        <v>46511096.47031036</v>
      </c>
      <c r="O112" s="137"/>
      <c r="P112" s="158">
        <f>WACC!$T$10</f>
        <v>7.4999999999999997E-2</v>
      </c>
      <c r="Q112" s="137"/>
      <c r="R112" s="138">
        <f t="shared" si="28"/>
        <v>290694.35293943976</v>
      </c>
      <c r="S112" s="137"/>
      <c r="T112" s="139">
        <v>0</v>
      </c>
      <c r="U112" s="137"/>
      <c r="V112" s="139">
        <f t="shared" si="15"/>
        <v>321124</v>
      </c>
      <c r="W112" s="139"/>
      <c r="X112" s="139">
        <f t="shared" si="29"/>
        <v>611818.3529394397</v>
      </c>
      <c r="Y112" s="137"/>
      <c r="Z112" s="159">
        <f>'Allocation Factor'!$C$19</f>
        <v>0.96306666666666663</v>
      </c>
      <c r="AA112" s="137"/>
      <c r="AB112" s="168">
        <f t="shared" si="30"/>
        <v>589221.86177087633</v>
      </c>
      <c r="AC112" s="168"/>
      <c r="AD112" s="137"/>
    </row>
    <row r="113" spans="2:30" x14ac:dyDescent="0.2">
      <c r="B113" s="167" t="s">
        <v>8</v>
      </c>
      <c r="C113" s="137">
        <v>2028</v>
      </c>
      <c r="D113" s="138">
        <f t="shared" si="16"/>
        <v>65759260.47031036</v>
      </c>
      <c r="E113" s="138"/>
      <c r="F113" s="154">
        <f>'Depreciation '!C73</f>
        <v>-19179839</v>
      </c>
      <c r="G113" s="137"/>
      <c r="H113" s="154">
        <f>ADFIT_CCR.ELG!N67</f>
        <v>-384660</v>
      </c>
      <c r="I113" s="137"/>
      <c r="J113" s="154">
        <v>0</v>
      </c>
      <c r="K113" s="137"/>
      <c r="L113" s="154">
        <v>0</v>
      </c>
      <c r="M113" s="137"/>
      <c r="N113" s="138">
        <f t="shared" si="32"/>
        <v>46194761.47031036</v>
      </c>
      <c r="O113" s="137"/>
      <c r="P113" s="158">
        <f>WACC!$T$10</f>
        <v>7.4999999999999997E-2</v>
      </c>
      <c r="Q113" s="137"/>
      <c r="R113" s="138">
        <f t="shared" si="28"/>
        <v>288717.25918943976</v>
      </c>
      <c r="S113" s="137"/>
      <c r="T113" s="139">
        <v>0</v>
      </c>
      <c r="U113" s="137"/>
      <c r="V113" s="139">
        <f t="shared" si="15"/>
        <v>321124</v>
      </c>
      <c r="W113" s="139"/>
      <c r="X113" s="139">
        <f t="shared" si="29"/>
        <v>609841.2591894397</v>
      </c>
      <c r="Y113" s="137"/>
      <c r="Z113" s="159">
        <f>'Allocation Factor'!$C$19</f>
        <v>0.96306666666666663</v>
      </c>
      <c r="AA113" s="137"/>
      <c r="AB113" s="168">
        <f t="shared" si="30"/>
        <v>587317.78868337639</v>
      </c>
      <c r="AC113" s="168"/>
      <c r="AD113" s="137"/>
    </row>
    <row r="114" spans="2:30" x14ac:dyDescent="0.2">
      <c r="B114" s="167" t="s">
        <v>9</v>
      </c>
      <c r="C114" s="137">
        <v>2028</v>
      </c>
      <c r="D114" s="138">
        <f t="shared" si="16"/>
        <v>65759260.47031036</v>
      </c>
      <c r="E114" s="138"/>
      <c r="F114" s="154">
        <f>'Depreciation '!C74</f>
        <v>-19500963</v>
      </c>
      <c r="G114" s="137"/>
      <c r="H114" s="154">
        <f>ADFIT_CCR.ELG!N68</f>
        <v>-379871</v>
      </c>
      <c r="I114" s="137"/>
      <c r="J114" s="154">
        <v>0</v>
      </c>
      <c r="K114" s="137"/>
      <c r="L114" s="154">
        <v>0</v>
      </c>
      <c r="M114" s="137"/>
      <c r="N114" s="138">
        <f t="shared" si="32"/>
        <v>45878426.47031036</v>
      </c>
      <c r="O114" s="137"/>
      <c r="P114" s="158">
        <f>WACC!$T$10</f>
        <v>7.4999999999999997E-2</v>
      </c>
      <c r="Q114" s="137"/>
      <c r="R114" s="138">
        <f t="shared" si="28"/>
        <v>286740.16543943976</v>
      </c>
      <c r="S114" s="137"/>
      <c r="T114" s="139">
        <v>0</v>
      </c>
      <c r="U114" s="137"/>
      <c r="V114" s="139">
        <f t="shared" ref="V114:V177" si="33">(ROUND(D113*0.0586/12,0))</f>
        <v>321124</v>
      </c>
      <c r="W114" s="139"/>
      <c r="X114" s="139">
        <f t="shared" si="29"/>
        <v>607864.1654394397</v>
      </c>
      <c r="Y114" s="137"/>
      <c r="Z114" s="159">
        <f>'Allocation Factor'!$C$19</f>
        <v>0.96306666666666663</v>
      </c>
      <c r="AA114" s="137"/>
      <c r="AB114" s="168">
        <f t="shared" si="30"/>
        <v>585413.71559587633</v>
      </c>
      <c r="AC114" s="168"/>
      <c r="AD114" s="137"/>
    </row>
    <row r="115" spans="2:30" x14ac:dyDescent="0.2">
      <c r="B115" s="167" t="s">
        <v>10</v>
      </c>
      <c r="C115" s="137">
        <v>2028</v>
      </c>
      <c r="D115" s="138">
        <f t="shared" si="16"/>
        <v>65759260.47031036</v>
      </c>
      <c r="E115" s="138"/>
      <c r="F115" s="154">
        <f>'Depreciation '!C75</f>
        <v>-19822087</v>
      </c>
      <c r="G115" s="137"/>
      <c r="H115" s="154">
        <f>ADFIT_CCR.ELG!N69</f>
        <v>-375082</v>
      </c>
      <c r="I115" s="137"/>
      <c r="J115" s="154">
        <v>0</v>
      </c>
      <c r="K115" s="137"/>
      <c r="L115" s="154">
        <v>0</v>
      </c>
      <c r="M115" s="137"/>
      <c r="N115" s="138">
        <f t="shared" si="32"/>
        <v>45562091.47031036</v>
      </c>
      <c r="O115" s="137"/>
      <c r="P115" s="158">
        <f>WACC!$T$10</f>
        <v>7.4999999999999997E-2</v>
      </c>
      <c r="Q115" s="137"/>
      <c r="R115" s="138">
        <f t="shared" si="28"/>
        <v>284763.07168943976</v>
      </c>
      <c r="S115" s="137"/>
      <c r="T115" s="139">
        <v>0</v>
      </c>
      <c r="U115" s="137"/>
      <c r="V115" s="139">
        <f t="shared" si="33"/>
        <v>321124</v>
      </c>
      <c r="W115" s="139"/>
      <c r="X115" s="139">
        <f t="shared" si="29"/>
        <v>605887.0716894397</v>
      </c>
      <c r="Y115" s="137"/>
      <c r="Z115" s="159">
        <f>'Allocation Factor'!$C$19</f>
        <v>0.96306666666666663</v>
      </c>
      <c r="AA115" s="137"/>
      <c r="AB115" s="168">
        <f t="shared" si="30"/>
        <v>583509.64250837639</v>
      </c>
      <c r="AC115" s="168"/>
      <c r="AD115" s="137"/>
    </row>
    <row r="116" spans="2:30" x14ac:dyDescent="0.2">
      <c r="B116" s="167" t="s">
        <v>11</v>
      </c>
      <c r="C116" s="137">
        <v>2029</v>
      </c>
      <c r="D116" s="138">
        <f t="shared" si="16"/>
        <v>65759260.47031036</v>
      </c>
      <c r="E116" s="138"/>
      <c r="F116" s="154">
        <f>'Depreciation '!C76</f>
        <v>-20143211</v>
      </c>
      <c r="G116" s="137"/>
      <c r="H116" s="154">
        <f>ADFIT_CCR.ELG!N70</f>
        <v>-365592</v>
      </c>
      <c r="I116" s="137"/>
      <c r="J116" s="154">
        <v>0</v>
      </c>
      <c r="K116" s="137"/>
      <c r="L116" s="154">
        <v>0</v>
      </c>
      <c r="M116" s="137"/>
      <c r="N116" s="138">
        <f t="shared" ref="N116:N118" si="34">SUM(D116:J116)-L116</f>
        <v>45250457.47031036</v>
      </c>
      <c r="O116" s="137"/>
      <c r="P116" s="158">
        <f>WACC!$T$10</f>
        <v>7.4999999999999997E-2</v>
      </c>
      <c r="Q116" s="137"/>
      <c r="R116" s="138">
        <f t="shared" si="28"/>
        <v>282815.35918943974</v>
      </c>
      <c r="S116" s="137"/>
      <c r="T116" s="139">
        <v>0</v>
      </c>
      <c r="U116" s="137"/>
      <c r="V116" s="139">
        <f t="shared" si="33"/>
        <v>321124</v>
      </c>
      <c r="W116" s="139"/>
      <c r="X116" s="139">
        <f t="shared" si="29"/>
        <v>603939.3591894398</v>
      </c>
      <c r="Y116" s="137"/>
      <c r="Z116" s="159">
        <f>'Allocation Factor'!$C$19</f>
        <v>0.96306666666666663</v>
      </c>
      <c r="AA116" s="137"/>
      <c r="AB116" s="168">
        <f t="shared" si="30"/>
        <v>581633.8655233765</v>
      </c>
      <c r="AC116" s="168"/>
      <c r="AD116" s="137"/>
    </row>
    <row r="117" spans="2:30" x14ac:dyDescent="0.2">
      <c r="B117" s="167" t="s">
        <v>12</v>
      </c>
      <c r="C117" s="137">
        <v>2029</v>
      </c>
      <c r="D117" s="138">
        <f t="shared" si="16"/>
        <v>65759260.47031036</v>
      </c>
      <c r="E117" s="138"/>
      <c r="F117" s="154">
        <f>'Depreciation '!C77</f>
        <v>-20464335</v>
      </c>
      <c r="G117" s="137"/>
      <c r="H117" s="154">
        <f>ADFIT_CCR.ELG!N71</f>
        <v>-356102</v>
      </c>
      <c r="I117" s="137"/>
      <c r="J117" s="154">
        <v>0</v>
      </c>
      <c r="K117" s="137"/>
      <c r="L117" s="154">
        <v>0</v>
      </c>
      <c r="M117" s="137"/>
      <c r="N117" s="138">
        <f t="shared" si="34"/>
        <v>44938823.47031036</v>
      </c>
      <c r="O117" s="137"/>
      <c r="P117" s="158">
        <f>WACC!$T$10</f>
        <v>7.4999999999999997E-2</v>
      </c>
      <c r="Q117" s="137"/>
      <c r="R117" s="138">
        <f t="shared" si="28"/>
        <v>280867.64668943972</v>
      </c>
      <c r="S117" s="137"/>
      <c r="T117" s="139">
        <v>0</v>
      </c>
      <c r="U117" s="137"/>
      <c r="V117" s="139">
        <f t="shared" si="33"/>
        <v>321124</v>
      </c>
      <c r="W117" s="139"/>
      <c r="X117" s="139">
        <f t="shared" si="29"/>
        <v>601991.64668943966</v>
      </c>
      <c r="Y117" s="137"/>
      <c r="Z117" s="159">
        <f>'Allocation Factor'!$C$19</f>
        <v>0.96306666666666663</v>
      </c>
      <c r="AA117" s="137"/>
      <c r="AB117" s="168">
        <f t="shared" si="30"/>
        <v>579758.08853837638</v>
      </c>
      <c r="AC117" s="168"/>
      <c r="AD117" s="137"/>
    </row>
    <row r="118" spans="2:30" x14ac:dyDescent="0.2">
      <c r="B118" s="167" t="s">
        <v>13</v>
      </c>
      <c r="C118" s="137">
        <v>2029</v>
      </c>
      <c r="D118" s="138">
        <f t="shared" si="16"/>
        <v>65759260.47031036</v>
      </c>
      <c r="E118" s="138"/>
      <c r="F118" s="154">
        <f>'Depreciation '!C78</f>
        <v>-20785459</v>
      </c>
      <c r="G118" s="137"/>
      <c r="H118" s="154">
        <f>ADFIT_CCR.ELG!N72</f>
        <v>-346612</v>
      </c>
      <c r="I118" s="137"/>
      <c r="J118" s="154">
        <v>0</v>
      </c>
      <c r="K118" s="137"/>
      <c r="L118" s="154">
        <v>0</v>
      </c>
      <c r="M118" s="137"/>
      <c r="N118" s="138">
        <f t="shared" si="34"/>
        <v>44627189.47031036</v>
      </c>
      <c r="O118" s="137"/>
      <c r="P118" s="158">
        <f>WACC!$T$10</f>
        <v>7.4999999999999997E-2</v>
      </c>
      <c r="Q118" s="137"/>
      <c r="R118" s="138">
        <f t="shared" si="28"/>
        <v>278919.93418943975</v>
      </c>
      <c r="S118" s="137"/>
      <c r="T118" s="139">
        <v>0</v>
      </c>
      <c r="U118" s="137"/>
      <c r="V118" s="139">
        <f t="shared" si="33"/>
        <v>321124</v>
      </c>
      <c r="W118" s="139"/>
      <c r="X118" s="139">
        <f t="shared" si="29"/>
        <v>600043.93418943975</v>
      </c>
      <c r="Y118" s="137"/>
      <c r="Z118" s="159">
        <f>'Allocation Factor'!$C$19</f>
        <v>0.96306666666666663</v>
      </c>
      <c r="AA118" s="137"/>
      <c r="AB118" s="168">
        <f t="shared" si="30"/>
        <v>577882.31155337638</v>
      </c>
      <c r="AC118" s="168"/>
      <c r="AD118" s="168"/>
    </row>
    <row r="119" spans="2:30" x14ac:dyDescent="0.2">
      <c r="B119" s="167" t="s">
        <v>14</v>
      </c>
      <c r="C119" s="137">
        <v>2029</v>
      </c>
      <c r="D119" s="138">
        <f t="shared" si="16"/>
        <v>65759260.47031036</v>
      </c>
      <c r="E119" s="138"/>
      <c r="F119" s="154">
        <f>'Depreciation '!C79</f>
        <v>-21106583</v>
      </c>
      <c r="G119" s="137"/>
      <c r="H119" s="154">
        <f>ADFIT_CCR.ELG!N73</f>
        <v>-337122</v>
      </c>
      <c r="I119" s="137"/>
      <c r="J119" s="154">
        <v>0</v>
      </c>
      <c r="K119" s="137"/>
      <c r="L119" s="154">
        <v>0</v>
      </c>
      <c r="M119" s="137"/>
      <c r="N119" s="138">
        <f t="shared" ref="N119:N127" si="35">SUM(D119:J119)-L119</f>
        <v>44315555.47031036</v>
      </c>
      <c r="O119" s="137"/>
      <c r="P119" s="158">
        <f>WACC!$T$10</f>
        <v>7.4999999999999997E-2</v>
      </c>
      <c r="Q119" s="137"/>
      <c r="R119" s="138">
        <f t="shared" si="28"/>
        <v>276972.22168943973</v>
      </c>
      <c r="S119" s="137"/>
      <c r="T119" s="139">
        <v>0</v>
      </c>
      <c r="U119" s="137"/>
      <c r="V119" s="139">
        <f t="shared" si="33"/>
        <v>321124</v>
      </c>
      <c r="W119" s="139"/>
      <c r="X119" s="139">
        <f t="shared" si="29"/>
        <v>598096.22168943973</v>
      </c>
      <c r="Y119" s="137"/>
      <c r="Z119" s="159">
        <f>'Allocation Factor'!$C$19</f>
        <v>0.96306666666666663</v>
      </c>
      <c r="AA119" s="137"/>
      <c r="AB119" s="168">
        <f t="shared" si="30"/>
        <v>576006.53456837637</v>
      </c>
      <c r="AC119" s="168"/>
      <c r="AD119" s="137"/>
    </row>
    <row r="120" spans="2:30" x14ac:dyDescent="0.2">
      <c r="B120" s="167" t="s">
        <v>15</v>
      </c>
      <c r="C120" s="137">
        <v>2029</v>
      </c>
      <c r="D120" s="138">
        <f t="shared" si="16"/>
        <v>65759260.47031036</v>
      </c>
      <c r="E120" s="138"/>
      <c r="F120" s="154">
        <f>'Depreciation '!C80</f>
        <v>-21427707</v>
      </c>
      <c r="G120" s="137"/>
      <c r="H120" s="154">
        <f>ADFIT_CCR.ELG!N74</f>
        <v>-327632</v>
      </c>
      <c r="I120" s="137"/>
      <c r="J120" s="154">
        <v>0</v>
      </c>
      <c r="K120" s="137"/>
      <c r="L120" s="154">
        <v>0</v>
      </c>
      <c r="M120" s="137"/>
      <c r="N120" s="138">
        <f t="shared" si="35"/>
        <v>44003921.47031036</v>
      </c>
      <c r="O120" s="137"/>
      <c r="P120" s="158">
        <f>WACC!$T$10</f>
        <v>7.4999999999999997E-2</v>
      </c>
      <c r="Q120" s="137"/>
      <c r="R120" s="138">
        <f t="shared" si="28"/>
        <v>275024.50918943976</v>
      </c>
      <c r="S120" s="137"/>
      <c r="T120" s="139">
        <v>0</v>
      </c>
      <c r="U120" s="137"/>
      <c r="V120" s="139">
        <f t="shared" si="33"/>
        <v>321124</v>
      </c>
      <c r="W120" s="139"/>
      <c r="X120" s="139">
        <f t="shared" si="29"/>
        <v>596148.5091894397</v>
      </c>
      <c r="Y120" s="137"/>
      <c r="Z120" s="159">
        <f>'Allocation Factor'!$C$19</f>
        <v>0.96306666666666663</v>
      </c>
      <c r="AA120" s="137"/>
      <c r="AB120" s="168">
        <f t="shared" si="30"/>
        <v>574130.75758337637</v>
      </c>
      <c r="AC120" s="168"/>
      <c r="AD120" s="137"/>
    </row>
    <row r="121" spans="2:30" x14ac:dyDescent="0.2">
      <c r="B121" s="167" t="s">
        <v>16</v>
      </c>
      <c r="C121" s="137">
        <v>2029</v>
      </c>
      <c r="D121" s="138">
        <f t="shared" si="16"/>
        <v>65759260.47031036</v>
      </c>
      <c r="E121" s="138"/>
      <c r="F121" s="154">
        <f>'Depreciation '!C81</f>
        <v>-21748831</v>
      </c>
      <c r="G121" s="137"/>
      <c r="H121" s="154">
        <f>ADFIT_CCR.ELG!N75</f>
        <v>-318142</v>
      </c>
      <c r="I121" s="137"/>
      <c r="J121" s="154">
        <v>0</v>
      </c>
      <c r="K121" s="137"/>
      <c r="L121" s="154">
        <v>0</v>
      </c>
      <c r="M121" s="137"/>
      <c r="N121" s="138">
        <f t="shared" si="35"/>
        <v>43692287.47031036</v>
      </c>
      <c r="O121" s="137"/>
      <c r="P121" s="158">
        <f>WACC!$T$10</f>
        <v>7.4999999999999997E-2</v>
      </c>
      <c r="Q121" s="137"/>
      <c r="R121" s="138">
        <f t="shared" si="28"/>
        <v>273076.79668943974</v>
      </c>
      <c r="S121" s="137"/>
      <c r="T121" s="139">
        <v>0</v>
      </c>
      <c r="U121" s="137"/>
      <c r="V121" s="139">
        <f t="shared" si="33"/>
        <v>321124</v>
      </c>
      <c r="W121" s="139"/>
      <c r="X121" s="139">
        <f t="shared" si="29"/>
        <v>594200.7966894398</v>
      </c>
      <c r="Y121" s="137"/>
      <c r="Z121" s="159">
        <f>'Allocation Factor'!$C$19</f>
        <v>0.96306666666666663</v>
      </c>
      <c r="AA121" s="137"/>
      <c r="AB121" s="168">
        <f t="shared" si="30"/>
        <v>572254.98059837648</v>
      </c>
      <c r="AC121" s="168"/>
      <c r="AD121" s="137"/>
    </row>
    <row r="122" spans="2:30" x14ac:dyDescent="0.2">
      <c r="B122" s="167" t="s">
        <v>17</v>
      </c>
      <c r="C122" s="137">
        <v>2029</v>
      </c>
      <c r="D122" s="138">
        <f t="shared" si="16"/>
        <v>65759260.47031036</v>
      </c>
      <c r="E122" s="138"/>
      <c r="F122" s="154">
        <f>'Depreciation '!C82</f>
        <v>-22069955</v>
      </c>
      <c r="G122" s="137"/>
      <c r="H122" s="154">
        <f>ADFIT_CCR.ELG!N76</f>
        <v>-308652</v>
      </c>
      <c r="I122" s="137"/>
      <c r="J122" s="154">
        <v>0</v>
      </c>
      <c r="K122" s="137"/>
      <c r="L122" s="154">
        <v>0</v>
      </c>
      <c r="M122" s="137"/>
      <c r="N122" s="138">
        <f t="shared" si="35"/>
        <v>43380653.47031036</v>
      </c>
      <c r="O122" s="137"/>
      <c r="P122" s="158">
        <f>WACC!$T$10</f>
        <v>7.4999999999999997E-2</v>
      </c>
      <c r="Q122" s="137"/>
      <c r="R122" s="138">
        <f t="shared" si="28"/>
        <v>271129.08418943972</v>
      </c>
      <c r="S122" s="137"/>
      <c r="T122" s="139">
        <v>0</v>
      </c>
      <c r="U122" s="137"/>
      <c r="V122" s="139">
        <f t="shared" si="33"/>
        <v>321124</v>
      </c>
      <c r="W122" s="139"/>
      <c r="X122" s="139">
        <f t="shared" si="29"/>
        <v>592253.08418943966</v>
      </c>
      <c r="Y122" s="137"/>
      <c r="Z122" s="159">
        <f>'Allocation Factor'!$C$19</f>
        <v>0.96306666666666663</v>
      </c>
      <c r="AA122" s="137"/>
      <c r="AB122" s="168">
        <f t="shared" si="30"/>
        <v>570379.20361337636</v>
      </c>
      <c r="AC122" s="168"/>
      <c r="AD122" s="137"/>
    </row>
    <row r="123" spans="2:30" x14ac:dyDescent="0.2">
      <c r="B123" s="167" t="s">
        <v>18</v>
      </c>
      <c r="C123" s="137">
        <v>2029</v>
      </c>
      <c r="D123" s="138">
        <f t="shared" si="16"/>
        <v>65759260.47031036</v>
      </c>
      <c r="E123" s="138"/>
      <c r="F123" s="154">
        <f>'Depreciation '!C83</f>
        <v>-22391079</v>
      </c>
      <c r="G123" s="137"/>
      <c r="H123" s="154">
        <f>ADFIT_CCR.ELG!N77</f>
        <v>-299162</v>
      </c>
      <c r="I123" s="137"/>
      <c r="J123" s="154">
        <v>0</v>
      </c>
      <c r="K123" s="137"/>
      <c r="L123" s="154">
        <v>0</v>
      </c>
      <c r="M123" s="137"/>
      <c r="N123" s="138">
        <f t="shared" si="35"/>
        <v>43069019.47031036</v>
      </c>
      <c r="O123" s="137"/>
      <c r="P123" s="158">
        <f>WACC!$T$10</f>
        <v>7.4999999999999997E-2</v>
      </c>
      <c r="Q123" s="137"/>
      <c r="R123" s="138">
        <f t="shared" si="28"/>
        <v>269181.37168943975</v>
      </c>
      <c r="S123" s="137"/>
      <c r="T123" s="139">
        <v>0</v>
      </c>
      <c r="U123" s="137"/>
      <c r="V123" s="139">
        <f t="shared" si="33"/>
        <v>321124</v>
      </c>
      <c r="W123" s="139"/>
      <c r="X123" s="139">
        <f t="shared" si="29"/>
        <v>590305.37168943975</v>
      </c>
      <c r="Y123" s="137"/>
      <c r="Z123" s="159">
        <f>'Allocation Factor'!$C$19</f>
        <v>0.96306666666666663</v>
      </c>
      <c r="AA123" s="137"/>
      <c r="AB123" s="168">
        <f t="shared" si="30"/>
        <v>568503.42662837647</v>
      </c>
      <c r="AC123" s="168"/>
      <c r="AD123" s="137"/>
    </row>
    <row r="124" spans="2:30" x14ac:dyDescent="0.2">
      <c r="B124" s="167" t="s">
        <v>19</v>
      </c>
      <c r="C124" s="137">
        <v>2029</v>
      </c>
      <c r="D124" s="138">
        <f t="shared" si="16"/>
        <v>65759260.47031036</v>
      </c>
      <c r="E124" s="138"/>
      <c r="F124" s="154">
        <f>'Depreciation '!C84</f>
        <v>-22712203</v>
      </c>
      <c r="G124" s="137"/>
      <c r="H124" s="154">
        <f>ADFIT_CCR.ELG!N78</f>
        <v>-289672</v>
      </c>
      <c r="I124" s="137"/>
      <c r="J124" s="154">
        <v>0</v>
      </c>
      <c r="K124" s="137"/>
      <c r="L124" s="154">
        <v>0</v>
      </c>
      <c r="M124" s="137"/>
      <c r="N124" s="138">
        <f t="shared" si="35"/>
        <v>42757385.47031036</v>
      </c>
      <c r="O124" s="137"/>
      <c r="P124" s="158">
        <f>WACC!$T$10</f>
        <v>7.4999999999999997E-2</v>
      </c>
      <c r="Q124" s="137"/>
      <c r="R124" s="138">
        <f t="shared" si="28"/>
        <v>267233.65918943973</v>
      </c>
      <c r="S124" s="137"/>
      <c r="T124" s="139">
        <v>0</v>
      </c>
      <c r="U124" s="137"/>
      <c r="V124" s="139">
        <f t="shared" si="33"/>
        <v>321124</v>
      </c>
      <c r="W124" s="139"/>
      <c r="X124" s="139">
        <f t="shared" si="29"/>
        <v>588357.65918943973</v>
      </c>
      <c r="Y124" s="137"/>
      <c r="Z124" s="159">
        <f>'Allocation Factor'!$C$19</f>
        <v>0.96306666666666663</v>
      </c>
      <c r="AA124" s="137"/>
      <c r="AB124" s="168">
        <f t="shared" si="30"/>
        <v>566627.64964337635</v>
      </c>
      <c r="AC124" s="168"/>
      <c r="AD124" s="137"/>
    </row>
    <row r="125" spans="2:30" x14ac:dyDescent="0.2">
      <c r="B125" s="167" t="s">
        <v>8</v>
      </c>
      <c r="C125" s="137">
        <v>2029</v>
      </c>
      <c r="D125" s="138">
        <f t="shared" ref="D125:D188" si="36">D124</f>
        <v>65759260.47031036</v>
      </c>
      <c r="E125" s="138"/>
      <c r="F125" s="154">
        <f>'Depreciation '!C85</f>
        <v>-23033327</v>
      </c>
      <c r="G125" s="137"/>
      <c r="H125" s="154">
        <f>ADFIT_CCR.ELG!N79</f>
        <v>-280182</v>
      </c>
      <c r="I125" s="137"/>
      <c r="J125" s="154">
        <v>0</v>
      </c>
      <c r="K125" s="137"/>
      <c r="L125" s="154">
        <v>0</v>
      </c>
      <c r="M125" s="137"/>
      <c r="N125" s="138">
        <f t="shared" si="35"/>
        <v>42445751.47031036</v>
      </c>
      <c r="O125" s="137"/>
      <c r="P125" s="158">
        <f>WACC!$T$10</f>
        <v>7.4999999999999997E-2</v>
      </c>
      <c r="Q125" s="137"/>
      <c r="R125" s="138">
        <f t="shared" si="28"/>
        <v>265285.94668943976</v>
      </c>
      <c r="S125" s="137"/>
      <c r="T125" s="139">
        <v>0</v>
      </c>
      <c r="U125" s="137"/>
      <c r="V125" s="139">
        <f t="shared" si="33"/>
        <v>321124</v>
      </c>
      <c r="W125" s="139"/>
      <c r="X125" s="139">
        <f t="shared" si="29"/>
        <v>586409.9466894397</v>
      </c>
      <c r="Y125" s="137"/>
      <c r="Z125" s="159">
        <f>'Allocation Factor'!$C$19</f>
        <v>0.96306666666666663</v>
      </c>
      <c r="AA125" s="137"/>
      <c r="AB125" s="168">
        <f t="shared" si="30"/>
        <v>564751.87265837635</v>
      </c>
      <c r="AC125" s="168"/>
      <c r="AD125" s="137"/>
    </row>
    <row r="126" spans="2:30" x14ac:dyDescent="0.2">
      <c r="B126" s="167" t="s">
        <v>9</v>
      </c>
      <c r="C126" s="137">
        <v>2029</v>
      </c>
      <c r="D126" s="138">
        <f t="shared" si="36"/>
        <v>65759260.47031036</v>
      </c>
      <c r="E126" s="138"/>
      <c r="F126" s="154">
        <f>'Depreciation '!C86</f>
        <v>-23354451</v>
      </c>
      <c r="G126" s="137"/>
      <c r="H126" s="154">
        <f>ADFIT_CCR.ELG!N80</f>
        <v>-270692</v>
      </c>
      <c r="I126" s="137"/>
      <c r="J126" s="154">
        <v>0</v>
      </c>
      <c r="K126" s="137"/>
      <c r="L126" s="154">
        <v>0</v>
      </c>
      <c r="M126" s="137"/>
      <c r="N126" s="138">
        <f t="shared" si="35"/>
        <v>42134117.47031036</v>
      </c>
      <c r="O126" s="137"/>
      <c r="P126" s="158">
        <f>WACC!$T$10</f>
        <v>7.4999999999999997E-2</v>
      </c>
      <c r="Q126" s="137"/>
      <c r="R126" s="138">
        <f t="shared" si="28"/>
        <v>263338.23418943974</v>
      </c>
      <c r="S126" s="137"/>
      <c r="T126" s="139">
        <v>0</v>
      </c>
      <c r="U126" s="137"/>
      <c r="V126" s="139">
        <f t="shared" si="33"/>
        <v>321124</v>
      </c>
      <c r="W126" s="139"/>
      <c r="X126" s="139">
        <f t="shared" si="29"/>
        <v>584462.2341894398</v>
      </c>
      <c r="Y126" s="137"/>
      <c r="Z126" s="159">
        <f>'Allocation Factor'!$C$19</f>
        <v>0.96306666666666663</v>
      </c>
      <c r="AA126" s="137"/>
      <c r="AB126" s="168">
        <f t="shared" si="30"/>
        <v>562876.09567337646</v>
      </c>
      <c r="AC126" s="168"/>
      <c r="AD126" s="137"/>
    </row>
    <row r="127" spans="2:30" x14ac:dyDescent="0.2">
      <c r="B127" s="167" t="s">
        <v>10</v>
      </c>
      <c r="C127" s="137">
        <v>2029</v>
      </c>
      <c r="D127" s="138">
        <f t="shared" si="36"/>
        <v>65759260.47031036</v>
      </c>
      <c r="E127" s="138"/>
      <c r="F127" s="154">
        <f>'Depreciation '!C87</f>
        <v>-23675575</v>
      </c>
      <c r="G127" s="137"/>
      <c r="H127" s="154">
        <f>ADFIT_CCR.ELG!N81</f>
        <v>-261202</v>
      </c>
      <c r="I127" s="137"/>
      <c r="J127" s="154">
        <v>0</v>
      </c>
      <c r="K127" s="137"/>
      <c r="L127" s="154">
        <v>0</v>
      </c>
      <c r="M127" s="137"/>
      <c r="N127" s="138">
        <f t="shared" si="35"/>
        <v>41822483.47031036</v>
      </c>
      <c r="O127" s="137"/>
      <c r="P127" s="158">
        <f>WACC!$T$10</f>
        <v>7.4999999999999997E-2</v>
      </c>
      <c r="Q127" s="137"/>
      <c r="R127" s="138">
        <f t="shared" si="28"/>
        <v>261390.52168943975</v>
      </c>
      <c r="S127" s="137"/>
      <c r="T127" s="139">
        <v>0</v>
      </c>
      <c r="U127" s="137"/>
      <c r="V127" s="139">
        <f t="shared" si="33"/>
        <v>321124</v>
      </c>
      <c r="W127" s="139"/>
      <c r="X127" s="139">
        <f t="shared" si="29"/>
        <v>582514.52168943977</v>
      </c>
      <c r="Y127" s="137"/>
      <c r="Z127" s="159">
        <f>'Allocation Factor'!$C$19</f>
        <v>0.96306666666666663</v>
      </c>
      <c r="AA127" s="137"/>
      <c r="AB127" s="168">
        <f t="shared" si="30"/>
        <v>561000.31868837646</v>
      </c>
      <c r="AC127" s="168"/>
      <c r="AD127" s="137"/>
    </row>
    <row r="128" spans="2:30" x14ac:dyDescent="0.2">
      <c r="B128" s="167" t="s">
        <v>11</v>
      </c>
      <c r="C128" s="137">
        <v>2030</v>
      </c>
      <c r="D128" s="138">
        <f t="shared" si="36"/>
        <v>65759260.47031036</v>
      </c>
      <c r="E128" s="138"/>
      <c r="F128" s="154">
        <f>'Depreciation '!C88</f>
        <v>-23996699</v>
      </c>
      <c r="G128" s="137"/>
      <c r="H128" s="154">
        <f>ADFIT_CCR.ELG!N82</f>
        <v>-247368</v>
      </c>
      <c r="I128" s="137"/>
      <c r="J128" s="154">
        <v>0</v>
      </c>
      <c r="K128" s="137"/>
      <c r="L128" s="154">
        <v>0</v>
      </c>
      <c r="M128" s="137"/>
      <c r="N128" s="138">
        <f t="shared" ref="N128:N130" si="37">SUM(D128:J128)-L128</f>
        <v>41515193.47031036</v>
      </c>
      <c r="O128" s="137"/>
      <c r="P128" s="158">
        <f>WACC!$T$10</f>
        <v>7.4999999999999997E-2</v>
      </c>
      <c r="Q128" s="137"/>
      <c r="R128" s="138">
        <f t="shared" si="28"/>
        <v>259469.95918943975</v>
      </c>
      <c r="S128" s="137"/>
      <c r="T128" s="139">
        <v>0</v>
      </c>
      <c r="U128" s="137"/>
      <c r="V128" s="139">
        <f t="shared" si="33"/>
        <v>321124</v>
      </c>
      <c r="W128" s="139"/>
      <c r="X128" s="139">
        <f t="shared" si="29"/>
        <v>580593.95918943977</v>
      </c>
      <c r="Y128" s="137"/>
      <c r="Z128" s="159">
        <f>'Allocation Factor'!$C$19</f>
        <v>0.96306666666666663</v>
      </c>
      <c r="AA128" s="137"/>
      <c r="AB128" s="168">
        <f t="shared" si="30"/>
        <v>559150.68896337645</v>
      </c>
      <c r="AC128" s="168"/>
      <c r="AD128" s="137"/>
    </row>
    <row r="129" spans="2:30" x14ac:dyDescent="0.2">
      <c r="B129" s="167" t="s">
        <v>12</v>
      </c>
      <c r="C129" s="137">
        <v>2030</v>
      </c>
      <c r="D129" s="138">
        <f t="shared" si="36"/>
        <v>65759260.47031036</v>
      </c>
      <c r="E129" s="138"/>
      <c r="F129" s="154">
        <f>'Depreciation '!C89</f>
        <v>-24317823</v>
      </c>
      <c r="G129" s="137"/>
      <c r="H129" s="154">
        <f>ADFIT_CCR.ELG!N83</f>
        <v>-233534</v>
      </c>
      <c r="I129" s="137"/>
      <c r="J129" s="154">
        <v>0</v>
      </c>
      <c r="K129" s="137"/>
      <c r="L129" s="154">
        <v>0</v>
      </c>
      <c r="M129" s="137"/>
      <c r="N129" s="138">
        <f t="shared" si="37"/>
        <v>41207903.47031036</v>
      </c>
      <c r="O129" s="137"/>
      <c r="P129" s="158">
        <f>WACC!$T$10</f>
        <v>7.4999999999999997E-2</v>
      </c>
      <c r="Q129" s="137"/>
      <c r="R129" s="138">
        <f t="shared" si="28"/>
        <v>257549.39668943975</v>
      </c>
      <c r="S129" s="137"/>
      <c r="T129" s="139">
        <v>0</v>
      </c>
      <c r="U129" s="137"/>
      <c r="V129" s="139">
        <f t="shared" si="33"/>
        <v>321124</v>
      </c>
      <c r="W129" s="139"/>
      <c r="X129" s="139">
        <f t="shared" si="29"/>
        <v>578673.39668943977</v>
      </c>
      <c r="Y129" s="137"/>
      <c r="Z129" s="159">
        <f>'Allocation Factor'!$C$19</f>
        <v>0.96306666666666663</v>
      </c>
      <c r="AA129" s="137"/>
      <c r="AB129" s="168">
        <f t="shared" si="30"/>
        <v>557301.05923837645</v>
      </c>
      <c r="AC129" s="168"/>
      <c r="AD129" s="137"/>
    </row>
    <row r="130" spans="2:30" x14ac:dyDescent="0.2">
      <c r="B130" s="167" t="s">
        <v>13</v>
      </c>
      <c r="C130" s="137">
        <v>2030</v>
      </c>
      <c r="D130" s="138">
        <f t="shared" si="36"/>
        <v>65759260.47031036</v>
      </c>
      <c r="E130" s="138"/>
      <c r="F130" s="154">
        <f>'Depreciation '!C90</f>
        <v>-24638947</v>
      </c>
      <c r="G130" s="137"/>
      <c r="H130" s="154">
        <f>ADFIT_CCR.ELG!N84</f>
        <v>-219699</v>
      </c>
      <c r="I130" s="137"/>
      <c r="J130" s="154">
        <v>0</v>
      </c>
      <c r="K130" s="137"/>
      <c r="L130" s="154">
        <v>0</v>
      </c>
      <c r="M130" s="137"/>
      <c r="N130" s="138">
        <f t="shared" si="37"/>
        <v>40900614.47031036</v>
      </c>
      <c r="O130" s="137"/>
      <c r="P130" s="158">
        <f>WACC!$T$10</f>
        <v>7.4999999999999997E-2</v>
      </c>
      <c r="Q130" s="137"/>
      <c r="R130" s="138">
        <f t="shared" si="28"/>
        <v>255628.84043943975</v>
      </c>
      <c r="S130" s="137"/>
      <c r="T130" s="139">
        <v>0</v>
      </c>
      <c r="U130" s="137"/>
      <c r="V130" s="139">
        <f t="shared" si="33"/>
        <v>321124</v>
      </c>
      <c r="W130" s="139"/>
      <c r="X130" s="139">
        <f t="shared" si="29"/>
        <v>576752.84043943975</v>
      </c>
      <c r="Y130" s="137"/>
      <c r="Z130" s="159">
        <f>'Allocation Factor'!$C$19</f>
        <v>0.96306666666666663</v>
      </c>
      <c r="AA130" s="137"/>
      <c r="AB130" s="168">
        <f t="shared" si="30"/>
        <v>555451.43553254311</v>
      </c>
      <c r="AC130" s="168"/>
      <c r="AD130" s="168"/>
    </row>
    <row r="131" spans="2:30" x14ac:dyDescent="0.2">
      <c r="B131" s="167" t="s">
        <v>14</v>
      </c>
      <c r="C131" s="137">
        <v>2030</v>
      </c>
      <c r="D131" s="138">
        <f t="shared" si="36"/>
        <v>65759260.47031036</v>
      </c>
      <c r="E131" s="138"/>
      <c r="F131" s="154">
        <f>'Depreciation '!C91</f>
        <v>-24960071</v>
      </c>
      <c r="G131" s="137"/>
      <c r="H131" s="154">
        <f>ADFIT_CCR.ELG!N85</f>
        <v>-205865</v>
      </c>
      <c r="I131" s="137"/>
      <c r="J131" s="154">
        <v>0</v>
      </c>
      <c r="K131" s="137"/>
      <c r="L131" s="154">
        <v>0</v>
      </c>
      <c r="M131" s="137"/>
      <c r="N131" s="138">
        <f t="shared" ref="N131:N139" si="38">SUM(D131:J131)-L131</f>
        <v>40593324.47031036</v>
      </c>
      <c r="O131" s="137"/>
      <c r="P131" s="158">
        <f>WACC!$T$10</f>
        <v>7.4999999999999997E-2</v>
      </c>
      <c r="Q131" s="137"/>
      <c r="R131" s="138">
        <f t="shared" si="28"/>
        <v>253708.27793943975</v>
      </c>
      <c r="S131" s="137"/>
      <c r="T131" s="139">
        <v>0</v>
      </c>
      <c r="U131" s="137"/>
      <c r="V131" s="139">
        <f t="shared" si="33"/>
        <v>321124</v>
      </c>
      <c r="W131" s="139"/>
      <c r="X131" s="139">
        <f t="shared" si="29"/>
        <v>574832.27793943975</v>
      </c>
      <c r="Y131" s="137"/>
      <c r="Z131" s="159">
        <f>'Allocation Factor'!$C$19</f>
        <v>0.96306666666666663</v>
      </c>
      <c r="AA131" s="137"/>
      <c r="AB131" s="168">
        <f t="shared" si="30"/>
        <v>553601.8058075431</v>
      </c>
      <c r="AC131" s="168"/>
      <c r="AD131" s="137"/>
    </row>
    <row r="132" spans="2:30" x14ac:dyDescent="0.2">
      <c r="B132" s="167" t="s">
        <v>15</v>
      </c>
      <c r="C132" s="137">
        <v>2030</v>
      </c>
      <c r="D132" s="138">
        <f t="shared" si="36"/>
        <v>65759260.47031036</v>
      </c>
      <c r="E132" s="138"/>
      <c r="F132" s="154">
        <f>'Depreciation '!C92</f>
        <v>-25281195</v>
      </c>
      <c r="G132" s="137"/>
      <c r="H132" s="154">
        <f>ADFIT_CCR.ELG!N86</f>
        <v>-192031</v>
      </c>
      <c r="I132" s="137"/>
      <c r="J132" s="154">
        <v>0</v>
      </c>
      <c r="K132" s="137"/>
      <c r="L132" s="154">
        <v>0</v>
      </c>
      <c r="M132" s="137"/>
      <c r="N132" s="138">
        <f t="shared" si="38"/>
        <v>40286034.47031036</v>
      </c>
      <c r="O132" s="137"/>
      <c r="P132" s="158">
        <f>WACC!$T$10</f>
        <v>7.4999999999999997E-2</v>
      </c>
      <c r="Q132" s="137"/>
      <c r="R132" s="138">
        <f t="shared" si="28"/>
        <v>251787.71543943975</v>
      </c>
      <c r="S132" s="137"/>
      <c r="T132" s="139">
        <v>0</v>
      </c>
      <c r="U132" s="137"/>
      <c r="V132" s="139">
        <f t="shared" si="33"/>
        <v>321124</v>
      </c>
      <c r="W132" s="139"/>
      <c r="X132" s="139">
        <f t="shared" si="29"/>
        <v>572911.71543943975</v>
      </c>
      <c r="Y132" s="137"/>
      <c r="Z132" s="159">
        <f>'Allocation Factor'!$C$19</f>
        <v>0.96306666666666663</v>
      </c>
      <c r="AA132" s="137"/>
      <c r="AB132" s="168">
        <f t="shared" si="30"/>
        <v>551752.1760825431</v>
      </c>
      <c r="AC132" s="168"/>
      <c r="AD132" s="137"/>
    </row>
    <row r="133" spans="2:30" x14ac:dyDescent="0.2">
      <c r="B133" s="167" t="s">
        <v>16</v>
      </c>
      <c r="C133" s="137">
        <v>2030</v>
      </c>
      <c r="D133" s="138">
        <f t="shared" si="36"/>
        <v>65759260.47031036</v>
      </c>
      <c r="E133" s="138"/>
      <c r="F133" s="154">
        <f>'Depreciation '!C93</f>
        <v>-25602319</v>
      </c>
      <c r="G133" s="137"/>
      <c r="H133" s="154">
        <f>ADFIT_CCR.ELG!N87</f>
        <v>-178196</v>
      </c>
      <c r="I133" s="137"/>
      <c r="J133" s="154">
        <v>0</v>
      </c>
      <c r="K133" s="137"/>
      <c r="L133" s="154">
        <v>0</v>
      </c>
      <c r="M133" s="137"/>
      <c r="N133" s="138">
        <f t="shared" si="38"/>
        <v>39978745.47031036</v>
      </c>
      <c r="O133" s="137"/>
      <c r="P133" s="158">
        <f>WACC!$T$10</f>
        <v>7.4999999999999997E-2</v>
      </c>
      <c r="Q133" s="137"/>
      <c r="R133" s="138">
        <f t="shared" si="28"/>
        <v>249867.15918943973</v>
      </c>
      <c r="S133" s="137"/>
      <c r="T133" s="139">
        <v>0</v>
      </c>
      <c r="U133" s="137"/>
      <c r="V133" s="139">
        <f t="shared" si="33"/>
        <v>321124</v>
      </c>
      <c r="W133" s="139"/>
      <c r="X133" s="139">
        <f t="shared" si="29"/>
        <v>570991.15918943973</v>
      </c>
      <c r="Y133" s="137"/>
      <c r="Z133" s="159">
        <f>'Allocation Factor'!$C$19</f>
        <v>0.96306666666666663</v>
      </c>
      <c r="AA133" s="137"/>
      <c r="AB133" s="168">
        <f t="shared" si="30"/>
        <v>549902.55237670976</v>
      </c>
      <c r="AC133" s="168"/>
      <c r="AD133" s="137"/>
    </row>
    <row r="134" spans="2:30" x14ac:dyDescent="0.2">
      <c r="B134" s="167" t="s">
        <v>17</v>
      </c>
      <c r="C134" s="137">
        <v>2030</v>
      </c>
      <c r="D134" s="138">
        <f t="shared" si="36"/>
        <v>65759260.47031036</v>
      </c>
      <c r="E134" s="138"/>
      <c r="F134" s="154">
        <f>'Depreciation '!C94</f>
        <v>-25923443</v>
      </c>
      <c r="G134" s="137"/>
      <c r="H134" s="154">
        <f>ADFIT_CCR.ELG!N88</f>
        <v>-164362</v>
      </c>
      <c r="I134" s="137"/>
      <c r="J134" s="154">
        <v>0</v>
      </c>
      <c r="K134" s="137"/>
      <c r="L134" s="154">
        <v>0</v>
      </c>
      <c r="M134" s="137"/>
      <c r="N134" s="138">
        <f t="shared" si="38"/>
        <v>39671455.47031036</v>
      </c>
      <c r="O134" s="137"/>
      <c r="P134" s="158">
        <f>WACC!$T$10</f>
        <v>7.4999999999999997E-2</v>
      </c>
      <c r="Q134" s="137"/>
      <c r="R134" s="138">
        <f t="shared" si="28"/>
        <v>247946.59668943973</v>
      </c>
      <c r="S134" s="137"/>
      <c r="T134" s="139">
        <v>0</v>
      </c>
      <c r="U134" s="137"/>
      <c r="V134" s="139">
        <f t="shared" si="33"/>
        <v>321124</v>
      </c>
      <c r="W134" s="139"/>
      <c r="X134" s="139">
        <f t="shared" si="29"/>
        <v>569070.59668943973</v>
      </c>
      <c r="Y134" s="137"/>
      <c r="Z134" s="159">
        <f>'Allocation Factor'!$C$19</f>
        <v>0.96306666666666663</v>
      </c>
      <c r="AA134" s="137"/>
      <c r="AB134" s="168">
        <f t="shared" si="30"/>
        <v>548052.92265170976</v>
      </c>
      <c r="AC134" s="168"/>
      <c r="AD134" s="137"/>
    </row>
    <row r="135" spans="2:30" x14ac:dyDescent="0.2">
      <c r="B135" s="167" t="s">
        <v>18</v>
      </c>
      <c r="C135" s="137">
        <v>2030</v>
      </c>
      <c r="D135" s="138">
        <f t="shared" si="36"/>
        <v>65759260.47031036</v>
      </c>
      <c r="E135" s="138"/>
      <c r="F135" s="154">
        <f>'Depreciation '!C95</f>
        <v>-26244567</v>
      </c>
      <c r="G135" s="137"/>
      <c r="H135" s="154">
        <f>ADFIT_CCR.ELG!N89</f>
        <v>-150528</v>
      </c>
      <c r="I135" s="137"/>
      <c r="J135" s="154">
        <v>0</v>
      </c>
      <c r="K135" s="137"/>
      <c r="L135" s="154">
        <v>0</v>
      </c>
      <c r="M135" s="137"/>
      <c r="N135" s="138">
        <f t="shared" si="38"/>
        <v>39364165.47031036</v>
      </c>
      <c r="O135" s="137"/>
      <c r="P135" s="158">
        <f>WACC!$T$10</f>
        <v>7.4999999999999997E-2</v>
      </c>
      <c r="Q135" s="137"/>
      <c r="R135" s="138">
        <f t="shared" si="28"/>
        <v>246026.03418943973</v>
      </c>
      <c r="S135" s="137"/>
      <c r="T135" s="139">
        <v>0</v>
      </c>
      <c r="U135" s="137"/>
      <c r="V135" s="139">
        <f t="shared" si="33"/>
        <v>321124</v>
      </c>
      <c r="W135" s="139"/>
      <c r="X135" s="139">
        <f t="shared" si="29"/>
        <v>567150.03418943973</v>
      </c>
      <c r="Y135" s="137"/>
      <c r="Z135" s="159">
        <f>'Allocation Factor'!$C$19</f>
        <v>0.96306666666666663</v>
      </c>
      <c r="AA135" s="137"/>
      <c r="AB135" s="168">
        <f t="shared" si="30"/>
        <v>546203.29292670975</v>
      </c>
      <c r="AC135" s="168"/>
      <c r="AD135" s="137"/>
    </row>
    <row r="136" spans="2:30" x14ac:dyDescent="0.2">
      <c r="B136" s="167" t="s">
        <v>19</v>
      </c>
      <c r="C136" s="137">
        <v>2030</v>
      </c>
      <c r="D136" s="138">
        <f t="shared" si="36"/>
        <v>65759260.47031036</v>
      </c>
      <c r="E136" s="138"/>
      <c r="F136" s="154">
        <f>'Depreciation '!C96</f>
        <v>-26565691</v>
      </c>
      <c r="G136" s="137"/>
      <c r="H136" s="154">
        <f>ADFIT_CCR.ELG!N90</f>
        <v>-136694</v>
      </c>
      <c r="I136" s="137"/>
      <c r="J136" s="154">
        <v>0</v>
      </c>
      <c r="K136" s="137"/>
      <c r="L136" s="154">
        <v>0</v>
      </c>
      <c r="M136" s="137"/>
      <c r="N136" s="138">
        <f t="shared" si="38"/>
        <v>39056875.47031036</v>
      </c>
      <c r="O136" s="137"/>
      <c r="P136" s="158">
        <f>WACC!$T$10</f>
        <v>7.4999999999999997E-2</v>
      </c>
      <c r="Q136" s="137"/>
      <c r="R136" s="138">
        <f t="shared" si="28"/>
        <v>244105.47168943973</v>
      </c>
      <c r="S136" s="137"/>
      <c r="T136" s="139">
        <v>0</v>
      </c>
      <c r="U136" s="137"/>
      <c r="V136" s="139">
        <f t="shared" si="33"/>
        <v>321124</v>
      </c>
      <c r="W136" s="139"/>
      <c r="X136" s="139">
        <f t="shared" si="29"/>
        <v>565229.47168943973</v>
      </c>
      <c r="Y136" s="137"/>
      <c r="Z136" s="159">
        <f>'Allocation Factor'!$C$19</f>
        <v>0.96306666666666663</v>
      </c>
      <c r="AA136" s="137"/>
      <c r="AB136" s="168">
        <f t="shared" si="30"/>
        <v>544353.66320170974</v>
      </c>
      <c r="AC136" s="168"/>
      <c r="AD136" s="137"/>
    </row>
    <row r="137" spans="2:30" x14ac:dyDescent="0.2">
      <c r="B137" s="167" t="s">
        <v>8</v>
      </c>
      <c r="C137" s="137">
        <v>2030</v>
      </c>
      <c r="D137" s="138">
        <f t="shared" si="36"/>
        <v>65759260.47031036</v>
      </c>
      <c r="E137" s="138"/>
      <c r="F137" s="154">
        <f>'Depreciation '!C97</f>
        <v>-26886815</v>
      </c>
      <c r="G137" s="137"/>
      <c r="H137" s="154">
        <f>ADFIT_CCR.ELG!N91</f>
        <v>-122859</v>
      </c>
      <c r="I137" s="137"/>
      <c r="J137" s="154">
        <v>0</v>
      </c>
      <c r="K137" s="137"/>
      <c r="L137" s="154">
        <v>0</v>
      </c>
      <c r="M137" s="137"/>
      <c r="N137" s="138">
        <f t="shared" si="38"/>
        <v>38749586.47031036</v>
      </c>
      <c r="O137" s="137"/>
      <c r="P137" s="158">
        <f>WACC!$T$10</f>
        <v>7.4999999999999997E-2</v>
      </c>
      <c r="Q137" s="137"/>
      <c r="R137" s="138">
        <f t="shared" si="28"/>
        <v>242184.91543943973</v>
      </c>
      <c r="S137" s="137"/>
      <c r="T137" s="139">
        <v>0</v>
      </c>
      <c r="U137" s="137"/>
      <c r="V137" s="139">
        <f t="shared" si="33"/>
        <v>321124</v>
      </c>
      <c r="W137" s="139"/>
      <c r="X137" s="139">
        <f t="shared" si="29"/>
        <v>563308.9154394397</v>
      </c>
      <c r="Y137" s="137"/>
      <c r="Z137" s="159">
        <f>'Allocation Factor'!$C$19</f>
        <v>0.96306666666666663</v>
      </c>
      <c r="AA137" s="137"/>
      <c r="AB137" s="168">
        <f t="shared" si="30"/>
        <v>542504.03949587641</v>
      </c>
      <c r="AC137" s="168"/>
      <c r="AD137" s="137"/>
    </row>
    <row r="138" spans="2:30" x14ac:dyDescent="0.2">
      <c r="B138" s="167" t="s">
        <v>9</v>
      </c>
      <c r="C138" s="137">
        <v>2030</v>
      </c>
      <c r="D138" s="138">
        <f t="shared" si="36"/>
        <v>65759260.47031036</v>
      </c>
      <c r="E138" s="138"/>
      <c r="F138" s="154">
        <f>'Depreciation '!C98</f>
        <v>-27207939</v>
      </c>
      <c r="G138" s="137"/>
      <c r="H138" s="154">
        <f>ADFIT_CCR.ELG!N92</f>
        <v>-109025</v>
      </c>
      <c r="I138" s="137"/>
      <c r="J138" s="154">
        <v>0</v>
      </c>
      <c r="K138" s="137"/>
      <c r="L138" s="154">
        <v>0</v>
      </c>
      <c r="M138" s="137"/>
      <c r="N138" s="138">
        <f t="shared" si="38"/>
        <v>38442296.47031036</v>
      </c>
      <c r="O138" s="137"/>
      <c r="P138" s="158">
        <f>WACC!$T$10</f>
        <v>7.4999999999999997E-2</v>
      </c>
      <c r="Q138" s="137"/>
      <c r="R138" s="138">
        <f t="shared" si="28"/>
        <v>240264.35293943973</v>
      </c>
      <c r="S138" s="137"/>
      <c r="T138" s="139">
        <v>0</v>
      </c>
      <c r="U138" s="137"/>
      <c r="V138" s="139">
        <f t="shared" si="33"/>
        <v>321124</v>
      </c>
      <c r="W138" s="139"/>
      <c r="X138" s="139">
        <f t="shared" si="29"/>
        <v>561388.3529394397</v>
      </c>
      <c r="Y138" s="137"/>
      <c r="Z138" s="159">
        <f>'Allocation Factor'!$C$19</f>
        <v>0.96306666666666663</v>
      </c>
      <c r="AA138" s="137"/>
      <c r="AB138" s="168">
        <f t="shared" si="30"/>
        <v>540654.4097708764</v>
      </c>
      <c r="AC138" s="168"/>
      <c r="AD138" s="137"/>
    </row>
    <row r="139" spans="2:30" x14ac:dyDescent="0.2">
      <c r="B139" s="167" t="s">
        <v>10</v>
      </c>
      <c r="C139" s="137">
        <v>2030</v>
      </c>
      <c r="D139" s="138">
        <f t="shared" si="36"/>
        <v>65759260.47031036</v>
      </c>
      <c r="E139" s="138"/>
      <c r="F139" s="154">
        <f>'Depreciation '!C99</f>
        <v>-27529063</v>
      </c>
      <c r="G139" s="137"/>
      <c r="H139" s="154">
        <f>ADFIT_CCR.ELG!N93</f>
        <v>-95191</v>
      </c>
      <c r="I139" s="137"/>
      <c r="J139" s="154">
        <v>0</v>
      </c>
      <c r="K139" s="137"/>
      <c r="L139" s="154">
        <v>0</v>
      </c>
      <c r="M139" s="137"/>
      <c r="N139" s="138">
        <f t="shared" si="38"/>
        <v>38135006.47031036</v>
      </c>
      <c r="O139" s="137"/>
      <c r="P139" s="158">
        <f>WACC!$T$10</f>
        <v>7.4999999999999997E-2</v>
      </c>
      <c r="Q139" s="137"/>
      <c r="R139" s="138">
        <f t="shared" si="28"/>
        <v>238343.79043943973</v>
      </c>
      <c r="S139" s="137"/>
      <c r="T139" s="139">
        <v>0</v>
      </c>
      <c r="U139" s="137"/>
      <c r="V139" s="139">
        <f t="shared" si="33"/>
        <v>321124</v>
      </c>
      <c r="W139" s="139"/>
      <c r="X139" s="139">
        <f t="shared" si="29"/>
        <v>559467.7904394397</v>
      </c>
      <c r="Y139" s="137"/>
      <c r="Z139" s="159">
        <f>'Allocation Factor'!$C$19</f>
        <v>0.96306666666666663</v>
      </c>
      <c r="AA139" s="137"/>
      <c r="AB139" s="168">
        <f t="shared" si="30"/>
        <v>538804.7800458764</v>
      </c>
      <c r="AC139" s="168"/>
      <c r="AD139" s="137"/>
    </row>
    <row r="140" spans="2:30" x14ac:dyDescent="0.2">
      <c r="B140" s="167" t="s">
        <v>11</v>
      </c>
      <c r="C140" s="137">
        <v>2031</v>
      </c>
      <c r="D140" s="138">
        <f t="shared" si="36"/>
        <v>65759260.47031036</v>
      </c>
      <c r="E140" s="138"/>
      <c r="F140" s="154">
        <f>'Depreciation '!C100</f>
        <v>-27850187</v>
      </c>
      <c r="G140" s="137"/>
      <c r="H140" s="154">
        <f>ADFIT_CCR.ELG!N94</f>
        <v>-79359</v>
      </c>
      <c r="I140" s="137"/>
      <c r="J140" s="154">
        <v>0</v>
      </c>
      <c r="K140" s="137"/>
      <c r="L140" s="154">
        <v>0</v>
      </c>
      <c r="M140" s="137"/>
      <c r="N140" s="138">
        <f t="shared" ref="N140:N142" si="39">SUM(D140:J140)-L140</f>
        <v>37829714.47031036</v>
      </c>
      <c r="O140" s="137"/>
      <c r="P140" s="158">
        <f>WACC!$T$10</f>
        <v>7.4999999999999997E-2</v>
      </c>
      <c r="Q140" s="137"/>
      <c r="R140" s="138">
        <f t="shared" si="28"/>
        <v>236435.71543943975</v>
      </c>
      <c r="S140" s="137"/>
      <c r="T140" s="139">
        <v>0</v>
      </c>
      <c r="U140" s="137"/>
      <c r="V140" s="139">
        <f t="shared" si="33"/>
        <v>321124</v>
      </c>
      <c r="W140" s="139"/>
      <c r="X140" s="139">
        <f t="shared" si="29"/>
        <v>557559.71543943975</v>
      </c>
      <c r="Y140" s="137"/>
      <c r="Z140" s="159">
        <f>'Allocation Factor'!$C$19</f>
        <v>0.96306666666666663</v>
      </c>
      <c r="AA140" s="137"/>
      <c r="AB140" s="168">
        <f t="shared" si="30"/>
        <v>536967.17661587638</v>
      </c>
      <c r="AC140" s="168"/>
      <c r="AD140" s="137"/>
    </row>
    <row r="141" spans="2:30" x14ac:dyDescent="0.2">
      <c r="B141" s="167" t="s">
        <v>12</v>
      </c>
      <c r="C141" s="137">
        <v>2031</v>
      </c>
      <c r="D141" s="138">
        <f t="shared" si="36"/>
        <v>65759260.47031036</v>
      </c>
      <c r="E141" s="138"/>
      <c r="F141" s="154">
        <f>'Depreciation '!C101</f>
        <v>-28171311</v>
      </c>
      <c r="G141" s="137"/>
      <c r="H141" s="154">
        <f>ADFIT_CCR.ELG!N95</f>
        <v>-63528</v>
      </c>
      <c r="I141" s="137"/>
      <c r="J141" s="154">
        <v>0</v>
      </c>
      <c r="K141" s="137"/>
      <c r="L141" s="154">
        <v>0</v>
      </c>
      <c r="M141" s="137"/>
      <c r="N141" s="138">
        <f t="shared" si="39"/>
        <v>37524421.47031036</v>
      </c>
      <c r="O141" s="137"/>
      <c r="P141" s="158">
        <f>WACC!$T$10</f>
        <v>7.4999999999999997E-2</v>
      </c>
      <c r="Q141" s="137"/>
      <c r="R141" s="138">
        <f t="shared" si="28"/>
        <v>234527.63418943973</v>
      </c>
      <c r="S141" s="137"/>
      <c r="T141" s="139">
        <v>0</v>
      </c>
      <c r="U141" s="137"/>
      <c r="V141" s="139">
        <f t="shared" si="33"/>
        <v>321124</v>
      </c>
      <c r="W141" s="139"/>
      <c r="X141" s="139">
        <f t="shared" si="29"/>
        <v>555651.6341894397</v>
      </c>
      <c r="Y141" s="137"/>
      <c r="Z141" s="159">
        <f>'Allocation Factor'!$C$19</f>
        <v>0.96306666666666663</v>
      </c>
      <c r="AA141" s="137"/>
      <c r="AB141" s="168">
        <f t="shared" si="30"/>
        <v>535129.56716670969</v>
      </c>
      <c r="AC141" s="168"/>
      <c r="AD141" s="137"/>
    </row>
    <row r="142" spans="2:30" x14ac:dyDescent="0.2">
      <c r="B142" s="167" t="s">
        <v>13</v>
      </c>
      <c r="C142" s="137">
        <v>2031</v>
      </c>
      <c r="D142" s="138">
        <f t="shared" si="36"/>
        <v>65759260.47031036</v>
      </c>
      <c r="E142" s="138"/>
      <c r="F142" s="154">
        <f>'Depreciation '!C102</f>
        <v>-28492435</v>
      </c>
      <c r="G142" s="137"/>
      <c r="H142" s="154">
        <f>ADFIT_CCR.ELG!N96</f>
        <v>-47696</v>
      </c>
      <c r="I142" s="137"/>
      <c r="J142" s="154">
        <v>0</v>
      </c>
      <c r="K142" s="137"/>
      <c r="L142" s="154">
        <v>0</v>
      </c>
      <c r="M142" s="137"/>
      <c r="N142" s="138">
        <f t="shared" si="39"/>
        <v>37219129.47031036</v>
      </c>
      <c r="O142" s="137"/>
      <c r="P142" s="158">
        <f>WACC!$T$10</f>
        <v>7.4999999999999997E-2</v>
      </c>
      <c r="Q142" s="137"/>
      <c r="R142" s="138">
        <f t="shared" si="28"/>
        <v>232619.55918943975</v>
      </c>
      <c r="S142" s="137"/>
      <c r="T142" s="139">
        <v>0</v>
      </c>
      <c r="U142" s="137"/>
      <c r="V142" s="139">
        <f t="shared" si="33"/>
        <v>321124</v>
      </c>
      <c r="W142" s="139"/>
      <c r="X142" s="139">
        <f t="shared" si="29"/>
        <v>553743.55918943975</v>
      </c>
      <c r="Y142" s="137"/>
      <c r="Z142" s="159">
        <f>'Allocation Factor'!$C$19</f>
        <v>0.96306666666666663</v>
      </c>
      <c r="AA142" s="137"/>
      <c r="AB142" s="168">
        <f t="shared" si="30"/>
        <v>533291.96373670979</v>
      </c>
      <c r="AC142" s="168"/>
      <c r="AD142" s="168"/>
    </row>
    <row r="143" spans="2:30" x14ac:dyDescent="0.2">
      <c r="B143" s="167" t="s">
        <v>14</v>
      </c>
      <c r="C143" s="137">
        <v>2031</v>
      </c>
      <c r="D143" s="138">
        <f t="shared" si="36"/>
        <v>65759260.47031036</v>
      </c>
      <c r="E143" s="138"/>
      <c r="F143" s="154">
        <f>'Depreciation '!C103</f>
        <v>-28813559</v>
      </c>
      <c r="G143" s="137"/>
      <c r="H143" s="154">
        <f>ADFIT_CCR.ELG!N97</f>
        <v>-31864</v>
      </c>
      <c r="I143" s="137"/>
      <c r="J143" s="154">
        <v>0</v>
      </c>
      <c r="K143" s="137"/>
      <c r="L143" s="154">
        <v>0</v>
      </c>
      <c r="M143" s="137"/>
      <c r="N143" s="138">
        <f t="shared" ref="N143:N151" si="40">SUM(D143:J143)-L143</f>
        <v>36913837.47031036</v>
      </c>
      <c r="O143" s="137"/>
      <c r="P143" s="158">
        <f>WACC!$T$10</f>
        <v>7.4999999999999997E-2</v>
      </c>
      <c r="Q143" s="137"/>
      <c r="R143" s="138">
        <f t="shared" si="28"/>
        <v>230711.48418943977</v>
      </c>
      <c r="S143" s="137"/>
      <c r="T143" s="139">
        <v>0</v>
      </c>
      <c r="U143" s="137"/>
      <c r="V143" s="139">
        <f t="shared" si="33"/>
        <v>321124</v>
      </c>
      <c r="W143" s="139"/>
      <c r="X143" s="139">
        <f t="shared" si="29"/>
        <v>551835.4841894398</v>
      </c>
      <c r="Y143" s="137"/>
      <c r="Z143" s="159">
        <f>'Allocation Factor'!$C$19</f>
        <v>0.96306666666666663</v>
      </c>
      <c r="AA143" s="137"/>
      <c r="AB143" s="168">
        <f t="shared" si="30"/>
        <v>531454.36030670977</v>
      </c>
      <c r="AC143" s="168"/>
      <c r="AD143" s="137"/>
    </row>
    <row r="144" spans="2:30" x14ac:dyDescent="0.2">
      <c r="B144" s="167" t="s">
        <v>15</v>
      </c>
      <c r="C144" s="137">
        <v>2031</v>
      </c>
      <c r="D144" s="138">
        <f t="shared" si="36"/>
        <v>65759260.47031036</v>
      </c>
      <c r="E144" s="138"/>
      <c r="F144" s="154">
        <f>'Depreciation '!C104</f>
        <v>-29134683</v>
      </c>
      <c r="G144" s="137"/>
      <c r="H144" s="154">
        <f>ADFIT_CCR.ELG!N98</f>
        <v>-16033</v>
      </c>
      <c r="I144" s="137"/>
      <c r="J144" s="154">
        <v>0</v>
      </c>
      <c r="K144" s="137"/>
      <c r="L144" s="154">
        <v>0</v>
      </c>
      <c r="M144" s="137"/>
      <c r="N144" s="138">
        <f t="shared" si="40"/>
        <v>36608544.47031036</v>
      </c>
      <c r="O144" s="137"/>
      <c r="P144" s="158">
        <f>WACC!$T$10</f>
        <v>7.4999999999999997E-2</v>
      </c>
      <c r="Q144" s="137"/>
      <c r="R144" s="138">
        <f t="shared" si="28"/>
        <v>228803.40293943975</v>
      </c>
      <c r="S144" s="137"/>
      <c r="T144" s="139">
        <v>0</v>
      </c>
      <c r="U144" s="137"/>
      <c r="V144" s="139">
        <f t="shared" si="33"/>
        <v>321124</v>
      </c>
      <c r="W144" s="139"/>
      <c r="X144" s="139">
        <f t="shared" si="29"/>
        <v>549927.40293943975</v>
      </c>
      <c r="Y144" s="137"/>
      <c r="Z144" s="159">
        <f>'Allocation Factor'!$C$19</f>
        <v>0.96306666666666663</v>
      </c>
      <c r="AA144" s="137"/>
      <c r="AB144" s="168">
        <f t="shared" si="30"/>
        <v>529616.75085754308</v>
      </c>
      <c r="AC144" s="168"/>
      <c r="AD144" s="137"/>
    </row>
    <row r="145" spans="2:30" x14ac:dyDescent="0.2">
      <c r="B145" s="167" t="s">
        <v>16</v>
      </c>
      <c r="C145" s="137">
        <v>2031</v>
      </c>
      <c r="D145" s="138">
        <f t="shared" si="36"/>
        <v>65759260.47031036</v>
      </c>
      <c r="E145" s="138"/>
      <c r="F145" s="154">
        <f>'Depreciation '!C105</f>
        <v>-29455807</v>
      </c>
      <c r="G145" s="137"/>
      <c r="H145" s="154">
        <f>ADFIT_CCR.ELG!N99</f>
        <v>-201</v>
      </c>
      <c r="I145" s="137"/>
      <c r="J145" s="154">
        <v>0</v>
      </c>
      <c r="K145" s="137"/>
      <c r="L145" s="154">
        <v>0</v>
      </c>
      <c r="M145" s="137"/>
      <c r="N145" s="138">
        <f t="shared" si="40"/>
        <v>36303252.47031036</v>
      </c>
      <c r="O145" s="137"/>
      <c r="P145" s="158">
        <f>WACC!$T$10</f>
        <v>7.4999999999999997E-2</v>
      </c>
      <c r="Q145" s="137"/>
      <c r="R145" s="138">
        <f t="shared" si="28"/>
        <v>226895.32793943977</v>
      </c>
      <c r="S145" s="137"/>
      <c r="T145" s="139">
        <v>0</v>
      </c>
      <c r="U145" s="137"/>
      <c r="V145" s="139">
        <f t="shared" si="33"/>
        <v>321124</v>
      </c>
      <c r="W145" s="139"/>
      <c r="X145" s="139">
        <f t="shared" si="29"/>
        <v>548019.3279394398</v>
      </c>
      <c r="Y145" s="137"/>
      <c r="Z145" s="159">
        <f>'Allocation Factor'!$C$19</f>
        <v>0.96306666666666663</v>
      </c>
      <c r="AA145" s="137"/>
      <c r="AB145" s="168">
        <f t="shared" si="30"/>
        <v>527779.14742754318</v>
      </c>
      <c r="AC145" s="168"/>
      <c r="AD145" s="137"/>
    </row>
    <row r="146" spans="2:30" x14ac:dyDescent="0.2">
      <c r="B146" s="167" t="s">
        <v>17</v>
      </c>
      <c r="C146" s="137">
        <v>2031</v>
      </c>
      <c r="D146" s="138">
        <f t="shared" si="36"/>
        <v>65759260.47031036</v>
      </c>
      <c r="E146" s="138"/>
      <c r="F146" s="154">
        <f>'Depreciation '!C106</f>
        <v>-29776931</v>
      </c>
      <c r="G146" s="137"/>
      <c r="H146" s="154">
        <f>ADFIT_CCR.ELG!N100</f>
        <v>15631</v>
      </c>
      <c r="I146" s="137"/>
      <c r="J146" s="154">
        <v>0</v>
      </c>
      <c r="K146" s="137"/>
      <c r="L146" s="154">
        <v>0</v>
      </c>
      <c r="M146" s="137"/>
      <c r="N146" s="138">
        <f t="shared" si="40"/>
        <v>35997960.47031036</v>
      </c>
      <c r="O146" s="137"/>
      <c r="P146" s="158">
        <f>WACC!$T$10</f>
        <v>7.4999999999999997E-2</v>
      </c>
      <c r="Q146" s="137"/>
      <c r="R146" s="138">
        <f t="shared" si="28"/>
        <v>224987.25293943973</v>
      </c>
      <c r="S146" s="137"/>
      <c r="T146" s="139">
        <v>0</v>
      </c>
      <c r="U146" s="137"/>
      <c r="V146" s="139">
        <f t="shared" si="33"/>
        <v>321124</v>
      </c>
      <c r="W146" s="139"/>
      <c r="X146" s="139">
        <f t="shared" si="29"/>
        <v>546111.25293943973</v>
      </c>
      <c r="Y146" s="137"/>
      <c r="Z146" s="159">
        <f>'Allocation Factor'!$C$19</f>
        <v>0.96306666666666663</v>
      </c>
      <c r="AA146" s="137"/>
      <c r="AB146" s="168">
        <f t="shared" si="30"/>
        <v>525941.54399754305</v>
      </c>
      <c r="AC146" s="168"/>
      <c r="AD146" s="137"/>
    </row>
    <row r="147" spans="2:30" x14ac:dyDescent="0.2">
      <c r="B147" s="167" t="s">
        <v>18</v>
      </c>
      <c r="C147" s="137">
        <v>2031</v>
      </c>
      <c r="D147" s="138">
        <f t="shared" si="36"/>
        <v>65759260.47031036</v>
      </c>
      <c r="E147" s="138"/>
      <c r="F147" s="154">
        <f>'Depreciation '!C107</f>
        <v>-30098055</v>
      </c>
      <c r="G147" s="137"/>
      <c r="H147" s="154">
        <f>ADFIT_CCR.ELG!N101</f>
        <v>31462</v>
      </c>
      <c r="I147" s="137"/>
      <c r="J147" s="154">
        <v>0</v>
      </c>
      <c r="K147" s="137"/>
      <c r="L147" s="154">
        <v>0</v>
      </c>
      <c r="M147" s="137"/>
      <c r="N147" s="138">
        <f t="shared" si="40"/>
        <v>35692667.47031036</v>
      </c>
      <c r="O147" s="137"/>
      <c r="P147" s="158">
        <f>WACC!$T$10</f>
        <v>7.4999999999999997E-2</v>
      </c>
      <c r="Q147" s="137"/>
      <c r="R147" s="138">
        <f t="shared" si="28"/>
        <v>223079.17168943977</v>
      </c>
      <c r="S147" s="137"/>
      <c r="T147" s="139">
        <v>0</v>
      </c>
      <c r="U147" s="137"/>
      <c r="V147" s="139">
        <f t="shared" si="33"/>
        <v>321124</v>
      </c>
      <c r="W147" s="139"/>
      <c r="X147" s="139">
        <f t="shared" si="29"/>
        <v>544203.1716894398</v>
      </c>
      <c r="Y147" s="137"/>
      <c r="Z147" s="159">
        <f>'Allocation Factor'!$C$19</f>
        <v>0.96306666666666663</v>
      </c>
      <c r="AA147" s="137"/>
      <c r="AB147" s="168">
        <f t="shared" si="30"/>
        <v>524103.93454837648</v>
      </c>
      <c r="AC147" s="168"/>
      <c r="AD147" s="137"/>
    </row>
    <row r="148" spans="2:30" x14ac:dyDescent="0.2">
      <c r="B148" s="167" t="s">
        <v>19</v>
      </c>
      <c r="C148" s="137">
        <v>2031</v>
      </c>
      <c r="D148" s="138">
        <f t="shared" si="36"/>
        <v>65759260.47031036</v>
      </c>
      <c r="E148" s="138"/>
      <c r="F148" s="154">
        <f>'Depreciation '!C108</f>
        <v>-30419179</v>
      </c>
      <c r="G148" s="137"/>
      <c r="H148" s="154">
        <f>ADFIT_CCR.ELG!N102</f>
        <v>47294</v>
      </c>
      <c r="I148" s="137"/>
      <c r="J148" s="154">
        <v>0</v>
      </c>
      <c r="K148" s="137"/>
      <c r="L148" s="154">
        <v>0</v>
      </c>
      <c r="M148" s="137"/>
      <c r="N148" s="138">
        <f t="shared" si="40"/>
        <v>35387375.47031036</v>
      </c>
      <c r="O148" s="137"/>
      <c r="P148" s="158">
        <f>WACC!$T$10</f>
        <v>7.4999999999999997E-2</v>
      </c>
      <c r="Q148" s="137"/>
      <c r="R148" s="138">
        <f t="shared" si="28"/>
        <v>221171.09668943973</v>
      </c>
      <c r="S148" s="137"/>
      <c r="T148" s="139">
        <v>0</v>
      </c>
      <c r="U148" s="137"/>
      <c r="V148" s="139">
        <f t="shared" si="33"/>
        <v>321124</v>
      </c>
      <c r="W148" s="139"/>
      <c r="X148" s="139">
        <f t="shared" si="29"/>
        <v>542295.09668943973</v>
      </c>
      <c r="Y148" s="137"/>
      <c r="Z148" s="159">
        <f>'Allocation Factor'!$C$19</f>
        <v>0.96306666666666663</v>
      </c>
      <c r="AA148" s="137"/>
      <c r="AB148" s="168">
        <f t="shared" si="30"/>
        <v>522266.3311183764</v>
      </c>
      <c r="AC148" s="168"/>
      <c r="AD148" s="137"/>
    </row>
    <row r="149" spans="2:30" x14ac:dyDescent="0.2">
      <c r="B149" s="167" t="s">
        <v>8</v>
      </c>
      <c r="C149" s="137">
        <v>2031</v>
      </c>
      <c r="D149" s="138">
        <f t="shared" si="36"/>
        <v>65759260.47031036</v>
      </c>
      <c r="E149" s="138"/>
      <c r="F149" s="154">
        <f>'Depreciation '!C109</f>
        <v>-30740303</v>
      </c>
      <c r="G149" s="137"/>
      <c r="H149" s="154">
        <f>ADFIT_CCR.ELG!N103</f>
        <v>63126</v>
      </c>
      <c r="I149" s="137"/>
      <c r="J149" s="154">
        <v>0</v>
      </c>
      <c r="K149" s="137"/>
      <c r="L149" s="154">
        <v>0</v>
      </c>
      <c r="M149" s="137"/>
      <c r="N149" s="138">
        <f t="shared" si="40"/>
        <v>35082083.47031036</v>
      </c>
      <c r="O149" s="137"/>
      <c r="P149" s="158">
        <f>WACC!$T$10</f>
        <v>7.4999999999999997E-2</v>
      </c>
      <c r="Q149" s="137"/>
      <c r="R149" s="138">
        <f t="shared" si="28"/>
        <v>219263.02168943975</v>
      </c>
      <c r="S149" s="137"/>
      <c r="T149" s="139">
        <v>0</v>
      </c>
      <c r="U149" s="137"/>
      <c r="V149" s="139">
        <f t="shared" si="33"/>
        <v>321124</v>
      </c>
      <c r="W149" s="139"/>
      <c r="X149" s="139">
        <f t="shared" si="29"/>
        <v>540387.02168943977</v>
      </c>
      <c r="Y149" s="137"/>
      <c r="Z149" s="159">
        <f>'Allocation Factor'!$C$19</f>
        <v>0.96306666666666663</v>
      </c>
      <c r="AA149" s="137"/>
      <c r="AB149" s="168">
        <f t="shared" si="30"/>
        <v>520428.72768837644</v>
      </c>
      <c r="AC149" s="168"/>
      <c r="AD149" s="137"/>
    </row>
    <row r="150" spans="2:30" x14ac:dyDescent="0.2">
      <c r="B150" s="167" t="s">
        <v>9</v>
      </c>
      <c r="C150" s="137">
        <v>2031</v>
      </c>
      <c r="D150" s="138">
        <f t="shared" si="36"/>
        <v>65759260.47031036</v>
      </c>
      <c r="E150" s="138"/>
      <c r="F150" s="154">
        <f>'Depreciation '!C110</f>
        <v>-31061427</v>
      </c>
      <c r="G150" s="137"/>
      <c r="H150" s="154">
        <f>ADFIT_CCR.ELG!N104</f>
        <v>78957</v>
      </c>
      <c r="I150" s="137"/>
      <c r="J150" s="154">
        <v>0</v>
      </c>
      <c r="K150" s="137"/>
      <c r="L150" s="154">
        <v>0</v>
      </c>
      <c r="M150" s="137"/>
      <c r="N150" s="138">
        <f t="shared" si="40"/>
        <v>34776790.47031036</v>
      </c>
      <c r="O150" s="137"/>
      <c r="P150" s="158">
        <f>WACC!$T$10</f>
        <v>7.4999999999999997E-2</v>
      </c>
      <c r="Q150" s="137"/>
      <c r="R150" s="138">
        <f t="shared" si="28"/>
        <v>217354.94043943973</v>
      </c>
      <c r="S150" s="137"/>
      <c r="T150" s="139">
        <v>0</v>
      </c>
      <c r="U150" s="137"/>
      <c r="V150" s="139">
        <f t="shared" si="33"/>
        <v>321124</v>
      </c>
      <c r="W150" s="139"/>
      <c r="X150" s="139">
        <f t="shared" si="29"/>
        <v>538478.94043943973</v>
      </c>
      <c r="Y150" s="137"/>
      <c r="Z150" s="159">
        <f>'Allocation Factor'!$C$19</f>
        <v>0.96306666666666663</v>
      </c>
      <c r="AA150" s="137"/>
      <c r="AB150" s="168">
        <f t="shared" si="30"/>
        <v>518591.11823920975</v>
      </c>
      <c r="AC150" s="168"/>
      <c r="AD150" s="137"/>
    </row>
    <row r="151" spans="2:30" x14ac:dyDescent="0.2">
      <c r="B151" s="167" t="s">
        <v>10</v>
      </c>
      <c r="C151" s="137">
        <v>2031</v>
      </c>
      <c r="D151" s="138">
        <f t="shared" si="36"/>
        <v>65759260.47031036</v>
      </c>
      <c r="E151" s="138"/>
      <c r="F151" s="154">
        <f>'Depreciation '!C111</f>
        <v>-31382551</v>
      </c>
      <c r="G151" s="137"/>
      <c r="H151" s="154">
        <f>ADFIT_CCR.ELG!N105</f>
        <v>94789</v>
      </c>
      <c r="I151" s="137"/>
      <c r="J151" s="154">
        <v>0</v>
      </c>
      <c r="K151" s="137"/>
      <c r="L151" s="154">
        <v>0</v>
      </c>
      <c r="M151" s="137"/>
      <c r="N151" s="138">
        <f t="shared" si="40"/>
        <v>34471498.47031036</v>
      </c>
      <c r="O151" s="137"/>
      <c r="P151" s="158">
        <f>WACC!$T$10</f>
        <v>7.4999999999999997E-2</v>
      </c>
      <c r="Q151" s="137"/>
      <c r="R151" s="138">
        <f t="shared" si="28"/>
        <v>215446.86543943975</v>
      </c>
      <c r="S151" s="137"/>
      <c r="T151" s="139">
        <v>0</v>
      </c>
      <c r="U151" s="137"/>
      <c r="V151" s="139">
        <f t="shared" si="33"/>
        <v>321124</v>
      </c>
      <c r="W151" s="139"/>
      <c r="X151" s="139">
        <f t="shared" si="29"/>
        <v>536570.86543943977</v>
      </c>
      <c r="Y151" s="137"/>
      <c r="Z151" s="159">
        <f>'Allocation Factor'!$C$19</f>
        <v>0.96306666666666663</v>
      </c>
      <c r="AA151" s="137"/>
      <c r="AB151" s="168">
        <f t="shared" si="30"/>
        <v>516753.5148092098</v>
      </c>
      <c r="AC151" s="168"/>
      <c r="AD151" s="137"/>
    </row>
    <row r="152" spans="2:30" x14ac:dyDescent="0.2">
      <c r="B152" s="167" t="s">
        <v>11</v>
      </c>
      <c r="C152" s="137">
        <v>2032</v>
      </c>
      <c r="D152" s="138">
        <f t="shared" si="36"/>
        <v>65759260.47031036</v>
      </c>
      <c r="E152" s="138"/>
      <c r="F152" s="154">
        <f>'Depreciation '!C112</f>
        <v>-31703675</v>
      </c>
      <c r="G152" s="137"/>
      <c r="H152" s="154">
        <f>ADFIT_CCR.ELG!N106</f>
        <v>110884</v>
      </c>
      <c r="I152" s="137"/>
      <c r="J152" s="154">
        <v>0</v>
      </c>
      <c r="K152" s="137"/>
      <c r="L152" s="154">
        <v>0</v>
      </c>
      <c r="M152" s="137"/>
      <c r="N152" s="138">
        <f t="shared" ref="N152:N154" si="41">SUM(D152:J152)-L152</f>
        <v>34166469.47031036</v>
      </c>
      <c r="O152" s="137"/>
      <c r="P152" s="158">
        <f>WACC!$T$10</f>
        <v>7.4999999999999997E-2</v>
      </c>
      <c r="Q152" s="137"/>
      <c r="R152" s="138">
        <f t="shared" si="28"/>
        <v>213540.43418943975</v>
      </c>
      <c r="S152" s="137"/>
      <c r="T152" s="139">
        <v>0</v>
      </c>
      <c r="U152" s="137"/>
      <c r="V152" s="139">
        <f t="shared" si="33"/>
        <v>321124</v>
      </c>
      <c r="W152" s="139"/>
      <c r="X152" s="139">
        <f t="shared" si="29"/>
        <v>534664.43418943975</v>
      </c>
      <c r="Y152" s="137"/>
      <c r="Z152" s="159">
        <f>'Allocation Factor'!$C$19</f>
        <v>0.96306666666666663</v>
      </c>
      <c r="AA152" s="137"/>
      <c r="AB152" s="168">
        <f t="shared" si="30"/>
        <v>514917.49442004308</v>
      </c>
      <c r="AC152" s="168"/>
      <c r="AD152" s="137"/>
    </row>
    <row r="153" spans="2:30" x14ac:dyDescent="0.2">
      <c r="B153" s="167" t="s">
        <v>12</v>
      </c>
      <c r="C153" s="137">
        <v>2032</v>
      </c>
      <c r="D153" s="138">
        <f t="shared" si="36"/>
        <v>65759260.47031036</v>
      </c>
      <c r="E153" s="138"/>
      <c r="F153" s="154">
        <f>'Depreciation '!C113</f>
        <v>-32024799</v>
      </c>
      <c r="G153" s="137"/>
      <c r="H153" s="154">
        <f>ADFIT_CCR.ELG!N107</f>
        <v>126979</v>
      </c>
      <c r="I153" s="137"/>
      <c r="J153" s="154">
        <v>0</v>
      </c>
      <c r="K153" s="137"/>
      <c r="L153" s="154">
        <v>0</v>
      </c>
      <c r="M153" s="137"/>
      <c r="N153" s="138">
        <f t="shared" si="41"/>
        <v>33861440.47031036</v>
      </c>
      <c r="O153" s="137"/>
      <c r="P153" s="158">
        <f>WACC!$T$10</f>
        <v>7.4999999999999997E-2</v>
      </c>
      <c r="Q153" s="137"/>
      <c r="R153" s="138">
        <f t="shared" si="28"/>
        <v>211634.00293943973</v>
      </c>
      <c r="S153" s="137"/>
      <c r="T153" s="139">
        <v>0</v>
      </c>
      <c r="U153" s="137"/>
      <c r="V153" s="139">
        <f t="shared" si="33"/>
        <v>321124</v>
      </c>
      <c r="W153" s="139"/>
      <c r="X153" s="139">
        <f t="shared" si="29"/>
        <v>532758.00293943973</v>
      </c>
      <c r="Y153" s="137"/>
      <c r="Z153" s="159">
        <f>'Allocation Factor'!$C$19</f>
        <v>0.96306666666666663</v>
      </c>
      <c r="AA153" s="137"/>
      <c r="AB153" s="168">
        <f t="shared" si="30"/>
        <v>513081.47403087642</v>
      </c>
      <c r="AC153" s="168"/>
      <c r="AD153" s="137"/>
    </row>
    <row r="154" spans="2:30" x14ac:dyDescent="0.2">
      <c r="B154" s="167" t="s">
        <v>13</v>
      </c>
      <c r="C154" s="137">
        <v>2032</v>
      </c>
      <c r="D154" s="138">
        <f t="shared" si="36"/>
        <v>65759260.47031036</v>
      </c>
      <c r="E154" s="138"/>
      <c r="F154" s="154">
        <f>'Depreciation '!C114</f>
        <v>-32345923</v>
      </c>
      <c r="G154" s="137"/>
      <c r="H154" s="154">
        <f>ADFIT_CCR.ELG!N108</f>
        <v>143075</v>
      </c>
      <c r="I154" s="137"/>
      <c r="J154" s="154">
        <v>0</v>
      </c>
      <c r="K154" s="137"/>
      <c r="L154" s="154">
        <v>0</v>
      </c>
      <c r="M154" s="137"/>
      <c r="N154" s="138">
        <f t="shared" si="41"/>
        <v>33556412.47031036</v>
      </c>
      <c r="O154" s="137"/>
      <c r="P154" s="158">
        <f>WACC!$T$10</f>
        <v>7.4999999999999997E-2</v>
      </c>
      <c r="Q154" s="137"/>
      <c r="R154" s="138">
        <f t="shared" si="28"/>
        <v>209727.57793943977</v>
      </c>
      <c r="S154" s="137"/>
      <c r="T154" s="139">
        <v>0</v>
      </c>
      <c r="U154" s="137"/>
      <c r="V154" s="139">
        <f t="shared" si="33"/>
        <v>321124</v>
      </c>
      <c r="W154" s="139"/>
      <c r="X154" s="139">
        <f t="shared" si="29"/>
        <v>530851.5779394398</v>
      </c>
      <c r="Y154" s="137"/>
      <c r="Z154" s="159">
        <f>'Allocation Factor'!$C$19</f>
        <v>0.96306666666666663</v>
      </c>
      <c r="AA154" s="137"/>
      <c r="AB154" s="168">
        <f t="shared" si="30"/>
        <v>511245.45966087648</v>
      </c>
      <c r="AC154" s="168"/>
      <c r="AD154" s="168"/>
    </row>
    <row r="155" spans="2:30" x14ac:dyDescent="0.2">
      <c r="B155" s="167" t="s">
        <v>14</v>
      </c>
      <c r="C155" s="137">
        <v>2032</v>
      </c>
      <c r="D155" s="138">
        <f t="shared" si="36"/>
        <v>65759260.47031036</v>
      </c>
      <c r="E155" s="138"/>
      <c r="F155" s="154">
        <f>'Depreciation '!C115</f>
        <v>-32667047</v>
      </c>
      <c r="G155" s="137"/>
      <c r="H155" s="154">
        <f>ADFIT_CCR.ELG!N109</f>
        <v>159170</v>
      </c>
      <c r="I155" s="137"/>
      <c r="J155" s="154">
        <v>0</v>
      </c>
      <c r="K155" s="137"/>
      <c r="L155" s="154">
        <v>0</v>
      </c>
      <c r="M155" s="137"/>
      <c r="N155" s="138">
        <f t="shared" ref="N155:N163" si="42">SUM(D155:J155)-L155</f>
        <v>33251383.47031036</v>
      </c>
      <c r="O155" s="137"/>
      <c r="P155" s="158">
        <f>WACC!$T$10</f>
        <v>7.4999999999999997E-2</v>
      </c>
      <c r="Q155" s="137"/>
      <c r="R155" s="138">
        <f t="shared" si="28"/>
        <v>207821.14668943975</v>
      </c>
      <c r="S155" s="137"/>
      <c r="T155" s="139">
        <v>0</v>
      </c>
      <c r="U155" s="137"/>
      <c r="V155" s="139">
        <f t="shared" si="33"/>
        <v>321124</v>
      </c>
      <c r="W155" s="139"/>
      <c r="X155" s="139">
        <f t="shared" si="29"/>
        <v>528945.14668943977</v>
      </c>
      <c r="Y155" s="137"/>
      <c r="Z155" s="159">
        <f>'Allocation Factor'!$C$19</f>
        <v>0.96306666666666663</v>
      </c>
      <c r="AA155" s="137"/>
      <c r="AB155" s="168">
        <f t="shared" si="30"/>
        <v>509409.43927170977</v>
      </c>
      <c r="AC155" s="168"/>
      <c r="AD155" s="137"/>
    </row>
    <row r="156" spans="2:30" x14ac:dyDescent="0.2">
      <c r="B156" s="167" t="s">
        <v>15</v>
      </c>
      <c r="C156" s="137">
        <v>2032</v>
      </c>
      <c r="D156" s="138">
        <f t="shared" si="36"/>
        <v>65759260.47031036</v>
      </c>
      <c r="E156" s="138"/>
      <c r="F156" s="154">
        <f>'Depreciation '!C116</f>
        <v>-32988171</v>
      </c>
      <c r="G156" s="137"/>
      <c r="H156" s="154">
        <f>ADFIT_CCR.ELG!N110</f>
        <v>175265</v>
      </c>
      <c r="I156" s="137"/>
      <c r="J156" s="154">
        <v>0</v>
      </c>
      <c r="K156" s="137"/>
      <c r="L156" s="154">
        <v>0</v>
      </c>
      <c r="M156" s="137"/>
      <c r="N156" s="138">
        <f t="shared" si="42"/>
        <v>32946354.47031036</v>
      </c>
      <c r="O156" s="137"/>
      <c r="P156" s="158">
        <f>WACC!$T$10</f>
        <v>7.4999999999999997E-2</v>
      </c>
      <c r="Q156" s="137"/>
      <c r="R156" s="138">
        <f t="shared" si="28"/>
        <v>205914.71543943975</v>
      </c>
      <c r="S156" s="137"/>
      <c r="T156" s="139">
        <v>0</v>
      </c>
      <c r="U156" s="137"/>
      <c r="V156" s="139">
        <f t="shared" si="33"/>
        <v>321124</v>
      </c>
      <c r="W156" s="139"/>
      <c r="X156" s="139">
        <f t="shared" si="29"/>
        <v>527038.71543943975</v>
      </c>
      <c r="Y156" s="137"/>
      <c r="Z156" s="159">
        <f>'Allocation Factor'!$C$19</f>
        <v>0.96306666666666663</v>
      </c>
      <c r="AA156" s="137"/>
      <c r="AB156" s="168">
        <f t="shared" si="30"/>
        <v>507573.4188825431</v>
      </c>
      <c r="AC156" s="168"/>
      <c r="AD156" s="137"/>
    </row>
    <row r="157" spans="2:30" x14ac:dyDescent="0.2">
      <c r="B157" s="167" t="s">
        <v>16</v>
      </c>
      <c r="C157" s="137">
        <v>2032</v>
      </c>
      <c r="D157" s="138">
        <f t="shared" si="36"/>
        <v>65759260.47031036</v>
      </c>
      <c r="E157" s="138"/>
      <c r="F157" s="154">
        <f>'Depreciation '!C117</f>
        <v>-33309295</v>
      </c>
      <c r="G157" s="137"/>
      <c r="H157" s="154">
        <f>ADFIT_CCR.ELG!N111</f>
        <v>191360</v>
      </c>
      <c r="I157" s="137"/>
      <c r="J157" s="154">
        <v>0</v>
      </c>
      <c r="K157" s="137"/>
      <c r="L157" s="154">
        <v>0</v>
      </c>
      <c r="M157" s="137"/>
      <c r="N157" s="138">
        <f t="shared" si="42"/>
        <v>32641325.47031036</v>
      </c>
      <c r="O157" s="137"/>
      <c r="P157" s="158">
        <f>WACC!$T$10</f>
        <v>7.4999999999999997E-2</v>
      </c>
      <c r="Q157" s="137"/>
      <c r="R157" s="138">
        <f t="shared" si="28"/>
        <v>204008.28418943973</v>
      </c>
      <c r="S157" s="137"/>
      <c r="T157" s="139">
        <v>0</v>
      </c>
      <c r="U157" s="137"/>
      <c r="V157" s="139">
        <f t="shared" si="33"/>
        <v>321124</v>
      </c>
      <c r="W157" s="139"/>
      <c r="X157" s="139">
        <f t="shared" si="29"/>
        <v>525132.28418943973</v>
      </c>
      <c r="Y157" s="137"/>
      <c r="Z157" s="159">
        <f>'Allocation Factor'!$C$19</f>
        <v>0.96306666666666663</v>
      </c>
      <c r="AA157" s="137"/>
      <c r="AB157" s="168">
        <f t="shared" si="30"/>
        <v>505737.39849337639</v>
      </c>
      <c r="AC157" s="168"/>
      <c r="AD157" s="137"/>
    </row>
    <row r="158" spans="2:30" x14ac:dyDescent="0.2">
      <c r="B158" s="167" t="s">
        <v>17</v>
      </c>
      <c r="C158" s="137">
        <v>2032</v>
      </c>
      <c r="D158" s="138">
        <f t="shared" si="36"/>
        <v>65759260.47031036</v>
      </c>
      <c r="E158" s="138"/>
      <c r="F158" s="154">
        <f>'Depreciation '!C118</f>
        <v>-33630419</v>
      </c>
      <c r="G158" s="137"/>
      <c r="H158" s="154">
        <f>ADFIT_CCR.ELG!N112</f>
        <v>207455</v>
      </c>
      <c r="I158" s="137"/>
      <c r="J158" s="154">
        <v>0</v>
      </c>
      <c r="K158" s="137"/>
      <c r="L158" s="154">
        <v>0</v>
      </c>
      <c r="M158" s="137"/>
      <c r="N158" s="138">
        <f t="shared" si="42"/>
        <v>32336296.47031036</v>
      </c>
      <c r="O158" s="137"/>
      <c r="P158" s="158">
        <f>WACC!$T$10</f>
        <v>7.4999999999999997E-2</v>
      </c>
      <c r="Q158" s="137"/>
      <c r="R158" s="138">
        <f t="shared" si="28"/>
        <v>202101.85293943973</v>
      </c>
      <c r="S158" s="137"/>
      <c r="T158" s="139">
        <v>0</v>
      </c>
      <c r="U158" s="137"/>
      <c r="V158" s="139">
        <f t="shared" si="33"/>
        <v>321124</v>
      </c>
      <c r="W158" s="139"/>
      <c r="X158" s="139">
        <f t="shared" si="29"/>
        <v>523225.8529394397</v>
      </c>
      <c r="Y158" s="137"/>
      <c r="Z158" s="159">
        <f>'Allocation Factor'!$C$19</f>
        <v>0.96306666666666663</v>
      </c>
      <c r="AA158" s="137"/>
      <c r="AB158" s="168">
        <f t="shared" si="30"/>
        <v>503901.37810420973</v>
      </c>
      <c r="AC158" s="168"/>
      <c r="AD158" s="137"/>
    </row>
    <row r="159" spans="2:30" x14ac:dyDescent="0.2">
      <c r="B159" s="167" t="s">
        <v>18</v>
      </c>
      <c r="C159" s="137">
        <v>2032</v>
      </c>
      <c r="D159" s="138">
        <f t="shared" si="36"/>
        <v>65759260.47031036</v>
      </c>
      <c r="E159" s="138"/>
      <c r="F159" s="154">
        <f>'Depreciation '!C119</f>
        <v>-33951543</v>
      </c>
      <c r="G159" s="137"/>
      <c r="H159" s="154">
        <f>ADFIT_CCR.ELG!N113</f>
        <v>223550</v>
      </c>
      <c r="I159" s="137"/>
      <c r="J159" s="154">
        <v>0</v>
      </c>
      <c r="K159" s="137"/>
      <c r="L159" s="154">
        <v>0</v>
      </c>
      <c r="M159" s="137"/>
      <c r="N159" s="138">
        <f t="shared" si="42"/>
        <v>32031267.47031036</v>
      </c>
      <c r="O159" s="137"/>
      <c r="P159" s="158">
        <f>WACC!$T$10</f>
        <v>7.4999999999999997E-2</v>
      </c>
      <c r="Q159" s="137"/>
      <c r="R159" s="138">
        <f t="shared" ref="R159:R222" si="43">N159*P159/12</f>
        <v>200195.42168943977</v>
      </c>
      <c r="S159" s="137"/>
      <c r="T159" s="139">
        <v>0</v>
      </c>
      <c r="U159" s="137"/>
      <c r="V159" s="139">
        <f t="shared" si="33"/>
        <v>321124</v>
      </c>
      <c r="W159" s="139"/>
      <c r="X159" s="139">
        <f t="shared" ref="X159:X222" si="44">V159+T159+R159</f>
        <v>521319.4216894398</v>
      </c>
      <c r="Y159" s="137"/>
      <c r="Z159" s="159">
        <f>'Allocation Factor'!$C$19</f>
        <v>0.96306666666666663</v>
      </c>
      <c r="AA159" s="137"/>
      <c r="AB159" s="168">
        <f t="shared" ref="AB159:AB222" si="45">X159*Z159</f>
        <v>502065.35771504312</v>
      </c>
      <c r="AC159" s="168"/>
      <c r="AD159" s="137"/>
    </row>
    <row r="160" spans="2:30" x14ac:dyDescent="0.2">
      <c r="B160" s="167" t="s">
        <v>19</v>
      </c>
      <c r="C160" s="137">
        <v>2032</v>
      </c>
      <c r="D160" s="138">
        <f t="shared" si="36"/>
        <v>65759260.47031036</v>
      </c>
      <c r="E160" s="138"/>
      <c r="F160" s="154">
        <f>'Depreciation '!C120</f>
        <v>-34272667</v>
      </c>
      <c r="G160" s="137"/>
      <c r="H160" s="154">
        <f>ADFIT_CCR.ELG!N114</f>
        <v>239645</v>
      </c>
      <c r="I160" s="137"/>
      <c r="J160" s="154">
        <v>0</v>
      </c>
      <c r="K160" s="137"/>
      <c r="L160" s="154">
        <v>0</v>
      </c>
      <c r="M160" s="137"/>
      <c r="N160" s="138">
        <f t="shared" si="42"/>
        <v>31726238.47031036</v>
      </c>
      <c r="O160" s="137"/>
      <c r="P160" s="158">
        <f>WACC!$T$10</f>
        <v>7.4999999999999997E-2</v>
      </c>
      <c r="Q160" s="137"/>
      <c r="R160" s="138">
        <f t="shared" si="43"/>
        <v>198288.99043943975</v>
      </c>
      <c r="S160" s="137"/>
      <c r="T160" s="139">
        <v>0</v>
      </c>
      <c r="U160" s="137"/>
      <c r="V160" s="139">
        <f t="shared" si="33"/>
        <v>321124</v>
      </c>
      <c r="W160" s="139"/>
      <c r="X160" s="139">
        <f t="shared" si="44"/>
        <v>519412.99043943977</v>
      </c>
      <c r="Y160" s="137"/>
      <c r="Z160" s="159">
        <f>'Allocation Factor'!$C$19</f>
        <v>0.96306666666666663</v>
      </c>
      <c r="AA160" s="137"/>
      <c r="AB160" s="168">
        <f t="shared" si="45"/>
        <v>500229.33732587646</v>
      </c>
      <c r="AC160" s="168"/>
      <c r="AD160" s="137"/>
    </row>
    <row r="161" spans="2:30" x14ac:dyDescent="0.2">
      <c r="B161" s="167" t="s">
        <v>8</v>
      </c>
      <c r="C161" s="137">
        <v>2032</v>
      </c>
      <c r="D161" s="138">
        <f t="shared" si="36"/>
        <v>65759260.47031036</v>
      </c>
      <c r="E161" s="138"/>
      <c r="F161" s="154">
        <f>'Depreciation '!C121</f>
        <v>-34593791</v>
      </c>
      <c r="G161" s="137"/>
      <c r="H161" s="154">
        <f>ADFIT_CCR.ELG!N115</f>
        <v>255741</v>
      </c>
      <c r="I161" s="137"/>
      <c r="J161" s="154">
        <v>0</v>
      </c>
      <c r="K161" s="137"/>
      <c r="L161" s="154">
        <v>0</v>
      </c>
      <c r="M161" s="137"/>
      <c r="N161" s="138">
        <f t="shared" si="42"/>
        <v>31421210.47031036</v>
      </c>
      <c r="O161" s="137"/>
      <c r="P161" s="158">
        <f>WACC!$T$10</f>
        <v>7.4999999999999997E-2</v>
      </c>
      <c r="Q161" s="137"/>
      <c r="R161" s="138">
        <f t="shared" si="43"/>
        <v>196382.56543943973</v>
      </c>
      <c r="S161" s="137"/>
      <c r="T161" s="139">
        <v>0</v>
      </c>
      <c r="U161" s="137"/>
      <c r="V161" s="139">
        <f t="shared" si="33"/>
        <v>321124</v>
      </c>
      <c r="W161" s="139"/>
      <c r="X161" s="139">
        <f t="shared" si="44"/>
        <v>517506.56543943973</v>
      </c>
      <c r="Y161" s="137"/>
      <c r="Z161" s="159">
        <f>'Allocation Factor'!$C$19</f>
        <v>0.96306666666666663</v>
      </c>
      <c r="AA161" s="137"/>
      <c r="AB161" s="168">
        <f t="shared" si="45"/>
        <v>498393.32295587641</v>
      </c>
      <c r="AC161" s="168"/>
      <c r="AD161" s="137"/>
    </row>
    <row r="162" spans="2:30" x14ac:dyDescent="0.2">
      <c r="B162" s="167" t="s">
        <v>9</v>
      </c>
      <c r="C162" s="137">
        <v>2032</v>
      </c>
      <c r="D162" s="138">
        <f t="shared" si="36"/>
        <v>65759260.47031036</v>
      </c>
      <c r="E162" s="138"/>
      <c r="F162" s="154">
        <f>'Depreciation '!C122</f>
        <v>-34914915</v>
      </c>
      <c r="G162" s="137"/>
      <c r="H162" s="154">
        <f>ADFIT_CCR.ELG!N116</f>
        <v>271836</v>
      </c>
      <c r="I162" s="137"/>
      <c r="J162" s="154">
        <v>0</v>
      </c>
      <c r="K162" s="137"/>
      <c r="L162" s="154">
        <v>0</v>
      </c>
      <c r="M162" s="137"/>
      <c r="N162" s="138">
        <f t="shared" si="42"/>
        <v>31116181.47031036</v>
      </c>
      <c r="O162" s="137"/>
      <c r="P162" s="158">
        <f>WACC!$T$10</f>
        <v>7.4999999999999997E-2</v>
      </c>
      <c r="Q162" s="137"/>
      <c r="R162" s="138">
        <f t="shared" si="43"/>
        <v>194476.13418943973</v>
      </c>
      <c r="S162" s="137"/>
      <c r="T162" s="139">
        <v>0</v>
      </c>
      <c r="U162" s="137"/>
      <c r="V162" s="139">
        <f t="shared" si="33"/>
        <v>321124</v>
      </c>
      <c r="W162" s="139"/>
      <c r="X162" s="139">
        <f t="shared" si="44"/>
        <v>515600.1341894397</v>
      </c>
      <c r="Y162" s="137"/>
      <c r="Z162" s="159">
        <f>'Allocation Factor'!$C$19</f>
        <v>0.96306666666666663</v>
      </c>
      <c r="AA162" s="137"/>
      <c r="AB162" s="168">
        <f t="shared" si="45"/>
        <v>496557.3025667097</v>
      </c>
      <c r="AC162" s="168"/>
      <c r="AD162" s="137"/>
    </row>
    <row r="163" spans="2:30" x14ac:dyDescent="0.2">
      <c r="B163" s="167" t="s">
        <v>10</v>
      </c>
      <c r="C163" s="137">
        <v>2032</v>
      </c>
      <c r="D163" s="138">
        <f t="shared" si="36"/>
        <v>65759260.47031036</v>
      </c>
      <c r="E163" s="138"/>
      <c r="F163" s="154">
        <f>'Depreciation '!C123</f>
        <v>-35236039</v>
      </c>
      <c r="G163" s="137"/>
      <c r="H163" s="154">
        <f>ADFIT_CCR.ELG!N117</f>
        <v>287931</v>
      </c>
      <c r="I163" s="137"/>
      <c r="J163" s="154">
        <v>0</v>
      </c>
      <c r="K163" s="137"/>
      <c r="L163" s="154">
        <v>0</v>
      </c>
      <c r="M163" s="137"/>
      <c r="N163" s="138">
        <f t="shared" si="42"/>
        <v>30811152.47031036</v>
      </c>
      <c r="O163" s="137"/>
      <c r="P163" s="158">
        <f>WACC!$T$10</f>
        <v>7.4999999999999997E-2</v>
      </c>
      <c r="Q163" s="137"/>
      <c r="R163" s="138">
        <f t="shared" si="43"/>
        <v>192569.70293943977</v>
      </c>
      <c r="S163" s="137"/>
      <c r="T163" s="139">
        <v>0</v>
      </c>
      <c r="U163" s="137"/>
      <c r="V163" s="139">
        <f t="shared" si="33"/>
        <v>321124</v>
      </c>
      <c r="W163" s="139"/>
      <c r="X163" s="139">
        <f t="shared" si="44"/>
        <v>513693.7029394398</v>
      </c>
      <c r="Y163" s="137"/>
      <c r="Z163" s="159">
        <f>'Allocation Factor'!$C$19</f>
        <v>0.96306666666666663</v>
      </c>
      <c r="AA163" s="137"/>
      <c r="AB163" s="168">
        <f t="shared" si="45"/>
        <v>494721.28217754315</v>
      </c>
      <c r="AC163" s="168"/>
      <c r="AD163" s="137"/>
    </row>
    <row r="164" spans="2:30" x14ac:dyDescent="0.2">
      <c r="B164" s="167" t="s">
        <v>11</v>
      </c>
      <c r="C164" s="137">
        <v>2033</v>
      </c>
      <c r="D164" s="138">
        <f t="shared" si="36"/>
        <v>65759260.47031036</v>
      </c>
      <c r="E164" s="138"/>
      <c r="F164" s="154">
        <f>'Depreciation '!C124</f>
        <v>-35557163</v>
      </c>
      <c r="G164" s="137"/>
      <c r="H164" s="154">
        <f>ADFIT_CCR.ELG!N118</f>
        <v>304023</v>
      </c>
      <c r="I164" s="137"/>
      <c r="J164" s="154">
        <v>0</v>
      </c>
      <c r="K164" s="137"/>
      <c r="L164" s="154">
        <v>0</v>
      </c>
      <c r="M164" s="137"/>
      <c r="N164" s="138">
        <f t="shared" ref="N164:N166" si="46">SUM(D164:J164)-L164</f>
        <v>30506120.47031036</v>
      </c>
      <c r="O164" s="137"/>
      <c r="P164" s="158">
        <f>WACC!$T$10</f>
        <v>7.4999999999999997E-2</v>
      </c>
      <c r="Q164" s="137"/>
      <c r="R164" s="138">
        <f t="shared" si="43"/>
        <v>190663.25293943973</v>
      </c>
      <c r="S164" s="137"/>
      <c r="T164" s="139">
        <v>0</v>
      </c>
      <c r="U164" s="137"/>
      <c r="V164" s="139">
        <f t="shared" si="33"/>
        <v>321124</v>
      </c>
      <c r="W164" s="139"/>
      <c r="X164" s="139">
        <f t="shared" si="44"/>
        <v>511787.25293943973</v>
      </c>
      <c r="Y164" s="137"/>
      <c r="Z164" s="159">
        <f>'Allocation Factor'!$C$19</f>
        <v>0.96306666666666663</v>
      </c>
      <c r="AA164" s="137"/>
      <c r="AB164" s="168">
        <f t="shared" si="45"/>
        <v>492885.24373087642</v>
      </c>
      <c r="AC164" s="168"/>
      <c r="AD164" s="137"/>
    </row>
    <row r="165" spans="2:30" x14ac:dyDescent="0.2">
      <c r="B165" s="167" t="s">
        <v>12</v>
      </c>
      <c r="C165" s="137">
        <v>2033</v>
      </c>
      <c r="D165" s="138">
        <f t="shared" si="36"/>
        <v>65759260.47031036</v>
      </c>
      <c r="E165" s="138"/>
      <c r="F165" s="154">
        <f>'Depreciation '!C125</f>
        <v>-35878287</v>
      </c>
      <c r="G165" s="137"/>
      <c r="H165" s="154">
        <f>ADFIT_CCR.ELG!N119</f>
        <v>320115</v>
      </c>
      <c r="I165" s="137"/>
      <c r="J165" s="154">
        <v>0</v>
      </c>
      <c r="K165" s="137"/>
      <c r="L165" s="154">
        <v>0</v>
      </c>
      <c r="M165" s="137"/>
      <c r="N165" s="138">
        <f t="shared" si="46"/>
        <v>30201088.47031036</v>
      </c>
      <c r="O165" s="137"/>
      <c r="P165" s="158">
        <f>WACC!$T$10</f>
        <v>7.4999999999999997E-2</v>
      </c>
      <c r="Q165" s="137"/>
      <c r="R165" s="138">
        <f t="shared" si="43"/>
        <v>188756.80293943975</v>
      </c>
      <c r="S165" s="137"/>
      <c r="T165" s="139">
        <v>0</v>
      </c>
      <c r="U165" s="137"/>
      <c r="V165" s="139">
        <f t="shared" si="33"/>
        <v>321124</v>
      </c>
      <c r="W165" s="139"/>
      <c r="X165" s="139">
        <f t="shared" si="44"/>
        <v>509880.80293943977</v>
      </c>
      <c r="Y165" s="137"/>
      <c r="Z165" s="159">
        <f>'Allocation Factor'!$C$19</f>
        <v>0.96306666666666663</v>
      </c>
      <c r="AA165" s="137"/>
      <c r="AB165" s="168">
        <f t="shared" si="45"/>
        <v>491049.20528420981</v>
      </c>
      <c r="AC165" s="168"/>
      <c r="AD165" s="137"/>
    </row>
    <row r="166" spans="2:30" x14ac:dyDescent="0.2">
      <c r="B166" s="167" t="s">
        <v>13</v>
      </c>
      <c r="C166" s="137">
        <v>2033</v>
      </c>
      <c r="D166" s="138">
        <f t="shared" si="36"/>
        <v>65759260.47031036</v>
      </c>
      <c r="E166" s="138"/>
      <c r="F166" s="154">
        <f>'Depreciation '!C126</f>
        <v>-36199411</v>
      </c>
      <c r="G166" s="137"/>
      <c r="H166" s="154">
        <f>ADFIT_CCR.ELG!N120</f>
        <v>336208</v>
      </c>
      <c r="I166" s="137"/>
      <c r="J166" s="154">
        <v>0</v>
      </c>
      <c r="K166" s="137"/>
      <c r="L166" s="154">
        <v>0</v>
      </c>
      <c r="M166" s="137"/>
      <c r="N166" s="138">
        <f t="shared" si="46"/>
        <v>29896057.47031036</v>
      </c>
      <c r="O166" s="137"/>
      <c r="P166" s="158">
        <f>WACC!$T$10</f>
        <v>7.4999999999999997E-2</v>
      </c>
      <c r="Q166" s="137"/>
      <c r="R166" s="138">
        <f t="shared" si="43"/>
        <v>186850.35918943977</v>
      </c>
      <c r="S166" s="137"/>
      <c r="T166" s="139">
        <v>0</v>
      </c>
      <c r="U166" s="137"/>
      <c r="V166" s="139">
        <f t="shared" si="33"/>
        <v>321124</v>
      </c>
      <c r="W166" s="139"/>
      <c r="X166" s="139">
        <f t="shared" si="44"/>
        <v>507974.3591894398</v>
      </c>
      <c r="Y166" s="137"/>
      <c r="Z166" s="159">
        <f>'Allocation Factor'!$C$19</f>
        <v>0.96306666666666663</v>
      </c>
      <c r="AA166" s="137"/>
      <c r="AB166" s="168">
        <f t="shared" si="45"/>
        <v>489213.1728567098</v>
      </c>
      <c r="AC166" s="168"/>
      <c r="AD166" s="168"/>
    </row>
    <row r="167" spans="2:30" x14ac:dyDescent="0.2">
      <c r="B167" s="167" t="s">
        <v>14</v>
      </c>
      <c r="C167" s="137">
        <v>2033</v>
      </c>
      <c r="D167" s="138">
        <f t="shared" si="36"/>
        <v>65759260.47031036</v>
      </c>
      <c r="E167" s="138"/>
      <c r="F167" s="154">
        <f>'Depreciation '!C127</f>
        <v>-36520535</v>
      </c>
      <c r="G167" s="137"/>
      <c r="H167" s="154">
        <f>ADFIT_CCR.ELG!N121</f>
        <v>352300</v>
      </c>
      <c r="I167" s="137"/>
      <c r="J167" s="154">
        <v>0</v>
      </c>
      <c r="K167" s="137"/>
      <c r="L167" s="154">
        <v>0</v>
      </c>
      <c r="M167" s="137"/>
      <c r="N167" s="138">
        <f t="shared" ref="N167:N175" si="47">SUM(D167:J167)-L167</f>
        <v>29591025.47031036</v>
      </c>
      <c r="O167" s="137"/>
      <c r="P167" s="158">
        <f>WACC!$T$10</f>
        <v>7.4999999999999997E-2</v>
      </c>
      <c r="Q167" s="137"/>
      <c r="R167" s="138">
        <f t="shared" si="43"/>
        <v>184943.90918943973</v>
      </c>
      <c r="S167" s="137"/>
      <c r="T167" s="139">
        <v>0</v>
      </c>
      <c r="U167" s="137"/>
      <c r="V167" s="139">
        <f t="shared" si="33"/>
        <v>321124</v>
      </c>
      <c r="W167" s="139"/>
      <c r="X167" s="139">
        <f t="shared" si="44"/>
        <v>506067.90918943973</v>
      </c>
      <c r="Y167" s="137"/>
      <c r="Z167" s="159">
        <f>'Allocation Factor'!$C$19</f>
        <v>0.96306666666666663</v>
      </c>
      <c r="AA167" s="137"/>
      <c r="AB167" s="168">
        <f t="shared" si="45"/>
        <v>487377.13441004307</v>
      </c>
      <c r="AC167" s="168"/>
      <c r="AD167" s="137"/>
    </row>
    <row r="168" spans="2:30" x14ac:dyDescent="0.2">
      <c r="B168" s="167" t="s">
        <v>15</v>
      </c>
      <c r="C168" s="137">
        <v>2033</v>
      </c>
      <c r="D168" s="138">
        <f t="shared" si="36"/>
        <v>65759260.47031036</v>
      </c>
      <c r="E168" s="138"/>
      <c r="F168" s="154">
        <f>'Depreciation '!C128</f>
        <v>-36841659</v>
      </c>
      <c r="G168" s="137"/>
      <c r="H168" s="154">
        <f>ADFIT_CCR.ELG!N122</f>
        <v>368392</v>
      </c>
      <c r="I168" s="137"/>
      <c r="J168" s="154">
        <v>0</v>
      </c>
      <c r="K168" s="137"/>
      <c r="L168" s="154">
        <v>0</v>
      </c>
      <c r="M168" s="137"/>
      <c r="N168" s="138">
        <f t="shared" si="47"/>
        <v>29285993.47031036</v>
      </c>
      <c r="O168" s="137"/>
      <c r="P168" s="158">
        <f>WACC!$T$10</f>
        <v>7.4999999999999997E-2</v>
      </c>
      <c r="Q168" s="137"/>
      <c r="R168" s="138">
        <f t="shared" si="43"/>
        <v>183037.45918943975</v>
      </c>
      <c r="S168" s="137"/>
      <c r="T168" s="139">
        <v>0</v>
      </c>
      <c r="U168" s="137"/>
      <c r="V168" s="139">
        <f t="shared" si="33"/>
        <v>321124</v>
      </c>
      <c r="W168" s="139"/>
      <c r="X168" s="139">
        <f t="shared" si="44"/>
        <v>504161.45918943977</v>
      </c>
      <c r="Y168" s="137"/>
      <c r="Z168" s="159">
        <f>'Allocation Factor'!$C$19</f>
        <v>0.96306666666666663</v>
      </c>
      <c r="AA168" s="137"/>
      <c r="AB168" s="168">
        <f t="shared" si="45"/>
        <v>485541.09596337646</v>
      </c>
      <c r="AC168" s="168"/>
      <c r="AD168" s="137"/>
    </row>
    <row r="169" spans="2:30" x14ac:dyDescent="0.2">
      <c r="B169" s="167" t="s">
        <v>16</v>
      </c>
      <c r="C169" s="137">
        <v>2033</v>
      </c>
      <c r="D169" s="138">
        <f t="shared" si="36"/>
        <v>65759260.47031036</v>
      </c>
      <c r="E169" s="138"/>
      <c r="F169" s="154">
        <f>'Depreciation '!C129</f>
        <v>-37162783</v>
      </c>
      <c r="G169" s="137"/>
      <c r="H169" s="154">
        <f>ADFIT_CCR.ELG!N123</f>
        <v>384484</v>
      </c>
      <c r="I169" s="137"/>
      <c r="J169" s="154">
        <v>0</v>
      </c>
      <c r="K169" s="137"/>
      <c r="L169" s="154">
        <v>0</v>
      </c>
      <c r="M169" s="137"/>
      <c r="N169" s="138">
        <f t="shared" si="47"/>
        <v>28980961.47031036</v>
      </c>
      <c r="O169" s="137"/>
      <c r="P169" s="158">
        <f>WACC!$T$10</f>
        <v>7.4999999999999997E-2</v>
      </c>
      <c r="Q169" s="137"/>
      <c r="R169" s="138">
        <f t="shared" si="43"/>
        <v>181131.00918943973</v>
      </c>
      <c r="S169" s="137"/>
      <c r="T169" s="139">
        <v>0</v>
      </c>
      <c r="U169" s="137"/>
      <c r="V169" s="139">
        <f t="shared" si="33"/>
        <v>321124</v>
      </c>
      <c r="W169" s="139"/>
      <c r="X169" s="139">
        <f t="shared" si="44"/>
        <v>502255.0091894397</v>
      </c>
      <c r="Y169" s="137"/>
      <c r="Z169" s="159">
        <f>'Allocation Factor'!$C$19</f>
        <v>0.96306666666666663</v>
      </c>
      <c r="AA169" s="137"/>
      <c r="AB169" s="168">
        <f t="shared" si="45"/>
        <v>483705.05751670973</v>
      </c>
      <c r="AC169" s="168"/>
      <c r="AD169" s="137"/>
    </row>
    <row r="170" spans="2:30" x14ac:dyDescent="0.2">
      <c r="B170" s="167" t="s">
        <v>17</v>
      </c>
      <c r="C170" s="137">
        <v>2033</v>
      </c>
      <c r="D170" s="138">
        <f t="shared" si="36"/>
        <v>65759260.47031036</v>
      </c>
      <c r="E170" s="138"/>
      <c r="F170" s="154">
        <f>'Depreciation '!C130</f>
        <v>-37483907</v>
      </c>
      <c r="G170" s="137"/>
      <c r="H170" s="154">
        <f>ADFIT_CCR.ELG!N124</f>
        <v>400576</v>
      </c>
      <c r="I170" s="137"/>
      <c r="J170" s="154">
        <v>0</v>
      </c>
      <c r="K170" s="137"/>
      <c r="L170" s="154">
        <v>0</v>
      </c>
      <c r="M170" s="137"/>
      <c r="N170" s="138">
        <f t="shared" si="47"/>
        <v>28675929.47031036</v>
      </c>
      <c r="O170" s="137"/>
      <c r="P170" s="158">
        <f>WACC!$T$10</f>
        <v>7.4999999999999997E-2</v>
      </c>
      <c r="Q170" s="137"/>
      <c r="R170" s="138">
        <f t="shared" si="43"/>
        <v>179224.55918943975</v>
      </c>
      <c r="S170" s="137"/>
      <c r="T170" s="139">
        <v>0</v>
      </c>
      <c r="U170" s="137"/>
      <c r="V170" s="139">
        <f t="shared" si="33"/>
        <v>321124</v>
      </c>
      <c r="W170" s="139"/>
      <c r="X170" s="139">
        <f t="shared" si="44"/>
        <v>500348.55918943975</v>
      </c>
      <c r="Y170" s="137"/>
      <c r="Z170" s="159">
        <f>'Allocation Factor'!$C$19</f>
        <v>0.96306666666666663</v>
      </c>
      <c r="AA170" s="137"/>
      <c r="AB170" s="168">
        <f t="shared" si="45"/>
        <v>481869.01907004311</v>
      </c>
      <c r="AC170" s="168"/>
      <c r="AD170" s="137"/>
    </row>
    <row r="171" spans="2:30" x14ac:dyDescent="0.2">
      <c r="B171" s="167" t="s">
        <v>18</v>
      </c>
      <c r="C171" s="137">
        <v>2033</v>
      </c>
      <c r="D171" s="138">
        <f t="shared" si="36"/>
        <v>65759260.47031036</v>
      </c>
      <c r="E171" s="138"/>
      <c r="F171" s="154">
        <f>'Depreciation '!C131</f>
        <v>-37805031</v>
      </c>
      <c r="G171" s="137"/>
      <c r="H171" s="154">
        <f>ADFIT_CCR.ELG!N125</f>
        <v>416668</v>
      </c>
      <c r="I171" s="137"/>
      <c r="J171" s="154">
        <v>0</v>
      </c>
      <c r="K171" s="137"/>
      <c r="L171" s="154">
        <v>0</v>
      </c>
      <c r="M171" s="137"/>
      <c r="N171" s="138">
        <f t="shared" si="47"/>
        <v>28370897.47031036</v>
      </c>
      <c r="O171" s="137"/>
      <c r="P171" s="158">
        <f>WACC!$T$10</f>
        <v>7.4999999999999997E-2</v>
      </c>
      <c r="Q171" s="137"/>
      <c r="R171" s="138">
        <f t="shared" si="43"/>
        <v>177318.10918943977</v>
      </c>
      <c r="S171" s="137"/>
      <c r="T171" s="139">
        <v>0</v>
      </c>
      <c r="U171" s="137"/>
      <c r="V171" s="139">
        <f t="shared" si="33"/>
        <v>321124</v>
      </c>
      <c r="W171" s="139"/>
      <c r="X171" s="139">
        <f t="shared" si="44"/>
        <v>498442.1091894398</v>
      </c>
      <c r="Y171" s="137"/>
      <c r="Z171" s="159">
        <f>'Allocation Factor'!$C$19</f>
        <v>0.96306666666666663</v>
      </c>
      <c r="AA171" s="137"/>
      <c r="AB171" s="168">
        <f t="shared" si="45"/>
        <v>480032.98062337644</v>
      </c>
      <c r="AC171" s="168"/>
      <c r="AD171" s="137"/>
    </row>
    <row r="172" spans="2:30" x14ac:dyDescent="0.2">
      <c r="B172" s="167" t="s">
        <v>19</v>
      </c>
      <c r="C172" s="137">
        <v>2033</v>
      </c>
      <c r="D172" s="138">
        <f t="shared" si="36"/>
        <v>65759260.47031036</v>
      </c>
      <c r="E172" s="138"/>
      <c r="F172" s="154">
        <f>'Depreciation '!C132</f>
        <v>-38126155</v>
      </c>
      <c r="G172" s="137"/>
      <c r="H172" s="154">
        <f>ADFIT_CCR.ELG!N126</f>
        <v>432761</v>
      </c>
      <c r="I172" s="137"/>
      <c r="J172" s="154">
        <v>0</v>
      </c>
      <c r="K172" s="137"/>
      <c r="L172" s="154">
        <v>0</v>
      </c>
      <c r="M172" s="137"/>
      <c r="N172" s="138">
        <f t="shared" si="47"/>
        <v>28065866.47031036</v>
      </c>
      <c r="O172" s="137"/>
      <c r="P172" s="158">
        <f>WACC!$T$10</f>
        <v>7.4999999999999997E-2</v>
      </c>
      <c r="Q172" s="137"/>
      <c r="R172" s="138">
        <f t="shared" si="43"/>
        <v>175411.66543943973</v>
      </c>
      <c r="S172" s="137"/>
      <c r="T172" s="139">
        <v>0</v>
      </c>
      <c r="U172" s="137"/>
      <c r="V172" s="139">
        <f t="shared" si="33"/>
        <v>321124</v>
      </c>
      <c r="W172" s="139"/>
      <c r="X172" s="139">
        <f t="shared" si="44"/>
        <v>496535.6654394397</v>
      </c>
      <c r="Y172" s="137"/>
      <c r="Z172" s="159">
        <f>'Allocation Factor'!$C$19</f>
        <v>0.96306666666666663</v>
      </c>
      <c r="AA172" s="137"/>
      <c r="AB172" s="168">
        <f t="shared" si="45"/>
        <v>478196.94819587638</v>
      </c>
      <c r="AC172" s="168"/>
      <c r="AD172" s="137"/>
    </row>
    <row r="173" spans="2:30" x14ac:dyDescent="0.2">
      <c r="B173" s="167" t="s">
        <v>8</v>
      </c>
      <c r="C173" s="137">
        <v>2033</v>
      </c>
      <c r="D173" s="138">
        <f t="shared" si="36"/>
        <v>65759260.47031036</v>
      </c>
      <c r="E173" s="138"/>
      <c r="F173" s="154">
        <f>'Depreciation '!C133</f>
        <v>-38447279</v>
      </c>
      <c r="G173" s="137"/>
      <c r="H173" s="154">
        <f>ADFIT_CCR.ELG!N127</f>
        <v>448853</v>
      </c>
      <c r="I173" s="137"/>
      <c r="J173" s="154">
        <v>0</v>
      </c>
      <c r="K173" s="137"/>
      <c r="L173" s="154">
        <v>0</v>
      </c>
      <c r="M173" s="137"/>
      <c r="N173" s="138">
        <f t="shared" si="47"/>
        <v>27760834.47031036</v>
      </c>
      <c r="O173" s="137"/>
      <c r="P173" s="158">
        <f>WACC!$T$10</f>
        <v>7.4999999999999997E-2</v>
      </c>
      <c r="Q173" s="137"/>
      <c r="R173" s="138">
        <f t="shared" si="43"/>
        <v>173505.21543943975</v>
      </c>
      <c r="S173" s="137"/>
      <c r="T173" s="139">
        <v>0</v>
      </c>
      <c r="U173" s="137"/>
      <c r="V173" s="139">
        <f t="shared" si="33"/>
        <v>321124</v>
      </c>
      <c r="W173" s="139"/>
      <c r="X173" s="139">
        <f t="shared" si="44"/>
        <v>494629.21543943975</v>
      </c>
      <c r="Y173" s="137"/>
      <c r="Z173" s="159">
        <f>'Allocation Factor'!$C$19</f>
        <v>0.96306666666666663</v>
      </c>
      <c r="AA173" s="137"/>
      <c r="AB173" s="168">
        <f t="shared" si="45"/>
        <v>476360.90974920976</v>
      </c>
      <c r="AC173" s="168"/>
      <c r="AD173" s="137"/>
    </row>
    <row r="174" spans="2:30" x14ac:dyDescent="0.2">
      <c r="B174" s="167" t="s">
        <v>9</v>
      </c>
      <c r="C174" s="137">
        <v>2033</v>
      </c>
      <c r="D174" s="138">
        <f t="shared" si="36"/>
        <v>65759260.47031036</v>
      </c>
      <c r="E174" s="138"/>
      <c r="F174" s="154">
        <f>'Depreciation '!C134</f>
        <v>-38768403</v>
      </c>
      <c r="G174" s="137"/>
      <c r="H174" s="154">
        <f>ADFIT_CCR.ELG!N128</f>
        <v>464945</v>
      </c>
      <c r="I174" s="137"/>
      <c r="J174" s="154">
        <v>0</v>
      </c>
      <c r="K174" s="137"/>
      <c r="L174" s="154">
        <v>0</v>
      </c>
      <c r="M174" s="137"/>
      <c r="N174" s="138">
        <f t="shared" si="47"/>
        <v>27455802.47031036</v>
      </c>
      <c r="O174" s="137"/>
      <c r="P174" s="158">
        <f>WACC!$T$10</f>
        <v>7.4999999999999997E-2</v>
      </c>
      <c r="Q174" s="137"/>
      <c r="R174" s="138">
        <f t="shared" si="43"/>
        <v>171598.76543943974</v>
      </c>
      <c r="S174" s="137"/>
      <c r="T174" s="139">
        <v>0</v>
      </c>
      <c r="U174" s="137"/>
      <c r="V174" s="139">
        <f t="shared" si="33"/>
        <v>321124</v>
      </c>
      <c r="W174" s="139"/>
      <c r="X174" s="139">
        <f t="shared" si="44"/>
        <v>492722.76543943974</v>
      </c>
      <c r="Y174" s="137"/>
      <c r="Z174" s="159">
        <f>'Allocation Factor'!$C$19</f>
        <v>0.96306666666666663</v>
      </c>
      <c r="AA174" s="137"/>
      <c r="AB174" s="168">
        <f t="shared" si="45"/>
        <v>474524.87130254309</v>
      </c>
      <c r="AC174" s="168"/>
      <c r="AD174" s="137"/>
    </row>
    <row r="175" spans="2:30" x14ac:dyDescent="0.2">
      <c r="B175" s="167" t="s">
        <v>10</v>
      </c>
      <c r="C175" s="137">
        <v>2033</v>
      </c>
      <c r="D175" s="138">
        <f t="shared" si="36"/>
        <v>65759260.47031036</v>
      </c>
      <c r="E175" s="138"/>
      <c r="F175" s="154">
        <f>'Depreciation '!C135</f>
        <v>-39089527</v>
      </c>
      <c r="G175" s="137"/>
      <c r="H175" s="154">
        <f>ADFIT_CCR.ELG!N129</f>
        <v>481037</v>
      </c>
      <c r="I175" s="137"/>
      <c r="J175" s="154">
        <v>0</v>
      </c>
      <c r="K175" s="137"/>
      <c r="L175" s="154">
        <v>0</v>
      </c>
      <c r="M175" s="137"/>
      <c r="N175" s="138">
        <f t="shared" si="47"/>
        <v>27150770.47031036</v>
      </c>
      <c r="O175" s="137"/>
      <c r="P175" s="158">
        <f>WACC!$T$10</f>
        <v>7.4999999999999997E-2</v>
      </c>
      <c r="Q175" s="137"/>
      <c r="R175" s="138">
        <f t="shared" si="43"/>
        <v>169692.31543943976</v>
      </c>
      <c r="S175" s="137"/>
      <c r="T175" s="139">
        <v>0</v>
      </c>
      <c r="U175" s="137"/>
      <c r="V175" s="139">
        <f t="shared" si="33"/>
        <v>321124</v>
      </c>
      <c r="W175" s="139"/>
      <c r="X175" s="139">
        <f t="shared" si="44"/>
        <v>490816.31543943973</v>
      </c>
      <c r="Y175" s="137"/>
      <c r="Z175" s="159">
        <f>'Allocation Factor'!$C$19</f>
        <v>0.96306666666666663</v>
      </c>
      <c r="AA175" s="137"/>
      <c r="AB175" s="168">
        <f t="shared" si="45"/>
        <v>472688.83285587642</v>
      </c>
      <c r="AC175" s="168"/>
      <c r="AD175" s="137"/>
    </row>
    <row r="176" spans="2:30" x14ac:dyDescent="0.2">
      <c r="B176" s="167" t="s">
        <v>11</v>
      </c>
      <c r="C176" s="137">
        <v>2034</v>
      </c>
      <c r="D176" s="138">
        <f t="shared" si="36"/>
        <v>65759260.47031036</v>
      </c>
      <c r="E176" s="138"/>
      <c r="F176" s="154">
        <f>'Depreciation '!C136</f>
        <v>-39410651</v>
      </c>
      <c r="G176" s="137"/>
      <c r="H176" s="154">
        <f>ADFIT_CCR.ELG!N130</f>
        <v>497132</v>
      </c>
      <c r="I176" s="137"/>
      <c r="J176" s="154">
        <v>0</v>
      </c>
      <c r="K176" s="137"/>
      <c r="L176" s="154">
        <v>0</v>
      </c>
      <c r="M176" s="137"/>
      <c r="N176" s="138">
        <f t="shared" ref="N176:N178" si="48">SUM(D176:J176)-L176</f>
        <v>26845741.47031036</v>
      </c>
      <c r="O176" s="137"/>
      <c r="P176" s="158">
        <f>WACC!$T$10</f>
        <v>7.4999999999999997E-2</v>
      </c>
      <c r="Q176" s="137"/>
      <c r="R176" s="138">
        <f t="shared" si="43"/>
        <v>167785.88418943973</v>
      </c>
      <c r="S176" s="137"/>
      <c r="T176" s="139">
        <v>0</v>
      </c>
      <c r="U176" s="137"/>
      <c r="V176" s="139">
        <f t="shared" si="33"/>
        <v>321124</v>
      </c>
      <c r="W176" s="139"/>
      <c r="X176" s="139">
        <f t="shared" si="44"/>
        <v>488909.8841894397</v>
      </c>
      <c r="Y176" s="137"/>
      <c r="Z176" s="159">
        <f>'Allocation Factor'!$C$19</f>
        <v>0.96306666666666663</v>
      </c>
      <c r="AA176" s="137"/>
      <c r="AB176" s="168">
        <f t="shared" si="45"/>
        <v>470852.8124667097</v>
      </c>
      <c r="AC176" s="168"/>
      <c r="AD176" s="137"/>
    </row>
    <row r="177" spans="2:30" x14ac:dyDescent="0.2">
      <c r="B177" s="167" t="s">
        <v>12</v>
      </c>
      <c r="C177" s="137">
        <v>2034</v>
      </c>
      <c r="D177" s="138">
        <f t="shared" si="36"/>
        <v>65759260.47031036</v>
      </c>
      <c r="E177" s="138"/>
      <c r="F177" s="154">
        <f>'Depreciation '!C137</f>
        <v>-39731775</v>
      </c>
      <c r="G177" s="137"/>
      <c r="H177" s="154">
        <f>ADFIT_CCR.ELG!N131</f>
        <v>513228</v>
      </c>
      <c r="I177" s="137"/>
      <c r="J177" s="154">
        <v>0</v>
      </c>
      <c r="K177" s="137"/>
      <c r="L177" s="154">
        <v>0</v>
      </c>
      <c r="M177" s="137"/>
      <c r="N177" s="138">
        <f t="shared" si="48"/>
        <v>26540713.47031036</v>
      </c>
      <c r="O177" s="137"/>
      <c r="P177" s="158">
        <f>WACC!$T$10</f>
        <v>7.4999999999999997E-2</v>
      </c>
      <c r="Q177" s="137"/>
      <c r="R177" s="138">
        <f t="shared" si="43"/>
        <v>165879.45918943975</v>
      </c>
      <c r="S177" s="137"/>
      <c r="T177" s="139">
        <v>0</v>
      </c>
      <c r="U177" s="137"/>
      <c r="V177" s="139">
        <f t="shared" si="33"/>
        <v>321124</v>
      </c>
      <c r="W177" s="139"/>
      <c r="X177" s="139">
        <f t="shared" si="44"/>
        <v>487003.45918943977</v>
      </c>
      <c r="Y177" s="137"/>
      <c r="Z177" s="159">
        <f>'Allocation Factor'!$C$19</f>
        <v>0.96306666666666663</v>
      </c>
      <c r="AA177" s="137"/>
      <c r="AB177" s="168">
        <f t="shared" si="45"/>
        <v>469016.79809670977</v>
      </c>
      <c r="AC177" s="168"/>
      <c r="AD177" s="137"/>
    </row>
    <row r="178" spans="2:30" x14ac:dyDescent="0.2">
      <c r="B178" s="167" t="s">
        <v>13</v>
      </c>
      <c r="C178" s="137">
        <v>2034</v>
      </c>
      <c r="D178" s="138">
        <f t="shared" si="36"/>
        <v>65759260.47031036</v>
      </c>
      <c r="E178" s="138"/>
      <c r="F178" s="154">
        <f>'Depreciation '!C138</f>
        <v>-40052899</v>
      </c>
      <c r="G178" s="137"/>
      <c r="H178" s="154">
        <f>ADFIT_CCR.ELG!N132</f>
        <v>529323</v>
      </c>
      <c r="I178" s="137"/>
      <c r="J178" s="154">
        <v>0</v>
      </c>
      <c r="K178" s="137"/>
      <c r="L178" s="154">
        <v>0</v>
      </c>
      <c r="M178" s="137"/>
      <c r="N178" s="138">
        <f t="shared" si="48"/>
        <v>26235684.47031036</v>
      </c>
      <c r="O178" s="137"/>
      <c r="P178" s="158">
        <f>WACC!$T$10</f>
        <v>7.4999999999999997E-2</v>
      </c>
      <c r="Q178" s="137"/>
      <c r="R178" s="138">
        <f t="shared" si="43"/>
        <v>163973.02793943975</v>
      </c>
      <c r="S178" s="137"/>
      <c r="T178" s="139">
        <v>0</v>
      </c>
      <c r="U178" s="137"/>
      <c r="V178" s="139">
        <f t="shared" ref="V178:V241" si="49">(ROUND(D177*0.0586/12,0))</f>
        <v>321124</v>
      </c>
      <c r="W178" s="139"/>
      <c r="X178" s="139">
        <f t="shared" si="44"/>
        <v>485097.02793943975</v>
      </c>
      <c r="Y178" s="137"/>
      <c r="Z178" s="159">
        <f>'Allocation Factor'!$C$19</f>
        <v>0.96306666666666663</v>
      </c>
      <c r="AA178" s="137"/>
      <c r="AB178" s="168">
        <f t="shared" si="45"/>
        <v>467180.77770754311</v>
      </c>
      <c r="AC178" s="168"/>
      <c r="AD178" s="168"/>
    </row>
    <row r="179" spans="2:30" x14ac:dyDescent="0.2">
      <c r="B179" s="167" t="s">
        <v>14</v>
      </c>
      <c r="C179" s="137">
        <v>2034</v>
      </c>
      <c r="D179" s="138">
        <f t="shared" si="36"/>
        <v>65759260.47031036</v>
      </c>
      <c r="E179" s="138"/>
      <c r="F179" s="154">
        <f>'Depreciation '!C139</f>
        <v>-40374023</v>
      </c>
      <c r="G179" s="137"/>
      <c r="H179" s="154">
        <f>ADFIT_CCR.ELG!N133</f>
        <v>545418</v>
      </c>
      <c r="I179" s="137"/>
      <c r="J179" s="154">
        <v>0</v>
      </c>
      <c r="K179" s="137"/>
      <c r="L179" s="154">
        <v>0</v>
      </c>
      <c r="M179" s="137"/>
      <c r="N179" s="138">
        <f t="shared" ref="N179:N187" si="50">SUM(D179:J179)-L179</f>
        <v>25930655.47031036</v>
      </c>
      <c r="O179" s="137"/>
      <c r="P179" s="158">
        <f>WACC!$T$10</f>
        <v>7.4999999999999997E-2</v>
      </c>
      <c r="Q179" s="137"/>
      <c r="R179" s="138">
        <f t="shared" si="43"/>
        <v>162066.59668943976</v>
      </c>
      <c r="S179" s="137"/>
      <c r="T179" s="139">
        <v>0</v>
      </c>
      <c r="U179" s="137"/>
      <c r="V179" s="139">
        <f t="shared" si="49"/>
        <v>321124</v>
      </c>
      <c r="W179" s="139"/>
      <c r="X179" s="139">
        <f t="shared" si="44"/>
        <v>483190.59668943973</v>
      </c>
      <c r="Y179" s="137"/>
      <c r="Z179" s="159">
        <f>'Allocation Factor'!$C$19</f>
        <v>0.96306666666666663</v>
      </c>
      <c r="AA179" s="137"/>
      <c r="AB179" s="168">
        <f t="shared" si="45"/>
        <v>465344.75731837639</v>
      </c>
      <c r="AC179" s="168"/>
      <c r="AD179" s="137"/>
    </row>
    <row r="180" spans="2:30" x14ac:dyDescent="0.2">
      <c r="B180" s="167" t="s">
        <v>15</v>
      </c>
      <c r="C180" s="137">
        <v>2034</v>
      </c>
      <c r="D180" s="138">
        <f t="shared" si="36"/>
        <v>65759260.47031036</v>
      </c>
      <c r="E180" s="138"/>
      <c r="F180" s="154">
        <f>'Depreciation '!C140</f>
        <v>-40695147</v>
      </c>
      <c r="G180" s="137"/>
      <c r="H180" s="154">
        <f>ADFIT_CCR.ELG!N134</f>
        <v>561513</v>
      </c>
      <c r="I180" s="137"/>
      <c r="J180" s="154">
        <v>0</v>
      </c>
      <c r="K180" s="137"/>
      <c r="L180" s="154">
        <v>0</v>
      </c>
      <c r="M180" s="137"/>
      <c r="N180" s="138">
        <f t="shared" si="50"/>
        <v>25625626.47031036</v>
      </c>
      <c r="O180" s="137"/>
      <c r="P180" s="158">
        <f>WACC!$T$10</f>
        <v>7.4999999999999997E-2</v>
      </c>
      <c r="Q180" s="137"/>
      <c r="R180" s="138">
        <f t="shared" si="43"/>
        <v>160160.16543943973</v>
      </c>
      <c r="S180" s="137"/>
      <c r="T180" s="139">
        <v>0</v>
      </c>
      <c r="U180" s="137"/>
      <c r="V180" s="139">
        <f t="shared" si="49"/>
        <v>321124</v>
      </c>
      <c r="W180" s="139"/>
      <c r="X180" s="139">
        <f t="shared" si="44"/>
        <v>481284.1654394397</v>
      </c>
      <c r="Y180" s="137"/>
      <c r="Z180" s="159">
        <f>'Allocation Factor'!$C$19</f>
        <v>0.96306666666666663</v>
      </c>
      <c r="AA180" s="137"/>
      <c r="AB180" s="168">
        <f t="shared" si="45"/>
        <v>463508.73692920973</v>
      </c>
      <c r="AC180" s="168"/>
      <c r="AD180" s="137"/>
    </row>
    <row r="181" spans="2:30" x14ac:dyDescent="0.2">
      <c r="B181" s="167" t="s">
        <v>16</v>
      </c>
      <c r="C181" s="137">
        <v>2034</v>
      </c>
      <c r="D181" s="138">
        <f t="shared" si="36"/>
        <v>65759260.47031036</v>
      </c>
      <c r="E181" s="138"/>
      <c r="F181" s="154">
        <f>'Depreciation '!C141</f>
        <v>-41016271</v>
      </c>
      <c r="G181" s="137"/>
      <c r="H181" s="154">
        <f>ADFIT_CCR.ELG!N135</f>
        <v>577608</v>
      </c>
      <c r="I181" s="137"/>
      <c r="J181" s="154">
        <v>0</v>
      </c>
      <c r="K181" s="137"/>
      <c r="L181" s="154">
        <v>0</v>
      </c>
      <c r="M181" s="137"/>
      <c r="N181" s="138">
        <f t="shared" si="50"/>
        <v>25320597.47031036</v>
      </c>
      <c r="O181" s="137"/>
      <c r="P181" s="158">
        <f>WACC!$T$10</f>
        <v>7.4999999999999997E-2</v>
      </c>
      <c r="Q181" s="137"/>
      <c r="R181" s="138">
        <f t="shared" si="43"/>
        <v>158253.73418943974</v>
      </c>
      <c r="S181" s="137"/>
      <c r="T181" s="139">
        <v>0</v>
      </c>
      <c r="U181" s="137"/>
      <c r="V181" s="139">
        <f t="shared" si="49"/>
        <v>321124</v>
      </c>
      <c r="W181" s="139"/>
      <c r="X181" s="139">
        <f t="shared" si="44"/>
        <v>479377.73418943974</v>
      </c>
      <c r="Y181" s="137"/>
      <c r="Z181" s="159">
        <f>'Allocation Factor'!$C$19</f>
        <v>0.96306666666666663</v>
      </c>
      <c r="AA181" s="137"/>
      <c r="AB181" s="168">
        <f t="shared" si="45"/>
        <v>461672.71654004307</v>
      </c>
      <c r="AC181" s="168"/>
      <c r="AD181" s="137"/>
    </row>
    <row r="182" spans="2:30" x14ac:dyDescent="0.2">
      <c r="B182" s="167" t="s">
        <v>17</v>
      </c>
      <c r="C182" s="137">
        <v>2034</v>
      </c>
      <c r="D182" s="138">
        <f t="shared" si="36"/>
        <v>65759260.47031036</v>
      </c>
      <c r="E182" s="138"/>
      <c r="F182" s="154">
        <f>'Depreciation '!C142</f>
        <v>-41337395</v>
      </c>
      <c r="G182" s="137"/>
      <c r="H182" s="154">
        <f>ADFIT_CCR.ELG!N136</f>
        <v>593703</v>
      </c>
      <c r="I182" s="137"/>
      <c r="J182" s="154">
        <v>0</v>
      </c>
      <c r="K182" s="137"/>
      <c r="L182" s="154">
        <v>0</v>
      </c>
      <c r="M182" s="137"/>
      <c r="N182" s="138">
        <f t="shared" si="50"/>
        <v>25015568.47031036</v>
      </c>
      <c r="O182" s="137"/>
      <c r="P182" s="158">
        <f>WACC!$T$10</f>
        <v>7.4999999999999997E-2</v>
      </c>
      <c r="Q182" s="137"/>
      <c r="R182" s="138">
        <f t="shared" si="43"/>
        <v>156347.30293943975</v>
      </c>
      <c r="S182" s="137"/>
      <c r="T182" s="139">
        <v>0</v>
      </c>
      <c r="U182" s="137"/>
      <c r="V182" s="139">
        <f t="shared" si="49"/>
        <v>321124</v>
      </c>
      <c r="W182" s="139"/>
      <c r="X182" s="139">
        <f t="shared" si="44"/>
        <v>477471.30293943977</v>
      </c>
      <c r="Y182" s="137"/>
      <c r="Z182" s="159">
        <f>'Allocation Factor'!$C$19</f>
        <v>0.96306666666666663</v>
      </c>
      <c r="AA182" s="137"/>
      <c r="AB182" s="168">
        <f t="shared" si="45"/>
        <v>459836.69615087647</v>
      </c>
      <c r="AC182" s="168"/>
      <c r="AD182" s="137"/>
    </row>
    <row r="183" spans="2:30" x14ac:dyDescent="0.2">
      <c r="B183" s="167" t="s">
        <v>18</v>
      </c>
      <c r="C183" s="137">
        <v>2034</v>
      </c>
      <c r="D183" s="138">
        <f t="shared" si="36"/>
        <v>65759260.47031036</v>
      </c>
      <c r="E183" s="138"/>
      <c r="F183" s="154">
        <f>'Depreciation '!C143</f>
        <v>-41658519</v>
      </c>
      <c r="G183" s="137"/>
      <c r="H183" s="154">
        <f>ADFIT_CCR.ELG!N137</f>
        <v>609799</v>
      </c>
      <c r="I183" s="137"/>
      <c r="J183" s="154">
        <v>0</v>
      </c>
      <c r="K183" s="137"/>
      <c r="L183" s="154">
        <v>0</v>
      </c>
      <c r="M183" s="137"/>
      <c r="N183" s="138">
        <f t="shared" si="50"/>
        <v>24710540.47031036</v>
      </c>
      <c r="O183" s="137"/>
      <c r="P183" s="158">
        <f>WACC!$T$10</f>
        <v>7.4999999999999997E-2</v>
      </c>
      <c r="Q183" s="137"/>
      <c r="R183" s="138">
        <f t="shared" si="43"/>
        <v>154440.87793943976</v>
      </c>
      <c r="S183" s="137"/>
      <c r="T183" s="139">
        <v>0</v>
      </c>
      <c r="U183" s="137"/>
      <c r="V183" s="139">
        <f t="shared" si="49"/>
        <v>321124</v>
      </c>
      <c r="W183" s="139"/>
      <c r="X183" s="139">
        <f t="shared" si="44"/>
        <v>475564.87793943973</v>
      </c>
      <c r="Y183" s="137"/>
      <c r="Z183" s="159">
        <f>'Allocation Factor'!$C$19</f>
        <v>0.96306666666666663</v>
      </c>
      <c r="AA183" s="137"/>
      <c r="AB183" s="168">
        <f t="shared" si="45"/>
        <v>458000.68178087642</v>
      </c>
      <c r="AC183" s="168"/>
      <c r="AD183" s="137"/>
    </row>
    <row r="184" spans="2:30" x14ac:dyDescent="0.2">
      <c r="B184" s="167" t="s">
        <v>19</v>
      </c>
      <c r="C184" s="137">
        <v>2034</v>
      </c>
      <c r="D184" s="138">
        <f t="shared" si="36"/>
        <v>65759260.47031036</v>
      </c>
      <c r="E184" s="138"/>
      <c r="F184" s="154">
        <f>'Depreciation '!C144</f>
        <v>-41979643</v>
      </c>
      <c r="G184" s="137"/>
      <c r="H184" s="154">
        <f>ADFIT_CCR.ELG!N138</f>
        <v>625894</v>
      </c>
      <c r="I184" s="137"/>
      <c r="J184" s="154">
        <v>0</v>
      </c>
      <c r="K184" s="137"/>
      <c r="L184" s="154">
        <v>0</v>
      </c>
      <c r="M184" s="137"/>
      <c r="N184" s="138">
        <f t="shared" si="50"/>
        <v>24405511.47031036</v>
      </c>
      <c r="O184" s="137"/>
      <c r="P184" s="158">
        <f>WACC!$T$10</f>
        <v>7.4999999999999997E-2</v>
      </c>
      <c r="Q184" s="137"/>
      <c r="R184" s="138">
        <f t="shared" si="43"/>
        <v>152534.44668943973</v>
      </c>
      <c r="S184" s="137"/>
      <c r="T184" s="139">
        <v>0</v>
      </c>
      <c r="U184" s="137"/>
      <c r="V184" s="139">
        <f t="shared" si="49"/>
        <v>321124</v>
      </c>
      <c r="W184" s="139"/>
      <c r="X184" s="139">
        <f t="shared" si="44"/>
        <v>473658.4466894397</v>
      </c>
      <c r="Y184" s="137"/>
      <c r="Z184" s="159">
        <f>'Allocation Factor'!$C$19</f>
        <v>0.96306666666666663</v>
      </c>
      <c r="AA184" s="137"/>
      <c r="AB184" s="168">
        <f t="shared" si="45"/>
        <v>456164.6613917097</v>
      </c>
      <c r="AC184" s="168"/>
      <c r="AD184" s="137"/>
    </row>
    <row r="185" spans="2:30" x14ac:dyDescent="0.2">
      <c r="B185" s="167" t="s">
        <v>8</v>
      </c>
      <c r="C185" s="137">
        <v>2034</v>
      </c>
      <c r="D185" s="138">
        <f t="shared" si="36"/>
        <v>65759260.47031036</v>
      </c>
      <c r="E185" s="138"/>
      <c r="F185" s="154">
        <f>'Depreciation '!C145</f>
        <v>-42300767</v>
      </c>
      <c r="G185" s="137"/>
      <c r="H185" s="154">
        <f>ADFIT_CCR.ELG!N139</f>
        <v>641989</v>
      </c>
      <c r="I185" s="137"/>
      <c r="J185" s="154">
        <v>0</v>
      </c>
      <c r="K185" s="137"/>
      <c r="L185" s="154">
        <v>0</v>
      </c>
      <c r="M185" s="137"/>
      <c r="N185" s="138">
        <f t="shared" si="50"/>
        <v>24100482.47031036</v>
      </c>
      <c r="O185" s="137"/>
      <c r="P185" s="158">
        <f>WACC!$T$10</f>
        <v>7.4999999999999997E-2</v>
      </c>
      <c r="Q185" s="137"/>
      <c r="R185" s="138">
        <f t="shared" si="43"/>
        <v>150628.01543943974</v>
      </c>
      <c r="S185" s="137"/>
      <c r="T185" s="139">
        <v>0</v>
      </c>
      <c r="U185" s="137"/>
      <c r="V185" s="139">
        <f t="shared" si="49"/>
        <v>321124</v>
      </c>
      <c r="W185" s="139"/>
      <c r="X185" s="139">
        <f t="shared" si="44"/>
        <v>471752.01543943974</v>
      </c>
      <c r="Y185" s="137"/>
      <c r="Z185" s="159">
        <f>'Allocation Factor'!$C$19</f>
        <v>0.96306666666666663</v>
      </c>
      <c r="AA185" s="137"/>
      <c r="AB185" s="168">
        <f t="shared" si="45"/>
        <v>454328.6410025431</v>
      </c>
      <c r="AC185" s="168"/>
      <c r="AD185" s="137"/>
    </row>
    <row r="186" spans="2:30" x14ac:dyDescent="0.2">
      <c r="B186" s="167" t="s">
        <v>9</v>
      </c>
      <c r="C186" s="137">
        <v>2034</v>
      </c>
      <c r="D186" s="138">
        <f t="shared" si="36"/>
        <v>65759260.47031036</v>
      </c>
      <c r="E186" s="138"/>
      <c r="F186" s="154">
        <f>'Depreciation '!C146</f>
        <v>-42621891</v>
      </c>
      <c r="G186" s="137"/>
      <c r="H186" s="154">
        <f>ADFIT_CCR.ELG!N140</f>
        <v>658084</v>
      </c>
      <c r="I186" s="137"/>
      <c r="J186" s="154">
        <v>0</v>
      </c>
      <c r="K186" s="137"/>
      <c r="L186" s="154">
        <v>0</v>
      </c>
      <c r="M186" s="137"/>
      <c r="N186" s="138">
        <f t="shared" si="50"/>
        <v>23795453.47031036</v>
      </c>
      <c r="O186" s="137"/>
      <c r="P186" s="158">
        <f>WACC!$T$10</f>
        <v>7.4999999999999997E-2</v>
      </c>
      <c r="Q186" s="137"/>
      <c r="R186" s="138">
        <f t="shared" si="43"/>
        <v>148721.58418943975</v>
      </c>
      <c r="S186" s="137"/>
      <c r="T186" s="139">
        <v>0</v>
      </c>
      <c r="U186" s="137"/>
      <c r="V186" s="139">
        <f t="shared" si="49"/>
        <v>321124</v>
      </c>
      <c r="W186" s="139"/>
      <c r="X186" s="139">
        <f t="shared" si="44"/>
        <v>469845.58418943977</v>
      </c>
      <c r="Y186" s="137"/>
      <c r="Z186" s="159">
        <f>'Allocation Factor'!$C$19</f>
        <v>0.96306666666666663</v>
      </c>
      <c r="AA186" s="137"/>
      <c r="AB186" s="168">
        <f t="shared" si="45"/>
        <v>452492.62061337644</v>
      </c>
      <c r="AC186" s="168"/>
      <c r="AD186" s="137"/>
    </row>
    <row r="187" spans="2:30" x14ac:dyDescent="0.2">
      <c r="B187" s="167" t="s">
        <v>10</v>
      </c>
      <c r="C187" s="137">
        <v>2034</v>
      </c>
      <c r="D187" s="138">
        <f t="shared" si="36"/>
        <v>65759260.47031036</v>
      </c>
      <c r="E187" s="138"/>
      <c r="F187" s="154">
        <f>'Depreciation '!C147</f>
        <v>-42943015</v>
      </c>
      <c r="G187" s="137"/>
      <c r="H187" s="154">
        <f>ADFIT_CCR.ELG!N141</f>
        <v>674179</v>
      </c>
      <c r="I187" s="137"/>
      <c r="J187" s="154">
        <v>0</v>
      </c>
      <c r="K187" s="137"/>
      <c r="L187" s="154">
        <v>0</v>
      </c>
      <c r="M187" s="137"/>
      <c r="N187" s="138">
        <f t="shared" si="50"/>
        <v>23490424.47031036</v>
      </c>
      <c r="O187" s="137"/>
      <c r="P187" s="158">
        <f>WACC!$T$10</f>
        <v>7.4999999999999997E-2</v>
      </c>
      <c r="Q187" s="137"/>
      <c r="R187" s="138">
        <f t="shared" si="43"/>
        <v>146815.15293943975</v>
      </c>
      <c r="S187" s="137"/>
      <c r="T187" s="139">
        <v>0</v>
      </c>
      <c r="U187" s="137"/>
      <c r="V187" s="139">
        <f t="shared" si="49"/>
        <v>321124</v>
      </c>
      <c r="W187" s="139"/>
      <c r="X187" s="139">
        <f t="shared" si="44"/>
        <v>467939.15293943975</v>
      </c>
      <c r="Y187" s="137"/>
      <c r="Z187" s="159">
        <f>'Allocation Factor'!$C$19</f>
        <v>0.96306666666666663</v>
      </c>
      <c r="AA187" s="137"/>
      <c r="AB187" s="168">
        <f t="shared" si="45"/>
        <v>450656.60022420977</v>
      </c>
      <c r="AC187" s="168"/>
      <c r="AD187" s="137"/>
    </row>
    <row r="188" spans="2:30" x14ac:dyDescent="0.2">
      <c r="B188" s="167" t="s">
        <v>11</v>
      </c>
      <c r="C188" s="137">
        <v>2035</v>
      </c>
      <c r="D188" s="138">
        <f t="shared" si="36"/>
        <v>65759260.47031036</v>
      </c>
      <c r="E188" s="138"/>
      <c r="F188" s="154">
        <f>'Depreciation '!C148</f>
        <v>-43264139</v>
      </c>
      <c r="G188" s="137"/>
      <c r="H188" s="154">
        <f>ADFIT_CCR.ELG!N142</f>
        <v>690271</v>
      </c>
      <c r="I188" s="137"/>
      <c r="J188" s="154">
        <v>0</v>
      </c>
      <c r="K188" s="137"/>
      <c r="L188" s="154">
        <v>0</v>
      </c>
      <c r="M188" s="137"/>
      <c r="N188" s="138">
        <f t="shared" ref="N188:N190" si="51">SUM(D188:J188)-L188</f>
        <v>23185392.47031036</v>
      </c>
      <c r="O188" s="137"/>
      <c r="P188" s="158">
        <f>WACC!$T$10</f>
        <v>7.4999999999999997E-2</v>
      </c>
      <c r="Q188" s="137"/>
      <c r="R188" s="138">
        <f t="shared" si="43"/>
        <v>144908.70293943974</v>
      </c>
      <c r="S188" s="137"/>
      <c r="T188" s="139">
        <v>0</v>
      </c>
      <c r="U188" s="137"/>
      <c r="V188" s="139">
        <f t="shared" si="49"/>
        <v>321124</v>
      </c>
      <c r="W188" s="139"/>
      <c r="X188" s="139">
        <f t="shared" si="44"/>
        <v>466032.70293943974</v>
      </c>
      <c r="Y188" s="137"/>
      <c r="Z188" s="159">
        <f>'Allocation Factor'!$C$19</f>
        <v>0.96306666666666663</v>
      </c>
      <c r="AA188" s="137"/>
      <c r="AB188" s="168">
        <f t="shared" si="45"/>
        <v>448820.5617775431</v>
      </c>
      <c r="AC188" s="168"/>
      <c r="AD188" s="137"/>
    </row>
    <row r="189" spans="2:30" x14ac:dyDescent="0.2">
      <c r="B189" s="167" t="s">
        <v>12</v>
      </c>
      <c r="C189" s="137">
        <v>2035</v>
      </c>
      <c r="D189" s="138">
        <f t="shared" ref="D189:D252" si="52">D188</f>
        <v>65759260.47031036</v>
      </c>
      <c r="E189" s="138"/>
      <c r="F189" s="154">
        <f>'Depreciation '!C149</f>
        <v>-43585263</v>
      </c>
      <c r="G189" s="137"/>
      <c r="H189" s="154">
        <f>ADFIT_CCR.ELG!N143</f>
        <v>706364</v>
      </c>
      <c r="I189" s="137"/>
      <c r="J189" s="154">
        <v>0</v>
      </c>
      <c r="K189" s="137"/>
      <c r="L189" s="154">
        <v>0</v>
      </c>
      <c r="M189" s="137"/>
      <c r="N189" s="138">
        <f t="shared" si="51"/>
        <v>22880361.47031036</v>
      </c>
      <c r="O189" s="137"/>
      <c r="P189" s="158">
        <f>WACC!$T$10</f>
        <v>7.4999999999999997E-2</v>
      </c>
      <c r="Q189" s="137"/>
      <c r="R189" s="138">
        <f t="shared" si="43"/>
        <v>143002.25918943973</v>
      </c>
      <c r="S189" s="137"/>
      <c r="T189" s="139">
        <v>0</v>
      </c>
      <c r="U189" s="137"/>
      <c r="V189" s="139">
        <f t="shared" si="49"/>
        <v>321124</v>
      </c>
      <c r="W189" s="139"/>
      <c r="X189" s="139">
        <f t="shared" si="44"/>
        <v>464126.2591894397</v>
      </c>
      <c r="Y189" s="137"/>
      <c r="Z189" s="159">
        <f>'Allocation Factor'!$C$19</f>
        <v>0.96306666666666663</v>
      </c>
      <c r="AA189" s="137"/>
      <c r="AB189" s="168">
        <f t="shared" si="45"/>
        <v>446984.52935004304</v>
      </c>
      <c r="AC189" s="168"/>
      <c r="AD189" s="137"/>
    </row>
    <row r="190" spans="2:30" x14ac:dyDescent="0.2">
      <c r="B190" s="167" t="s">
        <v>13</v>
      </c>
      <c r="C190" s="137">
        <v>2035</v>
      </c>
      <c r="D190" s="138">
        <f t="shared" si="52"/>
        <v>65759260.47031036</v>
      </c>
      <c r="E190" s="138"/>
      <c r="F190" s="154">
        <f>'Depreciation '!C150</f>
        <v>-43906387</v>
      </c>
      <c r="G190" s="137"/>
      <c r="H190" s="154">
        <f>ADFIT_CCR.ELG!N144</f>
        <v>722456</v>
      </c>
      <c r="I190" s="137"/>
      <c r="J190" s="154">
        <v>0</v>
      </c>
      <c r="K190" s="137"/>
      <c r="L190" s="154">
        <v>0</v>
      </c>
      <c r="M190" s="137"/>
      <c r="N190" s="138">
        <f t="shared" si="51"/>
        <v>22575329.47031036</v>
      </c>
      <c r="O190" s="137"/>
      <c r="P190" s="158">
        <f>WACC!$T$10</f>
        <v>7.4999999999999997E-2</v>
      </c>
      <c r="Q190" s="137"/>
      <c r="R190" s="138">
        <f t="shared" si="43"/>
        <v>141095.80918943975</v>
      </c>
      <c r="S190" s="137"/>
      <c r="T190" s="139">
        <v>0</v>
      </c>
      <c r="U190" s="137"/>
      <c r="V190" s="139">
        <f t="shared" si="49"/>
        <v>321124</v>
      </c>
      <c r="W190" s="139"/>
      <c r="X190" s="139">
        <f t="shared" si="44"/>
        <v>462219.80918943975</v>
      </c>
      <c r="Y190" s="137"/>
      <c r="Z190" s="159">
        <f>'Allocation Factor'!$C$19</f>
        <v>0.96306666666666663</v>
      </c>
      <c r="AA190" s="137"/>
      <c r="AB190" s="168">
        <f t="shared" si="45"/>
        <v>445148.49090337643</v>
      </c>
      <c r="AC190" s="168"/>
      <c r="AD190" s="168"/>
    </row>
    <row r="191" spans="2:30" x14ac:dyDescent="0.2">
      <c r="B191" s="167" t="s">
        <v>14</v>
      </c>
      <c r="C191" s="137">
        <v>2035</v>
      </c>
      <c r="D191" s="138">
        <f t="shared" si="52"/>
        <v>65759260.47031036</v>
      </c>
      <c r="E191" s="138"/>
      <c r="F191" s="154">
        <f>'Depreciation '!C151</f>
        <v>-44227511</v>
      </c>
      <c r="G191" s="137"/>
      <c r="H191" s="154">
        <f>ADFIT_CCR.ELG!N145</f>
        <v>738548</v>
      </c>
      <c r="I191" s="137"/>
      <c r="J191" s="154">
        <v>0</v>
      </c>
      <c r="K191" s="137"/>
      <c r="L191" s="154">
        <v>0</v>
      </c>
      <c r="M191" s="137"/>
      <c r="N191" s="138">
        <f t="shared" ref="N191:N199" si="53">SUM(D191:J191)-L191</f>
        <v>22270297.47031036</v>
      </c>
      <c r="O191" s="137"/>
      <c r="P191" s="158">
        <f>WACC!$T$10</f>
        <v>7.4999999999999997E-2</v>
      </c>
      <c r="Q191" s="137"/>
      <c r="R191" s="138">
        <f t="shared" si="43"/>
        <v>139189.35918943974</v>
      </c>
      <c r="S191" s="137"/>
      <c r="T191" s="139">
        <v>0</v>
      </c>
      <c r="U191" s="137"/>
      <c r="V191" s="139">
        <f t="shared" si="49"/>
        <v>321124</v>
      </c>
      <c r="W191" s="139"/>
      <c r="X191" s="139">
        <f t="shared" si="44"/>
        <v>460313.35918943974</v>
      </c>
      <c r="Y191" s="137"/>
      <c r="Z191" s="159">
        <f>'Allocation Factor'!$C$19</f>
        <v>0.96306666666666663</v>
      </c>
      <c r="AA191" s="137"/>
      <c r="AB191" s="168">
        <f t="shared" si="45"/>
        <v>443312.45245670975</v>
      </c>
      <c r="AC191" s="168"/>
      <c r="AD191" s="137"/>
    </row>
    <row r="192" spans="2:30" x14ac:dyDescent="0.2">
      <c r="B192" s="167" t="s">
        <v>15</v>
      </c>
      <c r="C192" s="137">
        <v>2035</v>
      </c>
      <c r="D192" s="138">
        <f t="shared" si="52"/>
        <v>65759260.47031036</v>
      </c>
      <c r="E192" s="138"/>
      <c r="F192" s="154">
        <f>'Depreciation '!C152</f>
        <v>-44548635</v>
      </c>
      <c r="G192" s="137"/>
      <c r="H192" s="154">
        <f>ADFIT_CCR.ELG!N146</f>
        <v>754640</v>
      </c>
      <c r="I192" s="137"/>
      <c r="J192" s="154">
        <v>0</v>
      </c>
      <c r="K192" s="137"/>
      <c r="L192" s="154">
        <v>0</v>
      </c>
      <c r="M192" s="137"/>
      <c r="N192" s="138">
        <f t="shared" si="53"/>
        <v>21965265.47031036</v>
      </c>
      <c r="O192" s="137"/>
      <c r="P192" s="158">
        <f>WACC!$T$10</f>
        <v>7.4999999999999997E-2</v>
      </c>
      <c r="Q192" s="137"/>
      <c r="R192" s="138">
        <f t="shared" si="43"/>
        <v>137282.90918943976</v>
      </c>
      <c r="S192" s="137"/>
      <c r="T192" s="139">
        <v>0</v>
      </c>
      <c r="U192" s="137"/>
      <c r="V192" s="139">
        <f t="shared" si="49"/>
        <v>321124</v>
      </c>
      <c r="W192" s="139"/>
      <c r="X192" s="139">
        <f t="shared" si="44"/>
        <v>458406.90918943973</v>
      </c>
      <c r="Y192" s="137"/>
      <c r="Z192" s="159">
        <f>'Allocation Factor'!$C$19</f>
        <v>0.96306666666666663</v>
      </c>
      <c r="AA192" s="137"/>
      <c r="AB192" s="168">
        <f t="shared" si="45"/>
        <v>441476.41401004308</v>
      </c>
      <c r="AC192" s="168"/>
      <c r="AD192" s="137"/>
    </row>
    <row r="193" spans="2:30" x14ac:dyDescent="0.2">
      <c r="B193" s="167" t="s">
        <v>16</v>
      </c>
      <c r="C193" s="137">
        <v>2035</v>
      </c>
      <c r="D193" s="138">
        <f t="shared" si="52"/>
        <v>65759260.47031036</v>
      </c>
      <c r="E193" s="138"/>
      <c r="F193" s="154">
        <f>'Depreciation '!C153</f>
        <v>-44869759</v>
      </c>
      <c r="G193" s="137"/>
      <c r="H193" s="154">
        <f>ADFIT_CCR.ELG!N147</f>
        <v>770732</v>
      </c>
      <c r="I193" s="137"/>
      <c r="J193" s="154">
        <v>0</v>
      </c>
      <c r="K193" s="137"/>
      <c r="L193" s="154">
        <v>0</v>
      </c>
      <c r="M193" s="137"/>
      <c r="N193" s="138">
        <f t="shared" si="53"/>
        <v>21660233.47031036</v>
      </c>
      <c r="O193" s="137"/>
      <c r="P193" s="158">
        <f>WACC!$T$10</f>
        <v>7.4999999999999997E-2</v>
      </c>
      <c r="Q193" s="137"/>
      <c r="R193" s="138">
        <f t="shared" si="43"/>
        <v>135376.45918943975</v>
      </c>
      <c r="S193" s="137"/>
      <c r="T193" s="139">
        <v>0</v>
      </c>
      <c r="U193" s="137"/>
      <c r="V193" s="139">
        <f t="shared" si="49"/>
        <v>321124</v>
      </c>
      <c r="W193" s="139"/>
      <c r="X193" s="139">
        <f t="shared" si="44"/>
        <v>456500.45918943977</v>
      </c>
      <c r="Y193" s="137"/>
      <c r="Z193" s="159">
        <f>'Allocation Factor'!$C$19</f>
        <v>0.96306666666666663</v>
      </c>
      <c r="AA193" s="137"/>
      <c r="AB193" s="168">
        <f t="shared" si="45"/>
        <v>439640.37556337647</v>
      </c>
      <c r="AC193" s="168"/>
      <c r="AD193" s="137"/>
    </row>
    <row r="194" spans="2:30" x14ac:dyDescent="0.2">
      <c r="B194" s="167" t="s">
        <v>17</v>
      </c>
      <c r="C194" s="137">
        <v>2035</v>
      </c>
      <c r="D194" s="138">
        <f t="shared" si="52"/>
        <v>65759260.47031036</v>
      </c>
      <c r="E194" s="138"/>
      <c r="F194" s="154">
        <f>'Depreciation '!C154</f>
        <v>-45190883</v>
      </c>
      <c r="G194" s="137"/>
      <c r="H194" s="154">
        <f>ADFIT_CCR.ELG!N148</f>
        <v>786824</v>
      </c>
      <c r="I194" s="137"/>
      <c r="J194" s="154">
        <v>0</v>
      </c>
      <c r="K194" s="137"/>
      <c r="L194" s="154">
        <v>0</v>
      </c>
      <c r="M194" s="137"/>
      <c r="N194" s="138">
        <f t="shared" si="53"/>
        <v>21355201.47031036</v>
      </c>
      <c r="O194" s="137"/>
      <c r="P194" s="158">
        <f>WACC!$T$10</f>
        <v>7.4999999999999997E-2</v>
      </c>
      <c r="Q194" s="137"/>
      <c r="R194" s="138">
        <f t="shared" si="43"/>
        <v>133470.00918943973</v>
      </c>
      <c r="S194" s="137"/>
      <c r="T194" s="139">
        <v>0</v>
      </c>
      <c r="U194" s="137"/>
      <c r="V194" s="139">
        <f t="shared" si="49"/>
        <v>321124</v>
      </c>
      <c r="W194" s="139"/>
      <c r="X194" s="139">
        <f t="shared" si="44"/>
        <v>454594.0091894397</v>
      </c>
      <c r="Y194" s="137"/>
      <c r="Z194" s="159">
        <f>'Allocation Factor'!$C$19</f>
        <v>0.96306666666666663</v>
      </c>
      <c r="AA194" s="137"/>
      <c r="AB194" s="168">
        <f t="shared" si="45"/>
        <v>437804.33711670974</v>
      </c>
      <c r="AC194" s="168"/>
      <c r="AD194" s="137"/>
    </row>
    <row r="195" spans="2:30" x14ac:dyDescent="0.2">
      <c r="B195" s="167" t="s">
        <v>18</v>
      </c>
      <c r="C195" s="137">
        <v>2035</v>
      </c>
      <c r="D195" s="138">
        <f t="shared" si="52"/>
        <v>65759260.47031036</v>
      </c>
      <c r="E195" s="138"/>
      <c r="F195" s="154">
        <f>'Depreciation '!C155</f>
        <v>-45512007</v>
      </c>
      <c r="G195" s="137"/>
      <c r="H195" s="154">
        <f>ADFIT_CCR.ELG!N149</f>
        <v>802917</v>
      </c>
      <c r="I195" s="137"/>
      <c r="J195" s="154">
        <v>0</v>
      </c>
      <c r="K195" s="137"/>
      <c r="L195" s="154">
        <v>0</v>
      </c>
      <c r="M195" s="137"/>
      <c r="N195" s="138">
        <f t="shared" si="53"/>
        <v>21050170.47031036</v>
      </c>
      <c r="O195" s="137"/>
      <c r="P195" s="158">
        <f>WACC!$T$10</f>
        <v>7.4999999999999997E-2</v>
      </c>
      <c r="Q195" s="137"/>
      <c r="R195" s="138">
        <f t="shared" si="43"/>
        <v>131563.56543943976</v>
      </c>
      <c r="S195" s="137"/>
      <c r="T195" s="139">
        <v>0</v>
      </c>
      <c r="U195" s="137"/>
      <c r="V195" s="139">
        <f t="shared" si="49"/>
        <v>321124</v>
      </c>
      <c r="W195" s="139"/>
      <c r="X195" s="139">
        <f t="shared" si="44"/>
        <v>452687.56543943973</v>
      </c>
      <c r="Y195" s="137"/>
      <c r="Z195" s="159">
        <f>'Allocation Factor'!$C$19</f>
        <v>0.96306666666666663</v>
      </c>
      <c r="AA195" s="137"/>
      <c r="AB195" s="168">
        <f t="shared" si="45"/>
        <v>435968.30468920973</v>
      </c>
      <c r="AC195" s="168"/>
      <c r="AD195" s="137"/>
    </row>
    <row r="196" spans="2:30" x14ac:dyDescent="0.2">
      <c r="B196" s="167" t="s">
        <v>19</v>
      </c>
      <c r="C196" s="137">
        <v>2035</v>
      </c>
      <c r="D196" s="138">
        <f t="shared" si="52"/>
        <v>65759260.47031036</v>
      </c>
      <c r="E196" s="138"/>
      <c r="F196" s="154">
        <f>'Depreciation '!C156</f>
        <v>-45833131</v>
      </c>
      <c r="G196" s="137"/>
      <c r="H196" s="154">
        <f>ADFIT_CCR.ELG!N150</f>
        <v>819009</v>
      </c>
      <c r="I196" s="137"/>
      <c r="J196" s="154">
        <v>0</v>
      </c>
      <c r="K196" s="137"/>
      <c r="L196" s="154">
        <v>0</v>
      </c>
      <c r="M196" s="137"/>
      <c r="N196" s="138">
        <f t="shared" si="53"/>
        <v>20745138.47031036</v>
      </c>
      <c r="O196" s="137"/>
      <c r="P196" s="158">
        <f>WACC!$T$10</f>
        <v>7.4999999999999997E-2</v>
      </c>
      <c r="Q196" s="137"/>
      <c r="R196" s="138">
        <f t="shared" si="43"/>
        <v>129657.11543943976</v>
      </c>
      <c r="S196" s="137"/>
      <c r="T196" s="139">
        <v>0</v>
      </c>
      <c r="U196" s="137"/>
      <c r="V196" s="139">
        <f t="shared" si="49"/>
        <v>321124</v>
      </c>
      <c r="W196" s="139"/>
      <c r="X196" s="139">
        <f t="shared" si="44"/>
        <v>450781.11543943977</v>
      </c>
      <c r="Y196" s="137"/>
      <c r="Z196" s="159">
        <f>'Allocation Factor'!$C$19</f>
        <v>0.96306666666666663</v>
      </c>
      <c r="AA196" s="137"/>
      <c r="AB196" s="168">
        <f t="shared" si="45"/>
        <v>434132.26624254312</v>
      </c>
      <c r="AC196" s="168"/>
      <c r="AD196" s="137"/>
    </row>
    <row r="197" spans="2:30" x14ac:dyDescent="0.2">
      <c r="B197" s="167" t="s">
        <v>8</v>
      </c>
      <c r="C197" s="137">
        <v>2035</v>
      </c>
      <c r="D197" s="138">
        <f t="shared" si="52"/>
        <v>65759260.47031036</v>
      </c>
      <c r="E197" s="138"/>
      <c r="F197" s="154">
        <f>'Depreciation '!C157</f>
        <v>-46154255</v>
      </c>
      <c r="G197" s="137"/>
      <c r="H197" s="154">
        <f>ADFIT_CCR.ELG!N151</f>
        <v>835101</v>
      </c>
      <c r="I197" s="137"/>
      <c r="J197" s="154">
        <v>0</v>
      </c>
      <c r="K197" s="137"/>
      <c r="L197" s="154">
        <v>0</v>
      </c>
      <c r="M197" s="137"/>
      <c r="N197" s="138">
        <f t="shared" si="53"/>
        <v>20440106.47031036</v>
      </c>
      <c r="O197" s="137"/>
      <c r="P197" s="158">
        <f>WACC!$T$10</f>
        <v>7.4999999999999997E-2</v>
      </c>
      <c r="Q197" s="137"/>
      <c r="R197" s="138">
        <f t="shared" si="43"/>
        <v>127750.66543943975</v>
      </c>
      <c r="S197" s="137"/>
      <c r="T197" s="139">
        <v>0</v>
      </c>
      <c r="U197" s="137"/>
      <c r="V197" s="139">
        <f t="shared" si="49"/>
        <v>321124</v>
      </c>
      <c r="W197" s="139"/>
      <c r="X197" s="139">
        <f t="shared" si="44"/>
        <v>448874.66543943976</v>
      </c>
      <c r="Y197" s="137"/>
      <c r="Z197" s="159">
        <f>'Allocation Factor'!$C$19</f>
        <v>0.96306666666666663</v>
      </c>
      <c r="AA197" s="137"/>
      <c r="AB197" s="168">
        <f t="shared" si="45"/>
        <v>432296.22779587645</v>
      </c>
      <c r="AC197" s="168"/>
      <c r="AD197" s="137"/>
    </row>
    <row r="198" spans="2:30" x14ac:dyDescent="0.2">
      <c r="B198" s="167" t="s">
        <v>9</v>
      </c>
      <c r="C198" s="137">
        <v>2035</v>
      </c>
      <c r="D198" s="138">
        <f t="shared" si="52"/>
        <v>65759260.47031036</v>
      </c>
      <c r="E198" s="138"/>
      <c r="F198" s="154">
        <f>'Depreciation '!C158</f>
        <v>-46475379</v>
      </c>
      <c r="G198" s="137"/>
      <c r="H198" s="154">
        <f>ADFIT_CCR.ELG!N152</f>
        <v>851193</v>
      </c>
      <c r="I198" s="137"/>
      <c r="J198" s="154">
        <v>0</v>
      </c>
      <c r="K198" s="137"/>
      <c r="L198" s="154">
        <v>0</v>
      </c>
      <c r="M198" s="137"/>
      <c r="N198" s="138">
        <f t="shared" si="53"/>
        <v>20135074.47031036</v>
      </c>
      <c r="O198" s="137"/>
      <c r="P198" s="158">
        <f>WACC!$T$10</f>
        <v>7.4999999999999997E-2</v>
      </c>
      <c r="Q198" s="137"/>
      <c r="R198" s="138">
        <f t="shared" si="43"/>
        <v>125844.21543943975</v>
      </c>
      <c r="S198" s="137"/>
      <c r="T198" s="139">
        <v>0</v>
      </c>
      <c r="U198" s="137"/>
      <c r="V198" s="139">
        <f t="shared" si="49"/>
        <v>321124</v>
      </c>
      <c r="W198" s="139"/>
      <c r="X198" s="139">
        <f t="shared" si="44"/>
        <v>446968.21543943975</v>
      </c>
      <c r="Y198" s="137"/>
      <c r="Z198" s="159">
        <f>'Allocation Factor'!$C$19</f>
        <v>0.96306666666666663</v>
      </c>
      <c r="AA198" s="137"/>
      <c r="AB198" s="168">
        <f t="shared" si="45"/>
        <v>430460.18934920977</v>
      </c>
      <c r="AC198" s="168"/>
      <c r="AD198" s="137"/>
    </row>
    <row r="199" spans="2:30" x14ac:dyDescent="0.2">
      <c r="B199" s="167" t="s">
        <v>10</v>
      </c>
      <c r="C199" s="137">
        <v>2035</v>
      </c>
      <c r="D199" s="138">
        <f t="shared" si="52"/>
        <v>65759260.47031036</v>
      </c>
      <c r="E199" s="138"/>
      <c r="F199" s="154">
        <f>'Depreciation '!C159</f>
        <v>-46796503</v>
      </c>
      <c r="G199" s="137"/>
      <c r="H199" s="154">
        <f>ADFIT_CCR.ELG!N153</f>
        <v>867285</v>
      </c>
      <c r="I199" s="137"/>
      <c r="J199" s="154">
        <v>0</v>
      </c>
      <c r="K199" s="137"/>
      <c r="L199" s="154">
        <v>0</v>
      </c>
      <c r="M199" s="137"/>
      <c r="N199" s="138">
        <f t="shared" si="53"/>
        <v>19830042.47031036</v>
      </c>
      <c r="O199" s="137"/>
      <c r="P199" s="158">
        <f>WACC!$T$10</f>
        <v>7.4999999999999997E-2</v>
      </c>
      <c r="Q199" s="137"/>
      <c r="R199" s="138">
        <f t="shared" si="43"/>
        <v>123937.76543943974</v>
      </c>
      <c r="S199" s="137"/>
      <c r="T199" s="139">
        <v>0</v>
      </c>
      <c r="U199" s="137"/>
      <c r="V199" s="139">
        <f t="shared" si="49"/>
        <v>321124</v>
      </c>
      <c r="W199" s="139"/>
      <c r="X199" s="139">
        <f t="shared" si="44"/>
        <v>445061.76543943974</v>
      </c>
      <c r="Y199" s="137"/>
      <c r="Z199" s="159">
        <f>'Allocation Factor'!$C$19</f>
        <v>0.96306666666666663</v>
      </c>
      <c r="AA199" s="137"/>
      <c r="AB199" s="168">
        <f t="shared" si="45"/>
        <v>428624.1509025431</v>
      </c>
      <c r="AC199" s="168"/>
      <c r="AD199" s="137"/>
    </row>
    <row r="200" spans="2:30" x14ac:dyDescent="0.2">
      <c r="B200" s="167" t="s">
        <v>11</v>
      </c>
      <c r="C200" s="137">
        <v>2036</v>
      </c>
      <c r="D200" s="138">
        <f t="shared" si="52"/>
        <v>65759260.47031036</v>
      </c>
      <c r="E200" s="138"/>
      <c r="F200" s="154">
        <f>'Depreciation '!C160</f>
        <v>-47117627</v>
      </c>
      <c r="G200" s="137"/>
      <c r="H200" s="154">
        <f>ADFIT_CCR.ELG!N154</f>
        <v>883381</v>
      </c>
      <c r="I200" s="137"/>
      <c r="J200" s="154">
        <v>0</v>
      </c>
      <c r="K200" s="137"/>
      <c r="L200" s="154">
        <v>0</v>
      </c>
      <c r="M200" s="137"/>
      <c r="N200" s="138">
        <f t="shared" ref="N200:N202" si="54">SUM(D200:J200)-L200</f>
        <v>19525014.47031036</v>
      </c>
      <c r="O200" s="137"/>
      <c r="P200" s="158">
        <f>WACC!$T$10</f>
        <v>7.4999999999999997E-2</v>
      </c>
      <c r="Q200" s="137"/>
      <c r="R200" s="138">
        <f t="shared" si="43"/>
        <v>122031.34043943975</v>
      </c>
      <c r="S200" s="137"/>
      <c r="T200" s="139">
        <v>0</v>
      </c>
      <c r="U200" s="137"/>
      <c r="V200" s="139">
        <f t="shared" si="49"/>
        <v>321124</v>
      </c>
      <c r="W200" s="139"/>
      <c r="X200" s="139">
        <f t="shared" si="44"/>
        <v>443155.34043943975</v>
      </c>
      <c r="Y200" s="137"/>
      <c r="Z200" s="159">
        <f>'Allocation Factor'!$C$19</f>
        <v>0.96306666666666663</v>
      </c>
      <c r="AA200" s="137"/>
      <c r="AB200" s="168">
        <f t="shared" si="45"/>
        <v>426788.13653254311</v>
      </c>
      <c r="AC200" s="168"/>
      <c r="AD200" s="137"/>
    </row>
    <row r="201" spans="2:30" x14ac:dyDescent="0.2">
      <c r="B201" s="167" t="s">
        <v>12</v>
      </c>
      <c r="C201" s="137">
        <v>2036</v>
      </c>
      <c r="D201" s="138">
        <f t="shared" si="52"/>
        <v>65759260.47031036</v>
      </c>
      <c r="E201" s="138"/>
      <c r="F201" s="154">
        <f>'Depreciation '!C161</f>
        <v>-47438751</v>
      </c>
      <c r="G201" s="137"/>
      <c r="H201" s="154">
        <f>ADFIT_CCR.ELG!N155</f>
        <v>899476</v>
      </c>
      <c r="I201" s="137"/>
      <c r="J201" s="154">
        <v>0</v>
      </c>
      <c r="K201" s="137"/>
      <c r="L201" s="154">
        <v>0</v>
      </c>
      <c r="M201" s="137"/>
      <c r="N201" s="138">
        <f t="shared" si="54"/>
        <v>19219985.47031036</v>
      </c>
      <c r="O201" s="137"/>
      <c r="P201" s="158">
        <f>WACC!$T$10</f>
        <v>7.4999999999999997E-2</v>
      </c>
      <c r="Q201" s="137"/>
      <c r="R201" s="138">
        <f t="shared" si="43"/>
        <v>120124.90918943974</v>
      </c>
      <c r="S201" s="137"/>
      <c r="T201" s="139">
        <v>0</v>
      </c>
      <c r="U201" s="137"/>
      <c r="V201" s="139">
        <f t="shared" si="49"/>
        <v>321124</v>
      </c>
      <c r="W201" s="139"/>
      <c r="X201" s="139">
        <f t="shared" si="44"/>
        <v>441248.90918943973</v>
      </c>
      <c r="Y201" s="137"/>
      <c r="Z201" s="159">
        <f>'Allocation Factor'!$C$19</f>
        <v>0.96306666666666663</v>
      </c>
      <c r="AA201" s="137"/>
      <c r="AB201" s="168">
        <f t="shared" si="45"/>
        <v>424952.11614337639</v>
      </c>
      <c r="AC201" s="168"/>
      <c r="AD201" s="137"/>
    </row>
    <row r="202" spans="2:30" x14ac:dyDescent="0.2">
      <c r="B202" s="167" t="s">
        <v>13</v>
      </c>
      <c r="C202" s="137">
        <v>2036</v>
      </c>
      <c r="D202" s="138">
        <f t="shared" si="52"/>
        <v>65759260.47031036</v>
      </c>
      <c r="E202" s="138"/>
      <c r="F202" s="154">
        <f>'Depreciation '!C162</f>
        <v>-47759875</v>
      </c>
      <c r="G202" s="137"/>
      <c r="H202" s="154">
        <f>ADFIT_CCR.ELG!N156</f>
        <v>915571</v>
      </c>
      <c r="I202" s="137"/>
      <c r="J202" s="154">
        <v>0</v>
      </c>
      <c r="K202" s="137"/>
      <c r="L202" s="154">
        <v>0</v>
      </c>
      <c r="M202" s="137"/>
      <c r="N202" s="138">
        <f t="shared" si="54"/>
        <v>18914956.47031036</v>
      </c>
      <c r="O202" s="137"/>
      <c r="P202" s="158">
        <f>WACC!$T$10</f>
        <v>7.4999999999999997E-2</v>
      </c>
      <c r="Q202" s="137"/>
      <c r="R202" s="138">
        <f t="shared" si="43"/>
        <v>118218.47793943975</v>
      </c>
      <c r="S202" s="137"/>
      <c r="T202" s="139">
        <v>0</v>
      </c>
      <c r="U202" s="137"/>
      <c r="V202" s="139">
        <f t="shared" si="49"/>
        <v>321124</v>
      </c>
      <c r="W202" s="139"/>
      <c r="X202" s="139">
        <f t="shared" si="44"/>
        <v>439342.47793943976</v>
      </c>
      <c r="Y202" s="137"/>
      <c r="Z202" s="159">
        <f>'Allocation Factor'!$C$19</f>
        <v>0.96306666666666663</v>
      </c>
      <c r="AA202" s="137"/>
      <c r="AB202" s="168">
        <f t="shared" si="45"/>
        <v>423116.09575420979</v>
      </c>
      <c r="AC202" s="168"/>
      <c r="AD202" s="168"/>
    </row>
    <row r="203" spans="2:30" x14ac:dyDescent="0.2">
      <c r="B203" s="167" t="s">
        <v>14</v>
      </c>
      <c r="C203" s="137">
        <v>2036</v>
      </c>
      <c r="D203" s="138">
        <f t="shared" si="52"/>
        <v>65759260.47031036</v>
      </c>
      <c r="E203" s="138"/>
      <c r="F203" s="154">
        <f>'Depreciation '!C163</f>
        <v>-48080999</v>
      </c>
      <c r="G203" s="137"/>
      <c r="H203" s="154">
        <f>ADFIT_CCR.ELG!N157</f>
        <v>931666</v>
      </c>
      <c r="I203" s="137"/>
      <c r="J203" s="154">
        <v>0</v>
      </c>
      <c r="K203" s="137"/>
      <c r="L203" s="154">
        <v>0</v>
      </c>
      <c r="M203" s="137"/>
      <c r="N203" s="138">
        <f t="shared" ref="N203:N211" si="55">SUM(D203:J203)-L203</f>
        <v>18609927.47031036</v>
      </c>
      <c r="O203" s="137"/>
      <c r="P203" s="158">
        <f>WACC!$T$10</f>
        <v>7.4999999999999997E-2</v>
      </c>
      <c r="Q203" s="137"/>
      <c r="R203" s="138">
        <f t="shared" si="43"/>
        <v>116312.04668943974</v>
      </c>
      <c r="S203" s="137"/>
      <c r="T203" s="139">
        <v>0</v>
      </c>
      <c r="U203" s="137"/>
      <c r="V203" s="139">
        <f t="shared" si="49"/>
        <v>321124</v>
      </c>
      <c r="W203" s="139"/>
      <c r="X203" s="139">
        <f t="shared" si="44"/>
        <v>437436.04668943974</v>
      </c>
      <c r="Y203" s="137"/>
      <c r="Z203" s="159">
        <f>'Allocation Factor'!$C$19</f>
        <v>0.96306666666666663</v>
      </c>
      <c r="AA203" s="137"/>
      <c r="AB203" s="168">
        <f t="shared" si="45"/>
        <v>421280.07536504307</v>
      </c>
      <c r="AC203" s="168"/>
      <c r="AD203" s="137"/>
    </row>
    <row r="204" spans="2:30" x14ac:dyDescent="0.2">
      <c r="B204" s="167" t="s">
        <v>15</v>
      </c>
      <c r="C204" s="137">
        <v>2036</v>
      </c>
      <c r="D204" s="138">
        <f t="shared" si="52"/>
        <v>65759260.47031036</v>
      </c>
      <c r="E204" s="138"/>
      <c r="F204" s="154">
        <f>'Depreciation '!C164</f>
        <v>-48402123</v>
      </c>
      <c r="G204" s="137"/>
      <c r="H204" s="154">
        <f>ADFIT_CCR.ELG!N158</f>
        <v>947761</v>
      </c>
      <c r="I204" s="137"/>
      <c r="J204" s="154">
        <v>0</v>
      </c>
      <c r="K204" s="137"/>
      <c r="L204" s="154">
        <v>0</v>
      </c>
      <c r="M204" s="137"/>
      <c r="N204" s="138">
        <f t="shared" si="55"/>
        <v>18304898.47031036</v>
      </c>
      <c r="O204" s="137"/>
      <c r="P204" s="158">
        <f>WACC!$T$10</f>
        <v>7.4999999999999997E-2</v>
      </c>
      <c r="Q204" s="137"/>
      <c r="R204" s="138">
        <f t="shared" si="43"/>
        <v>114405.61543943976</v>
      </c>
      <c r="S204" s="137"/>
      <c r="T204" s="139">
        <v>0</v>
      </c>
      <c r="U204" s="137"/>
      <c r="V204" s="139">
        <f t="shared" si="49"/>
        <v>321124</v>
      </c>
      <c r="W204" s="139"/>
      <c r="X204" s="139">
        <f t="shared" si="44"/>
        <v>435529.61543943977</v>
      </c>
      <c r="Y204" s="137"/>
      <c r="Z204" s="159">
        <f>'Allocation Factor'!$C$19</f>
        <v>0.96306666666666663</v>
      </c>
      <c r="AA204" s="137"/>
      <c r="AB204" s="168">
        <f t="shared" si="45"/>
        <v>419444.05497587647</v>
      </c>
      <c r="AC204" s="168"/>
      <c r="AD204" s="137"/>
    </row>
    <row r="205" spans="2:30" x14ac:dyDescent="0.2">
      <c r="B205" s="167" t="s">
        <v>16</v>
      </c>
      <c r="C205" s="137">
        <v>2036</v>
      </c>
      <c r="D205" s="138">
        <f t="shared" si="52"/>
        <v>65759260.47031036</v>
      </c>
      <c r="E205" s="138"/>
      <c r="F205" s="154">
        <f>'Depreciation '!C165</f>
        <v>-48723247</v>
      </c>
      <c r="G205" s="137"/>
      <c r="H205" s="154">
        <f>ADFIT_CCR.ELG!N159</f>
        <v>963856</v>
      </c>
      <c r="I205" s="137"/>
      <c r="J205" s="154">
        <v>0</v>
      </c>
      <c r="K205" s="137"/>
      <c r="L205" s="154">
        <v>0</v>
      </c>
      <c r="M205" s="137"/>
      <c r="N205" s="138">
        <f t="shared" si="55"/>
        <v>17999869.47031036</v>
      </c>
      <c r="O205" s="137"/>
      <c r="P205" s="158">
        <f>WACC!$T$10</f>
        <v>7.4999999999999997E-2</v>
      </c>
      <c r="Q205" s="137"/>
      <c r="R205" s="138">
        <f t="shared" si="43"/>
        <v>112499.18418943975</v>
      </c>
      <c r="S205" s="137"/>
      <c r="T205" s="139">
        <v>0</v>
      </c>
      <c r="U205" s="137"/>
      <c r="V205" s="139">
        <f t="shared" si="49"/>
        <v>321124</v>
      </c>
      <c r="W205" s="139"/>
      <c r="X205" s="139">
        <f t="shared" si="44"/>
        <v>433623.18418943975</v>
      </c>
      <c r="Y205" s="137"/>
      <c r="Z205" s="159">
        <f>'Allocation Factor'!$C$19</f>
        <v>0.96306666666666663</v>
      </c>
      <c r="AA205" s="137"/>
      <c r="AB205" s="168">
        <f t="shared" si="45"/>
        <v>417608.03458670975</v>
      </c>
      <c r="AC205" s="168"/>
      <c r="AD205" s="137"/>
    </row>
    <row r="206" spans="2:30" x14ac:dyDescent="0.2">
      <c r="B206" s="167" t="s">
        <v>17</v>
      </c>
      <c r="C206" s="137">
        <v>2036</v>
      </c>
      <c r="D206" s="138">
        <f t="shared" si="52"/>
        <v>65759260.47031036</v>
      </c>
      <c r="E206" s="138"/>
      <c r="F206" s="154">
        <f>'Depreciation '!C166</f>
        <v>-49044371</v>
      </c>
      <c r="G206" s="137"/>
      <c r="H206" s="154">
        <f>ADFIT_CCR.ELG!N160</f>
        <v>979952</v>
      </c>
      <c r="I206" s="137"/>
      <c r="J206" s="154">
        <v>0</v>
      </c>
      <c r="K206" s="137"/>
      <c r="L206" s="154">
        <v>0</v>
      </c>
      <c r="M206" s="137"/>
      <c r="N206" s="138">
        <f t="shared" si="55"/>
        <v>17694841.47031036</v>
      </c>
      <c r="O206" s="137"/>
      <c r="P206" s="158">
        <f>WACC!$T$10</f>
        <v>7.4999999999999997E-2</v>
      </c>
      <c r="Q206" s="137"/>
      <c r="R206" s="138">
        <f t="shared" si="43"/>
        <v>110592.75918943975</v>
      </c>
      <c r="S206" s="137"/>
      <c r="T206" s="139">
        <v>0</v>
      </c>
      <c r="U206" s="137"/>
      <c r="V206" s="139">
        <f t="shared" si="49"/>
        <v>321124</v>
      </c>
      <c r="W206" s="139"/>
      <c r="X206" s="139">
        <f t="shared" si="44"/>
        <v>431716.75918943976</v>
      </c>
      <c r="Y206" s="137"/>
      <c r="Z206" s="159">
        <f>'Allocation Factor'!$C$19</f>
        <v>0.96306666666666663</v>
      </c>
      <c r="AA206" s="137"/>
      <c r="AB206" s="168">
        <f t="shared" si="45"/>
        <v>415772.02021670976</v>
      </c>
      <c r="AC206" s="168"/>
      <c r="AD206" s="137"/>
    </row>
    <row r="207" spans="2:30" x14ac:dyDescent="0.2">
      <c r="B207" s="167" t="s">
        <v>18</v>
      </c>
      <c r="C207" s="137">
        <v>2036</v>
      </c>
      <c r="D207" s="138">
        <f t="shared" si="52"/>
        <v>65759260.47031036</v>
      </c>
      <c r="E207" s="138"/>
      <c r="F207" s="154">
        <f>'Depreciation '!C167</f>
        <v>-49365495</v>
      </c>
      <c r="G207" s="137"/>
      <c r="H207" s="154">
        <f>ADFIT_CCR.ELG!N161</f>
        <v>996047</v>
      </c>
      <c r="I207" s="137"/>
      <c r="J207" s="154">
        <v>0</v>
      </c>
      <c r="K207" s="137"/>
      <c r="L207" s="154">
        <v>0</v>
      </c>
      <c r="M207" s="137"/>
      <c r="N207" s="138">
        <f t="shared" si="55"/>
        <v>17389812.47031036</v>
      </c>
      <c r="O207" s="137"/>
      <c r="P207" s="158">
        <f>WACC!$T$10</f>
        <v>7.4999999999999997E-2</v>
      </c>
      <c r="Q207" s="137"/>
      <c r="R207" s="138">
        <f t="shared" si="43"/>
        <v>108686.32793943974</v>
      </c>
      <c r="S207" s="137"/>
      <c r="T207" s="139">
        <v>0</v>
      </c>
      <c r="U207" s="137"/>
      <c r="V207" s="139">
        <f t="shared" si="49"/>
        <v>321124</v>
      </c>
      <c r="W207" s="139"/>
      <c r="X207" s="139">
        <f t="shared" si="44"/>
        <v>429810.32793943974</v>
      </c>
      <c r="Y207" s="137"/>
      <c r="Z207" s="159">
        <f>'Allocation Factor'!$C$19</f>
        <v>0.96306666666666663</v>
      </c>
      <c r="AA207" s="137"/>
      <c r="AB207" s="168">
        <f t="shared" si="45"/>
        <v>413935.9998275431</v>
      </c>
      <c r="AC207" s="168"/>
      <c r="AD207" s="137"/>
    </row>
    <row r="208" spans="2:30" x14ac:dyDescent="0.2">
      <c r="B208" s="167" t="s">
        <v>19</v>
      </c>
      <c r="C208" s="137">
        <v>2036</v>
      </c>
      <c r="D208" s="138">
        <f t="shared" si="52"/>
        <v>65759260.47031036</v>
      </c>
      <c r="E208" s="138"/>
      <c r="F208" s="154">
        <f>'Depreciation '!C168</f>
        <v>-49686619</v>
      </c>
      <c r="G208" s="137"/>
      <c r="H208" s="154">
        <f>ADFIT_CCR.ELG!N162</f>
        <v>1012142</v>
      </c>
      <c r="I208" s="137"/>
      <c r="J208" s="154">
        <v>0</v>
      </c>
      <c r="K208" s="137"/>
      <c r="L208" s="154">
        <v>0</v>
      </c>
      <c r="M208" s="137"/>
      <c r="N208" s="138">
        <f t="shared" si="55"/>
        <v>17084783.47031036</v>
      </c>
      <c r="O208" s="137"/>
      <c r="P208" s="158">
        <f>WACC!$T$10</f>
        <v>7.4999999999999997E-2</v>
      </c>
      <c r="Q208" s="137"/>
      <c r="R208" s="138">
        <f t="shared" si="43"/>
        <v>106779.89668943976</v>
      </c>
      <c r="S208" s="137"/>
      <c r="T208" s="139">
        <v>0</v>
      </c>
      <c r="U208" s="137"/>
      <c r="V208" s="139">
        <f t="shared" si="49"/>
        <v>321124</v>
      </c>
      <c r="W208" s="139"/>
      <c r="X208" s="139">
        <f t="shared" si="44"/>
        <v>427903.89668943977</v>
      </c>
      <c r="Y208" s="137"/>
      <c r="Z208" s="159">
        <f>'Allocation Factor'!$C$19</f>
        <v>0.96306666666666663</v>
      </c>
      <c r="AA208" s="137"/>
      <c r="AB208" s="168">
        <f t="shared" si="45"/>
        <v>412099.97943837644</v>
      </c>
      <c r="AC208" s="168"/>
      <c r="AD208" s="137"/>
    </row>
    <row r="209" spans="2:30" x14ac:dyDescent="0.2">
      <c r="B209" s="167" t="s">
        <v>8</v>
      </c>
      <c r="C209" s="137">
        <v>2036</v>
      </c>
      <c r="D209" s="138">
        <f t="shared" si="52"/>
        <v>65759260.47031036</v>
      </c>
      <c r="E209" s="138"/>
      <c r="F209" s="154">
        <f>'Depreciation '!C169</f>
        <v>-50007743</v>
      </c>
      <c r="G209" s="137"/>
      <c r="H209" s="154">
        <f>ADFIT_CCR.ELG!N163</f>
        <v>1028237</v>
      </c>
      <c r="I209" s="137"/>
      <c r="J209" s="154">
        <v>0</v>
      </c>
      <c r="K209" s="137"/>
      <c r="L209" s="154">
        <v>0</v>
      </c>
      <c r="M209" s="137"/>
      <c r="N209" s="138">
        <f t="shared" si="55"/>
        <v>16779754.47031036</v>
      </c>
      <c r="O209" s="137"/>
      <c r="P209" s="158">
        <f>WACC!$T$10</f>
        <v>7.4999999999999997E-2</v>
      </c>
      <c r="Q209" s="137"/>
      <c r="R209" s="138">
        <f t="shared" si="43"/>
        <v>104873.46543943975</v>
      </c>
      <c r="S209" s="137"/>
      <c r="T209" s="139">
        <v>0</v>
      </c>
      <c r="U209" s="137"/>
      <c r="V209" s="139">
        <f t="shared" si="49"/>
        <v>321124</v>
      </c>
      <c r="W209" s="139"/>
      <c r="X209" s="139">
        <f t="shared" si="44"/>
        <v>425997.46543943975</v>
      </c>
      <c r="Y209" s="137"/>
      <c r="Z209" s="159">
        <f>'Allocation Factor'!$C$19</f>
        <v>0.96306666666666663</v>
      </c>
      <c r="AA209" s="137"/>
      <c r="AB209" s="168">
        <f t="shared" si="45"/>
        <v>410263.95904920978</v>
      </c>
      <c r="AC209" s="168"/>
      <c r="AD209" s="137"/>
    </row>
    <row r="210" spans="2:30" x14ac:dyDescent="0.2">
      <c r="B210" s="167" t="s">
        <v>9</v>
      </c>
      <c r="C210" s="137">
        <v>2036</v>
      </c>
      <c r="D210" s="138">
        <f t="shared" si="52"/>
        <v>65759260.47031036</v>
      </c>
      <c r="E210" s="138"/>
      <c r="F210" s="154">
        <f>'Depreciation '!C170</f>
        <v>-50328867</v>
      </c>
      <c r="G210" s="137"/>
      <c r="H210" s="154">
        <f>ADFIT_CCR.ELG!N164</f>
        <v>1044332</v>
      </c>
      <c r="I210" s="137"/>
      <c r="J210" s="154">
        <v>0</v>
      </c>
      <c r="K210" s="137"/>
      <c r="L210" s="154">
        <v>0</v>
      </c>
      <c r="M210" s="137"/>
      <c r="N210" s="138">
        <f t="shared" si="55"/>
        <v>16474725.47031036</v>
      </c>
      <c r="O210" s="137"/>
      <c r="P210" s="158">
        <f>WACC!$T$10</f>
        <v>7.4999999999999997E-2</v>
      </c>
      <c r="Q210" s="137"/>
      <c r="R210" s="138">
        <f t="shared" si="43"/>
        <v>102967.03418943974</v>
      </c>
      <c r="S210" s="137"/>
      <c r="T210" s="139">
        <v>0</v>
      </c>
      <c r="U210" s="137"/>
      <c r="V210" s="139">
        <f t="shared" si="49"/>
        <v>321124</v>
      </c>
      <c r="W210" s="139"/>
      <c r="X210" s="139">
        <f t="shared" si="44"/>
        <v>424091.03418943973</v>
      </c>
      <c r="Y210" s="137"/>
      <c r="Z210" s="159">
        <f>'Allocation Factor'!$C$19</f>
        <v>0.96306666666666663</v>
      </c>
      <c r="AA210" s="137"/>
      <c r="AB210" s="168">
        <f t="shared" si="45"/>
        <v>408427.93866004306</v>
      </c>
      <c r="AC210" s="168"/>
      <c r="AD210" s="137"/>
    </row>
    <row r="211" spans="2:30" x14ac:dyDescent="0.2">
      <c r="B211" s="167" t="s">
        <v>10</v>
      </c>
      <c r="C211" s="137">
        <v>2036</v>
      </c>
      <c r="D211" s="138">
        <f t="shared" si="52"/>
        <v>65759260.47031036</v>
      </c>
      <c r="E211" s="138"/>
      <c r="F211" s="154">
        <f>'Depreciation '!C171</f>
        <v>-50649991</v>
      </c>
      <c r="G211" s="137"/>
      <c r="H211" s="154">
        <f>ADFIT_CCR.ELG!N165</f>
        <v>1060427</v>
      </c>
      <c r="I211" s="137"/>
      <c r="J211" s="154">
        <v>0</v>
      </c>
      <c r="K211" s="137"/>
      <c r="L211" s="154">
        <v>0</v>
      </c>
      <c r="M211" s="137"/>
      <c r="N211" s="138">
        <f t="shared" si="55"/>
        <v>16169696.47031036</v>
      </c>
      <c r="O211" s="137"/>
      <c r="P211" s="158">
        <f>WACC!$T$10</f>
        <v>7.4999999999999997E-2</v>
      </c>
      <c r="Q211" s="137"/>
      <c r="R211" s="138">
        <f t="shared" si="43"/>
        <v>101060.60293943975</v>
      </c>
      <c r="S211" s="137"/>
      <c r="T211" s="139">
        <v>0</v>
      </c>
      <c r="U211" s="137"/>
      <c r="V211" s="139">
        <f t="shared" si="49"/>
        <v>321124</v>
      </c>
      <c r="W211" s="139"/>
      <c r="X211" s="139">
        <f t="shared" si="44"/>
        <v>422184.60293943976</v>
      </c>
      <c r="Y211" s="137"/>
      <c r="Z211" s="159">
        <f>'Allocation Factor'!$C$19</f>
        <v>0.96306666666666663</v>
      </c>
      <c r="AA211" s="137"/>
      <c r="AB211" s="168">
        <f t="shared" si="45"/>
        <v>406591.91827087646</v>
      </c>
      <c r="AC211" s="168"/>
      <c r="AD211" s="137"/>
    </row>
    <row r="212" spans="2:30" x14ac:dyDescent="0.2">
      <c r="B212" s="167" t="s">
        <v>11</v>
      </c>
      <c r="C212" s="137">
        <v>2037</v>
      </c>
      <c r="D212" s="138">
        <f t="shared" si="52"/>
        <v>65759260.47031036</v>
      </c>
      <c r="E212" s="138"/>
      <c r="F212" s="154">
        <f>'Depreciation '!C172</f>
        <v>-50971115</v>
      </c>
      <c r="G212" s="137"/>
      <c r="H212" s="154">
        <f>ADFIT_CCR.ELG!N166</f>
        <v>1076520</v>
      </c>
      <c r="I212" s="137"/>
      <c r="J212" s="154">
        <v>0</v>
      </c>
      <c r="K212" s="137"/>
      <c r="L212" s="154">
        <v>0</v>
      </c>
      <c r="M212" s="137"/>
      <c r="N212" s="138">
        <f t="shared" ref="N212:N214" si="56">SUM(D212:J212)-L212</f>
        <v>15864665.47031036</v>
      </c>
      <c r="O212" s="137"/>
      <c r="P212" s="158">
        <f>WACC!$T$10</f>
        <v>7.4999999999999997E-2</v>
      </c>
      <c r="Q212" s="137"/>
      <c r="R212" s="138">
        <f t="shared" si="43"/>
        <v>99154.159189439742</v>
      </c>
      <c r="S212" s="137"/>
      <c r="T212" s="139">
        <v>0</v>
      </c>
      <c r="U212" s="137"/>
      <c r="V212" s="139">
        <f t="shared" si="49"/>
        <v>321124</v>
      </c>
      <c r="W212" s="139"/>
      <c r="X212" s="139">
        <f t="shared" si="44"/>
        <v>420278.15918943973</v>
      </c>
      <c r="Y212" s="137"/>
      <c r="Z212" s="159">
        <f>'Allocation Factor'!$C$19</f>
        <v>0.96306666666666663</v>
      </c>
      <c r="AA212" s="137"/>
      <c r="AB212" s="168">
        <f t="shared" si="45"/>
        <v>404755.8858433764</v>
      </c>
      <c r="AC212" s="168"/>
      <c r="AD212" s="137"/>
    </row>
    <row r="213" spans="2:30" x14ac:dyDescent="0.2">
      <c r="B213" s="167" t="s">
        <v>12</v>
      </c>
      <c r="C213" s="137">
        <v>2037</v>
      </c>
      <c r="D213" s="138">
        <f t="shared" si="52"/>
        <v>65759260.47031036</v>
      </c>
      <c r="E213" s="138"/>
      <c r="F213" s="154">
        <f>'Depreciation '!C173</f>
        <v>-51292239</v>
      </c>
      <c r="G213" s="137"/>
      <c r="H213" s="154">
        <f>ADFIT_CCR.ELG!N167</f>
        <v>1092612</v>
      </c>
      <c r="I213" s="137"/>
      <c r="J213" s="154">
        <v>0</v>
      </c>
      <c r="K213" s="137"/>
      <c r="L213" s="154">
        <v>0</v>
      </c>
      <c r="M213" s="137"/>
      <c r="N213" s="138">
        <f t="shared" si="56"/>
        <v>15559633.47031036</v>
      </c>
      <c r="O213" s="137"/>
      <c r="P213" s="158">
        <f>WACC!$T$10</f>
        <v>7.4999999999999997E-2</v>
      </c>
      <c r="Q213" s="137"/>
      <c r="R213" s="138">
        <f t="shared" si="43"/>
        <v>97247.70918943976</v>
      </c>
      <c r="S213" s="137"/>
      <c r="T213" s="139">
        <v>0</v>
      </c>
      <c r="U213" s="137"/>
      <c r="V213" s="139">
        <f t="shared" si="49"/>
        <v>321124</v>
      </c>
      <c r="W213" s="139"/>
      <c r="X213" s="139">
        <f t="shared" si="44"/>
        <v>418371.70918943977</v>
      </c>
      <c r="Y213" s="137"/>
      <c r="Z213" s="159">
        <f>'Allocation Factor'!$C$19</f>
        <v>0.96306666666666663</v>
      </c>
      <c r="AA213" s="137"/>
      <c r="AB213" s="168">
        <f t="shared" si="45"/>
        <v>402919.84739670978</v>
      </c>
      <c r="AC213" s="168"/>
      <c r="AD213" s="137"/>
    </row>
    <row r="214" spans="2:30" x14ac:dyDescent="0.2">
      <c r="B214" s="167" t="s">
        <v>13</v>
      </c>
      <c r="C214" s="137">
        <v>2037</v>
      </c>
      <c r="D214" s="138">
        <f t="shared" si="52"/>
        <v>65759260.47031036</v>
      </c>
      <c r="E214" s="138"/>
      <c r="F214" s="154">
        <f>'Depreciation '!C174</f>
        <v>-51613363</v>
      </c>
      <c r="G214" s="137"/>
      <c r="H214" s="154">
        <f>ADFIT_CCR.ELG!N168</f>
        <v>1108704</v>
      </c>
      <c r="I214" s="137"/>
      <c r="J214" s="154">
        <v>0</v>
      </c>
      <c r="K214" s="137"/>
      <c r="L214" s="154">
        <v>0</v>
      </c>
      <c r="M214" s="137"/>
      <c r="N214" s="138">
        <f t="shared" si="56"/>
        <v>15254601.47031036</v>
      </c>
      <c r="O214" s="137"/>
      <c r="P214" s="158">
        <f>WACC!$T$10</f>
        <v>7.4999999999999997E-2</v>
      </c>
      <c r="Q214" s="137"/>
      <c r="R214" s="138">
        <f t="shared" si="43"/>
        <v>95341.259189439748</v>
      </c>
      <c r="S214" s="137"/>
      <c r="T214" s="139">
        <v>0</v>
      </c>
      <c r="U214" s="137"/>
      <c r="V214" s="139">
        <f t="shared" si="49"/>
        <v>321124</v>
      </c>
      <c r="W214" s="139"/>
      <c r="X214" s="139">
        <f t="shared" si="44"/>
        <v>416465.25918943976</v>
      </c>
      <c r="Y214" s="137"/>
      <c r="Z214" s="159">
        <f>'Allocation Factor'!$C$19</f>
        <v>0.96306666666666663</v>
      </c>
      <c r="AA214" s="137"/>
      <c r="AB214" s="168">
        <f t="shared" si="45"/>
        <v>401083.80895004311</v>
      </c>
      <c r="AC214" s="168"/>
      <c r="AD214" s="168"/>
    </row>
    <row r="215" spans="2:30" x14ac:dyDescent="0.2">
      <c r="B215" s="167" t="s">
        <v>14</v>
      </c>
      <c r="C215" s="137">
        <v>2037</v>
      </c>
      <c r="D215" s="138">
        <f t="shared" si="52"/>
        <v>65759260.47031036</v>
      </c>
      <c r="E215" s="138"/>
      <c r="F215" s="154">
        <f>'Depreciation '!C175</f>
        <v>-51934487</v>
      </c>
      <c r="G215" s="137"/>
      <c r="H215" s="154">
        <f>ADFIT_CCR.ELG!N169</f>
        <v>1124796</v>
      </c>
      <c r="I215" s="137"/>
      <c r="J215" s="154">
        <v>0</v>
      </c>
      <c r="K215" s="137"/>
      <c r="L215" s="154">
        <v>0</v>
      </c>
      <c r="M215" s="137"/>
      <c r="N215" s="138">
        <f t="shared" ref="N215:N223" si="57">SUM(D215:J215)-L215</f>
        <v>14949569.47031036</v>
      </c>
      <c r="O215" s="137"/>
      <c r="P215" s="158">
        <f>WACC!$T$10</f>
        <v>7.4999999999999997E-2</v>
      </c>
      <c r="Q215" s="137"/>
      <c r="R215" s="138">
        <f t="shared" si="43"/>
        <v>93434.809189439751</v>
      </c>
      <c r="S215" s="137"/>
      <c r="T215" s="139">
        <v>0</v>
      </c>
      <c r="U215" s="137"/>
      <c r="V215" s="139">
        <f t="shared" si="49"/>
        <v>321124</v>
      </c>
      <c r="W215" s="139"/>
      <c r="X215" s="139">
        <f t="shared" si="44"/>
        <v>414558.80918943975</v>
      </c>
      <c r="Y215" s="137"/>
      <c r="Z215" s="159">
        <f>'Allocation Factor'!$C$19</f>
        <v>0.96306666666666663</v>
      </c>
      <c r="AA215" s="137"/>
      <c r="AB215" s="168">
        <f t="shared" si="45"/>
        <v>399247.77050337644</v>
      </c>
      <c r="AC215" s="168"/>
      <c r="AD215" s="137"/>
    </row>
    <row r="216" spans="2:30" x14ac:dyDescent="0.2">
      <c r="B216" s="167" t="s">
        <v>15</v>
      </c>
      <c r="C216" s="137">
        <v>2037</v>
      </c>
      <c r="D216" s="138">
        <f t="shared" si="52"/>
        <v>65759260.47031036</v>
      </c>
      <c r="E216" s="138"/>
      <c r="F216" s="154">
        <f>'Depreciation '!C176</f>
        <v>-52255611</v>
      </c>
      <c r="G216" s="137"/>
      <c r="H216" s="154">
        <f>ADFIT_CCR.ELG!N170</f>
        <v>1140888</v>
      </c>
      <c r="I216" s="137"/>
      <c r="J216" s="154">
        <v>0</v>
      </c>
      <c r="K216" s="137"/>
      <c r="L216" s="154">
        <v>0</v>
      </c>
      <c r="M216" s="137"/>
      <c r="N216" s="138">
        <f t="shared" si="57"/>
        <v>14644537.47031036</v>
      </c>
      <c r="O216" s="137"/>
      <c r="P216" s="158">
        <f>WACC!$T$10</f>
        <v>7.4999999999999997E-2</v>
      </c>
      <c r="Q216" s="137"/>
      <c r="R216" s="138">
        <f t="shared" si="43"/>
        <v>91528.35918943974</v>
      </c>
      <c r="S216" s="137"/>
      <c r="T216" s="139">
        <v>0</v>
      </c>
      <c r="U216" s="137"/>
      <c r="V216" s="139">
        <f t="shared" si="49"/>
        <v>321124</v>
      </c>
      <c r="W216" s="139"/>
      <c r="X216" s="139">
        <f t="shared" si="44"/>
        <v>412652.35918943974</v>
      </c>
      <c r="Y216" s="137"/>
      <c r="Z216" s="159">
        <f>'Allocation Factor'!$C$19</f>
        <v>0.96306666666666663</v>
      </c>
      <c r="AA216" s="137"/>
      <c r="AB216" s="168">
        <f t="shared" si="45"/>
        <v>397411.73205670976</v>
      </c>
      <c r="AC216" s="168"/>
      <c r="AD216" s="137"/>
    </row>
    <row r="217" spans="2:30" x14ac:dyDescent="0.2">
      <c r="B217" s="167" t="s">
        <v>16</v>
      </c>
      <c r="C217" s="137">
        <v>2037</v>
      </c>
      <c r="D217" s="138">
        <f t="shared" si="52"/>
        <v>65759260.47031036</v>
      </c>
      <c r="E217" s="138"/>
      <c r="F217" s="154">
        <f>'Depreciation '!C177</f>
        <v>-52576735</v>
      </c>
      <c r="G217" s="137"/>
      <c r="H217" s="154">
        <f>ADFIT_CCR.ELG!N171</f>
        <v>1156981</v>
      </c>
      <c r="I217" s="137"/>
      <c r="J217" s="154">
        <v>0</v>
      </c>
      <c r="K217" s="137"/>
      <c r="L217" s="154">
        <v>0</v>
      </c>
      <c r="M217" s="137"/>
      <c r="N217" s="138">
        <f t="shared" si="57"/>
        <v>14339506.47031036</v>
      </c>
      <c r="O217" s="137"/>
      <c r="P217" s="158">
        <f>WACC!$T$10</f>
        <v>7.4999999999999997E-2</v>
      </c>
      <c r="Q217" s="137"/>
      <c r="R217" s="138">
        <f t="shared" si="43"/>
        <v>89621.915439439748</v>
      </c>
      <c r="S217" s="137"/>
      <c r="T217" s="139">
        <v>0</v>
      </c>
      <c r="U217" s="137"/>
      <c r="V217" s="139">
        <f t="shared" si="49"/>
        <v>321124</v>
      </c>
      <c r="W217" s="139"/>
      <c r="X217" s="139">
        <f t="shared" si="44"/>
        <v>410745.91543943976</v>
      </c>
      <c r="Y217" s="137"/>
      <c r="Z217" s="159">
        <f>'Allocation Factor'!$C$19</f>
        <v>0.96306666666666663</v>
      </c>
      <c r="AA217" s="137"/>
      <c r="AB217" s="168">
        <f t="shared" si="45"/>
        <v>395575.69962920976</v>
      </c>
      <c r="AC217" s="168"/>
      <c r="AD217" s="137"/>
    </row>
    <row r="218" spans="2:30" x14ac:dyDescent="0.2">
      <c r="B218" s="167" t="s">
        <v>17</v>
      </c>
      <c r="C218" s="137">
        <v>2037</v>
      </c>
      <c r="D218" s="138">
        <f t="shared" si="52"/>
        <v>65759260.47031036</v>
      </c>
      <c r="E218" s="138"/>
      <c r="F218" s="154">
        <f>'Depreciation '!C178</f>
        <v>-52897859</v>
      </c>
      <c r="G218" s="137"/>
      <c r="H218" s="154">
        <f>ADFIT_CCR.ELG!N172</f>
        <v>1173073</v>
      </c>
      <c r="I218" s="137"/>
      <c r="J218" s="154">
        <v>0</v>
      </c>
      <c r="K218" s="137"/>
      <c r="L218" s="154">
        <v>0</v>
      </c>
      <c r="M218" s="137"/>
      <c r="N218" s="138">
        <f t="shared" si="57"/>
        <v>14034474.47031036</v>
      </c>
      <c r="O218" s="137"/>
      <c r="P218" s="158">
        <f>WACC!$T$10</f>
        <v>7.4999999999999997E-2</v>
      </c>
      <c r="Q218" s="137"/>
      <c r="R218" s="138">
        <f t="shared" si="43"/>
        <v>87715.465439439751</v>
      </c>
      <c r="S218" s="137"/>
      <c r="T218" s="139">
        <v>0</v>
      </c>
      <c r="U218" s="137"/>
      <c r="V218" s="139">
        <f t="shared" si="49"/>
        <v>321124</v>
      </c>
      <c r="W218" s="139"/>
      <c r="X218" s="139">
        <f t="shared" si="44"/>
        <v>408839.46543943975</v>
      </c>
      <c r="Y218" s="137"/>
      <c r="Z218" s="159">
        <f>'Allocation Factor'!$C$19</f>
        <v>0.96306666666666663</v>
      </c>
      <c r="AA218" s="137"/>
      <c r="AB218" s="168">
        <f t="shared" si="45"/>
        <v>393739.66118254309</v>
      </c>
      <c r="AC218" s="168"/>
      <c r="AD218" s="137"/>
    </row>
    <row r="219" spans="2:30" x14ac:dyDescent="0.2">
      <c r="B219" s="167" t="s">
        <v>18</v>
      </c>
      <c r="C219" s="137">
        <v>2037</v>
      </c>
      <c r="D219" s="138">
        <f t="shared" si="52"/>
        <v>65759260.47031036</v>
      </c>
      <c r="E219" s="138"/>
      <c r="F219" s="154">
        <f>'Depreciation '!C179</f>
        <v>-53218983</v>
      </c>
      <c r="G219" s="137"/>
      <c r="H219" s="154">
        <f>ADFIT_CCR.ELG!N173</f>
        <v>1189165</v>
      </c>
      <c r="I219" s="137"/>
      <c r="J219" s="154">
        <v>0</v>
      </c>
      <c r="K219" s="137"/>
      <c r="L219" s="154">
        <v>0</v>
      </c>
      <c r="M219" s="137"/>
      <c r="N219" s="138">
        <f t="shared" si="57"/>
        <v>13729442.47031036</v>
      </c>
      <c r="O219" s="137"/>
      <c r="P219" s="158">
        <f>WACC!$T$10</f>
        <v>7.4999999999999997E-2</v>
      </c>
      <c r="Q219" s="137"/>
      <c r="R219" s="138">
        <f t="shared" si="43"/>
        <v>85809.015439439754</v>
      </c>
      <c r="S219" s="137"/>
      <c r="T219" s="139">
        <v>0</v>
      </c>
      <c r="U219" s="137"/>
      <c r="V219" s="139">
        <f t="shared" si="49"/>
        <v>321124</v>
      </c>
      <c r="W219" s="139"/>
      <c r="X219" s="139">
        <f t="shared" si="44"/>
        <v>406933.01543943974</v>
      </c>
      <c r="Y219" s="137"/>
      <c r="Z219" s="159">
        <f>'Allocation Factor'!$C$19</f>
        <v>0.96306666666666663</v>
      </c>
      <c r="AA219" s="137"/>
      <c r="AB219" s="168">
        <f t="shared" si="45"/>
        <v>391903.62273587642</v>
      </c>
      <c r="AC219" s="168"/>
      <c r="AD219" s="137"/>
    </row>
    <row r="220" spans="2:30" x14ac:dyDescent="0.2">
      <c r="B220" s="167" t="s">
        <v>19</v>
      </c>
      <c r="C220" s="137">
        <v>2037</v>
      </c>
      <c r="D220" s="138">
        <f t="shared" si="52"/>
        <v>65759260.47031036</v>
      </c>
      <c r="E220" s="138"/>
      <c r="F220" s="154">
        <f>'Depreciation '!C180</f>
        <v>-53540107</v>
      </c>
      <c r="G220" s="137"/>
      <c r="H220" s="154">
        <f>ADFIT_CCR.ELG!N174</f>
        <v>1205257</v>
      </c>
      <c r="I220" s="137"/>
      <c r="J220" s="154">
        <v>0</v>
      </c>
      <c r="K220" s="137"/>
      <c r="L220" s="154">
        <v>0</v>
      </c>
      <c r="M220" s="137"/>
      <c r="N220" s="138">
        <f t="shared" si="57"/>
        <v>13424410.47031036</v>
      </c>
      <c r="O220" s="137"/>
      <c r="P220" s="158">
        <f>WACC!$T$10</f>
        <v>7.4999999999999997E-2</v>
      </c>
      <c r="Q220" s="137"/>
      <c r="R220" s="138">
        <f t="shared" si="43"/>
        <v>83902.565439439742</v>
      </c>
      <c r="S220" s="137"/>
      <c r="T220" s="139">
        <v>0</v>
      </c>
      <c r="U220" s="137"/>
      <c r="V220" s="139">
        <f t="shared" si="49"/>
        <v>321124</v>
      </c>
      <c r="W220" s="139"/>
      <c r="X220" s="139">
        <f t="shared" si="44"/>
        <v>405026.56543943973</v>
      </c>
      <c r="Y220" s="137"/>
      <c r="Z220" s="159">
        <f>'Allocation Factor'!$C$19</f>
        <v>0.96306666666666663</v>
      </c>
      <c r="AA220" s="137"/>
      <c r="AB220" s="168">
        <f t="shared" si="45"/>
        <v>390067.58428920974</v>
      </c>
      <c r="AC220" s="168"/>
      <c r="AD220" s="137"/>
    </row>
    <row r="221" spans="2:30" x14ac:dyDescent="0.2">
      <c r="B221" s="167" t="s">
        <v>8</v>
      </c>
      <c r="C221" s="137">
        <v>2037</v>
      </c>
      <c r="D221" s="138">
        <f t="shared" si="52"/>
        <v>65759260.47031036</v>
      </c>
      <c r="E221" s="138"/>
      <c r="F221" s="154">
        <f>'Depreciation '!C181</f>
        <v>-53861231</v>
      </c>
      <c r="G221" s="137"/>
      <c r="H221" s="154">
        <f>ADFIT_CCR.ELG!N175</f>
        <v>1221349</v>
      </c>
      <c r="I221" s="137"/>
      <c r="J221" s="154">
        <v>0</v>
      </c>
      <c r="K221" s="137"/>
      <c r="L221" s="154">
        <v>0</v>
      </c>
      <c r="M221" s="137"/>
      <c r="N221" s="138">
        <f t="shared" si="57"/>
        <v>13119378.47031036</v>
      </c>
      <c r="O221" s="137"/>
      <c r="P221" s="158">
        <f>WACC!$T$10</f>
        <v>7.4999999999999997E-2</v>
      </c>
      <c r="Q221" s="137"/>
      <c r="R221" s="138">
        <f t="shared" si="43"/>
        <v>81996.115439439745</v>
      </c>
      <c r="S221" s="137"/>
      <c r="T221" s="139">
        <v>0</v>
      </c>
      <c r="U221" s="137"/>
      <c r="V221" s="139">
        <f t="shared" si="49"/>
        <v>321124</v>
      </c>
      <c r="W221" s="139"/>
      <c r="X221" s="139">
        <f t="shared" si="44"/>
        <v>403120.11543943977</v>
      </c>
      <c r="Y221" s="137"/>
      <c r="Z221" s="159">
        <f>'Allocation Factor'!$C$19</f>
        <v>0.96306666666666663</v>
      </c>
      <c r="AA221" s="137"/>
      <c r="AB221" s="168">
        <f t="shared" si="45"/>
        <v>388231.54584254313</v>
      </c>
      <c r="AC221" s="168"/>
      <c r="AD221" s="137"/>
    </row>
    <row r="222" spans="2:30" x14ac:dyDescent="0.2">
      <c r="B222" s="167" t="s">
        <v>9</v>
      </c>
      <c r="C222" s="137">
        <v>2037</v>
      </c>
      <c r="D222" s="138">
        <f t="shared" si="52"/>
        <v>65759260.47031036</v>
      </c>
      <c r="E222" s="138"/>
      <c r="F222" s="154">
        <f>'Depreciation '!C182</f>
        <v>-54182355</v>
      </c>
      <c r="G222" s="137"/>
      <c r="H222" s="154">
        <f>ADFIT_CCR.ELG!N176</f>
        <v>1237441</v>
      </c>
      <c r="I222" s="137"/>
      <c r="J222" s="154">
        <v>0</v>
      </c>
      <c r="K222" s="137"/>
      <c r="L222" s="154">
        <v>0</v>
      </c>
      <c r="M222" s="137"/>
      <c r="N222" s="138">
        <f t="shared" si="57"/>
        <v>12814346.47031036</v>
      </c>
      <c r="O222" s="137"/>
      <c r="P222" s="158">
        <f>WACC!$T$10</f>
        <v>7.4999999999999997E-2</v>
      </c>
      <c r="Q222" s="137"/>
      <c r="R222" s="138">
        <f t="shared" si="43"/>
        <v>80089.665439439748</v>
      </c>
      <c r="S222" s="137"/>
      <c r="T222" s="139">
        <v>0</v>
      </c>
      <c r="U222" s="137"/>
      <c r="V222" s="139">
        <f t="shared" si="49"/>
        <v>321124</v>
      </c>
      <c r="W222" s="139"/>
      <c r="X222" s="139">
        <f t="shared" si="44"/>
        <v>401213.66543943976</v>
      </c>
      <c r="Y222" s="137"/>
      <c r="Z222" s="159">
        <f>'Allocation Factor'!$C$19</f>
        <v>0.96306666666666663</v>
      </c>
      <c r="AA222" s="137"/>
      <c r="AB222" s="168">
        <f t="shared" si="45"/>
        <v>386395.50739587646</v>
      </c>
      <c r="AC222" s="168"/>
      <c r="AD222" s="137"/>
    </row>
    <row r="223" spans="2:30" x14ac:dyDescent="0.2">
      <c r="B223" s="167" t="s">
        <v>10</v>
      </c>
      <c r="C223" s="137">
        <v>2037</v>
      </c>
      <c r="D223" s="138">
        <f t="shared" si="52"/>
        <v>65759260.47031036</v>
      </c>
      <c r="E223" s="138"/>
      <c r="F223" s="154">
        <f>'Depreciation '!C183</f>
        <v>-54503479</v>
      </c>
      <c r="G223" s="137"/>
      <c r="H223" s="154">
        <f>ADFIT_CCR.ELG!N177</f>
        <v>1253534</v>
      </c>
      <c r="I223" s="137"/>
      <c r="J223" s="154">
        <v>0</v>
      </c>
      <c r="K223" s="137"/>
      <c r="L223" s="154">
        <v>0</v>
      </c>
      <c r="M223" s="137"/>
      <c r="N223" s="138">
        <f t="shared" si="57"/>
        <v>12509315.47031036</v>
      </c>
      <c r="O223" s="137"/>
      <c r="P223" s="158">
        <f>WACC!$T$10</f>
        <v>7.4999999999999997E-2</v>
      </c>
      <c r="Q223" s="137"/>
      <c r="R223" s="138">
        <f t="shared" ref="R223:R259" si="58">N223*P223/12</f>
        <v>78183.221689439742</v>
      </c>
      <c r="S223" s="137"/>
      <c r="T223" s="139">
        <v>0</v>
      </c>
      <c r="U223" s="137"/>
      <c r="V223" s="139">
        <f t="shared" si="49"/>
        <v>321124</v>
      </c>
      <c r="W223" s="139"/>
      <c r="X223" s="139">
        <f t="shared" ref="X223:X259" si="59">V223+T223+R223</f>
        <v>399307.22168943973</v>
      </c>
      <c r="Y223" s="137"/>
      <c r="Z223" s="159">
        <f>'Allocation Factor'!$C$19</f>
        <v>0.96306666666666663</v>
      </c>
      <c r="AA223" s="137"/>
      <c r="AB223" s="168">
        <f t="shared" ref="AB223:AB259" si="60">X223*Z223</f>
        <v>384559.47496837639</v>
      </c>
      <c r="AC223" s="168"/>
      <c r="AD223" s="137"/>
    </row>
    <row r="224" spans="2:30" x14ac:dyDescent="0.2">
      <c r="B224" s="167" t="s">
        <v>11</v>
      </c>
      <c r="C224" s="137">
        <v>2038</v>
      </c>
      <c r="D224" s="138">
        <f t="shared" si="52"/>
        <v>65759260.47031036</v>
      </c>
      <c r="E224" s="138"/>
      <c r="F224" s="154">
        <f>'Depreciation '!C184</f>
        <v>-54824603</v>
      </c>
      <c r="G224" s="137"/>
      <c r="H224" s="154">
        <f>ADFIT_CCR.ELG!N178</f>
        <v>1269629</v>
      </c>
      <c r="I224" s="137"/>
      <c r="J224" s="154">
        <v>0</v>
      </c>
      <c r="K224" s="137"/>
      <c r="L224" s="154">
        <v>0</v>
      </c>
      <c r="M224" s="137"/>
      <c r="N224" s="138">
        <f t="shared" ref="N224:N226" si="61">SUM(D224:J224)-L224</f>
        <v>12204286.47031036</v>
      </c>
      <c r="O224" s="137"/>
      <c r="P224" s="158">
        <f>WACC!$T$10</f>
        <v>7.4999999999999997E-2</v>
      </c>
      <c r="Q224" s="137"/>
      <c r="R224" s="138">
        <f t="shared" si="58"/>
        <v>76276.790439439748</v>
      </c>
      <c r="S224" s="137"/>
      <c r="T224" s="139">
        <v>0</v>
      </c>
      <c r="U224" s="137"/>
      <c r="V224" s="139">
        <f t="shared" si="49"/>
        <v>321124</v>
      </c>
      <c r="W224" s="139"/>
      <c r="X224" s="139">
        <f t="shared" si="59"/>
        <v>397400.79043943976</v>
      </c>
      <c r="Y224" s="137"/>
      <c r="Z224" s="159">
        <f>'Allocation Factor'!$C$19</f>
        <v>0.96306666666666663</v>
      </c>
      <c r="AA224" s="137"/>
      <c r="AB224" s="168">
        <f t="shared" si="60"/>
        <v>382723.45457920979</v>
      </c>
      <c r="AC224" s="168"/>
      <c r="AD224" s="137"/>
    </row>
    <row r="225" spans="2:30" x14ac:dyDescent="0.2">
      <c r="B225" s="167" t="s">
        <v>12</v>
      </c>
      <c r="C225" s="137">
        <v>2038</v>
      </c>
      <c r="D225" s="138">
        <f t="shared" si="52"/>
        <v>65759260.47031036</v>
      </c>
      <c r="E225" s="138"/>
      <c r="F225" s="154">
        <f>'Depreciation '!C185</f>
        <v>-55145727</v>
      </c>
      <c r="G225" s="137"/>
      <c r="H225" s="154">
        <f>ADFIT_CCR.ELG!N179</f>
        <v>1285724</v>
      </c>
      <c r="I225" s="137"/>
      <c r="J225" s="154">
        <v>0</v>
      </c>
      <c r="K225" s="137"/>
      <c r="L225" s="154">
        <v>0</v>
      </c>
      <c r="M225" s="137"/>
      <c r="N225" s="138">
        <f t="shared" si="61"/>
        <v>11899257.47031036</v>
      </c>
      <c r="O225" s="137"/>
      <c r="P225" s="158">
        <f>WACC!$T$10</f>
        <v>7.4999999999999997E-2</v>
      </c>
      <c r="Q225" s="137"/>
      <c r="R225" s="138">
        <f t="shared" si="58"/>
        <v>74370.359189439754</v>
      </c>
      <c r="S225" s="137"/>
      <c r="T225" s="139">
        <v>0</v>
      </c>
      <c r="U225" s="137"/>
      <c r="V225" s="139">
        <f t="shared" si="49"/>
        <v>321124</v>
      </c>
      <c r="W225" s="139"/>
      <c r="X225" s="139">
        <f t="shared" si="59"/>
        <v>395494.35918943974</v>
      </c>
      <c r="Y225" s="137"/>
      <c r="Z225" s="159">
        <f>'Allocation Factor'!$C$19</f>
        <v>0.96306666666666663</v>
      </c>
      <c r="AA225" s="137"/>
      <c r="AB225" s="168">
        <f t="shared" si="60"/>
        <v>380887.43419004307</v>
      </c>
      <c r="AC225" s="168"/>
      <c r="AD225" s="137"/>
    </row>
    <row r="226" spans="2:30" x14ac:dyDescent="0.2">
      <c r="B226" s="167" t="s">
        <v>13</v>
      </c>
      <c r="C226" s="137">
        <v>2038</v>
      </c>
      <c r="D226" s="138">
        <f t="shared" si="52"/>
        <v>65759260.47031036</v>
      </c>
      <c r="E226" s="138"/>
      <c r="F226" s="154">
        <f>'Depreciation '!C186</f>
        <v>-55466851</v>
      </c>
      <c r="G226" s="137"/>
      <c r="H226" s="154">
        <f>ADFIT_CCR.ELG!N180</f>
        <v>1301819</v>
      </c>
      <c r="I226" s="137"/>
      <c r="J226" s="154">
        <v>0</v>
      </c>
      <c r="K226" s="137"/>
      <c r="L226" s="154">
        <v>0</v>
      </c>
      <c r="M226" s="137"/>
      <c r="N226" s="138">
        <f t="shared" si="61"/>
        <v>11594228.47031036</v>
      </c>
      <c r="O226" s="137"/>
      <c r="P226" s="158">
        <f>WACC!$T$10</f>
        <v>7.4999999999999997E-2</v>
      </c>
      <c r="Q226" s="137"/>
      <c r="R226" s="138">
        <f t="shared" si="58"/>
        <v>72463.927939439745</v>
      </c>
      <c r="S226" s="137"/>
      <c r="T226" s="139">
        <v>0</v>
      </c>
      <c r="U226" s="137"/>
      <c r="V226" s="139">
        <f t="shared" si="49"/>
        <v>321124</v>
      </c>
      <c r="W226" s="139"/>
      <c r="X226" s="139">
        <f t="shared" si="59"/>
        <v>393587.92793943977</v>
      </c>
      <c r="Y226" s="137"/>
      <c r="Z226" s="159">
        <f>'Allocation Factor'!$C$19</f>
        <v>0.96306666666666663</v>
      </c>
      <c r="AA226" s="137"/>
      <c r="AB226" s="168">
        <f t="shared" si="60"/>
        <v>379051.41380087647</v>
      </c>
      <c r="AC226" s="168"/>
      <c r="AD226" s="168"/>
    </row>
    <row r="227" spans="2:30" x14ac:dyDescent="0.2">
      <c r="B227" s="167" t="s">
        <v>14</v>
      </c>
      <c r="C227" s="137">
        <v>2038</v>
      </c>
      <c r="D227" s="138">
        <f t="shared" si="52"/>
        <v>65759260.47031036</v>
      </c>
      <c r="E227" s="138"/>
      <c r="F227" s="154">
        <f>'Depreciation '!C187</f>
        <v>-55787975</v>
      </c>
      <c r="G227" s="137"/>
      <c r="H227" s="154">
        <f>ADFIT_CCR.ELG!N181</f>
        <v>1317914</v>
      </c>
      <c r="I227" s="137"/>
      <c r="J227" s="154">
        <v>0</v>
      </c>
      <c r="K227" s="137"/>
      <c r="L227" s="154">
        <v>0</v>
      </c>
      <c r="M227" s="137"/>
      <c r="N227" s="138">
        <f t="shared" ref="N227:N235" si="62">SUM(D227:J227)-L227</f>
        <v>11289199.47031036</v>
      </c>
      <c r="O227" s="137"/>
      <c r="P227" s="158">
        <f>WACC!$T$10</f>
        <v>7.4999999999999997E-2</v>
      </c>
      <c r="Q227" s="137"/>
      <c r="R227" s="138">
        <f t="shared" si="58"/>
        <v>70557.496689439751</v>
      </c>
      <c r="S227" s="137"/>
      <c r="T227" s="139">
        <v>0</v>
      </c>
      <c r="U227" s="137"/>
      <c r="V227" s="139">
        <f t="shared" si="49"/>
        <v>321124</v>
      </c>
      <c r="W227" s="139"/>
      <c r="X227" s="139">
        <f t="shared" si="59"/>
        <v>391681.49668943975</v>
      </c>
      <c r="Y227" s="137"/>
      <c r="Z227" s="159">
        <f>'Allocation Factor'!$C$19</f>
        <v>0.96306666666666663</v>
      </c>
      <c r="AA227" s="137"/>
      <c r="AB227" s="168">
        <f t="shared" si="60"/>
        <v>377215.39341170975</v>
      </c>
      <c r="AC227" s="168"/>
      <c r="AD227" s="137"/>
    </row>
    <row r="228" spans="2:30" x14ac:dyDescent="0.2">
      <c r="B228" s="167" t="s">
        <v>15</v>
      </c>
      <c r="C228" s="137">
        <v>2038</v>
      </c>
      <c r="D228" s="138">
        <f t="shared" si="52"/>
        <v>65759260.47031036</v>
      </c>
      <c r="E228" s="138"/>
      <c r="F228" s="154">
        <f>'Depreciation '!C188</f>
        <v>-56109099</v>
      </c>
      <c r="G228" s="137"/>
      <c r="H228" s="154">
        <f>ADFIT_CCR.ELG!N182</f>
        <v>1334009</v>
      </c>
      <c r="I228" s="137"/>
      <c r="J228" s="154">
        <v>0</v>
      </c>
      <c r="K228" s="137"/>
      <c r="L228" s="154">
        <v>0</v>
      </c>
      <c r="M228" s="137"/>
      <c r="N228" s="138">
        <f t="shared" si="62"/>
        <v>10984170.47031036</v>
      </c>
      <c r="O228" s="137"/>
      <c r="P228" s="158">
        <f>WACC!$T$10</f>
        <v>7.4999999999999997E-2</v>
      </c>
      <c r="Q228" s="137"/>
      <c r="R228" s="138">
        <f t="shared" si="58"/>
        <v>68651.065439439742</v>
      </c>
      <c r="S228" s="137"/>
      <c r="T228" s="139">
        <v>0</v>
      </c>
      <c r="U228" s="137"/>
      <c r="V228" s="139">
        <f t="shared" si="49"/>
        <v>321124</v>
      </c>
      <c r="W228" s="139"/>
      <c r="X228" s="139">
        <f t="shared" si="59"/>
        <v>389775.06543943973</v>
      </c>
      <c r="Y228" s="137"/>
      <c r="Z228" s="159">
        <f>'Allocation Factor'!$C$19</f>
        <v>0.96306666666666663</v>
      </c>
      <c r="AA228" s="137"/>
      <c r="AB228" s="168">
        <f t="shared" si="60"/>
        <v>375379.37302254309</v>
      </c>
      <c r="AC228" s="168"/>
      <c r="AD228" s="137"/>
    </row>
    <row r="229" spans="2:30" x14ac:dyDescent="0.2">
      <c r="B229" s="167" t="s">
        <v>16</v>
      </c>
      <c r="C229" s="137">
        <v>2038</v>
      </c>
      <c r="D229" s="138">
        <f t="shared" si="52"/>
        <v>65759260.47031036</v>
      </c>
      <c r="E229" s="138"/>
      <c r="F229" s="154">
        <f>'Depreciation '!C189</f>
        <v>-56430223</v>
      </c>
      <c r="G229" s="137"/>
      <c r="H229" s="154">
        <f>ADFIT_CCR.ELG!N183</f>
        <v>1350105</v>
      </c>
      <c r="I229" s="137"/>
      <c r="J229" s="154">
        <v>0</v>
      </c>
      <c r="K229" s="137"/>
      <c r="L229" s="154">
        <v>0</v>
      </c>
      <c r="M229" s="137"/>
      <c r="N229" s="138">
        <f t="shared" si="62"/>
        <v>10679142.47031036</v>
      </c>
      <c r="O229" s="137"/>
      <c r="P229" s="158">
        <f>WACC!$T$10</f>
        <v>7.4999999999999997E-2</v>
      </c>
      <c r="Q229" s="137"/>
      <c r="R229" s="138">
        <f t="shared" si="58"/>
        <v>66744.640439439754</v>
      </c>
      <c r="S229" s="137"/>
      <c r="T229" s="139">
        <v>0</v>
      </c>
      <c r="U229" s="137"/>
      <c r="V229" s="139">
        <f t="shared" si="49"/>
        <v>321124</v>
      </c>
      <c r="W229" s="139"/>
      <c r="X229" s="139">
        <f t="shared" si="59"/>
        <v>387868.64043943974</v>
      </c>
      <c r="Y229" s="137"/>
      <c r="Z229" s="159">
        <f>'Allocation Factor'!$C$19</f>
        <v>0.96306666666666663</v>
      </c>
      <c r="AA229" s="137"/>
      <c r="AB229" s="168">
        <f t="shared" si="60"/>
        <v>373543.3586525431</v>
      </c>
      <c r="AC229" s="168"/>
      <c r="AD229" s="137"/>
    </row>
    <row r="230" spans="2:30" x14ac:dyDescent="0.2">
      <c r="B230" s="167" t="s">
        <v>17</v>
      </c>
      <c r="C230" s="137">
        <v>2038</v>
      </c>
      <c r="D230" s="138">
        <f t="shared" si="52"/>
        <v>65759260.47031036</v>
      </c>
      <c r="E230" s="138"/>
      <c r="F230" s="154">
        <f>'Depreciation '!C190</f>
        <v>-56751347</v>
      </c>
      <c r="G230" s="137"/>
      <c r="H230" s="154">
        <f>ADFIT_CCR.ELG!N184</f>
        <v>1366200</v>
      </c>
      <c r="I230" s="137"/>
      <c r="J230" s="154">
        <v>0</v>
      </c>
      <c r="K230" s="137"/>
      <c r="L230" s="154">
        <v>0</v>
      </c>
      <c r="M230" s="137"/>
      <c r="N230" s="138">
        <f t="shared" si="62"/>
        <v>10374113.47031036</v>
      </c>
      <c r="O230" s="137"/>
      <c r="P230" s="158">
        <f>WACC!$T$10</f>
        <v>7.4999999999999997E-2</v>
      </c>
      <c r="Q230" s="137"/>
      <c r="R230" s="138">
        <f t="shared" si="58"/>
        <v>64838.209189439745</v>
      </c>
      <c r="S230" s="137"/>
      <c r="T230" s="139">
        <v>0</v>
      </c>
      <c r="U230" s="137"/>
      <c r="V230" s="139">
        <f t="shared" si="49"/>
        <v>321124</v>
      </c>
      <c r="W230" s="139"/>
      <c r="X230" s="139">
        <f t="shared" si="59"/>
        <v>385962.20918943977</v>
      </c>
      <c r="Y230" s="137"/>
      <c r="Z230" s="159">
        <f>'Allocation Factor'!$C$19</f>
        <v>0.96306666666666663</v>
      </c>
      <c r="AA230" s="137"/>
      <c r="AB230" s="168">
        <f t="shared" si="60"/>
        <v>371707.33826337644</v>
      </c>
      <c r="AC230" s="168"/>
      <c r="AD230" s="137"/>
    </row>
    <row r="231" spans="2:30" x14ac:dyDescent="0.2">
      <c r="B231" s="167" t="s">
        <v>18</v>
      </c>
      <c r="C231" s="137">
        <v>2038</v>
      </c>
      <c r="D231" s="138">
        <f t="shared" si="52"/>
        <v>65759260.47031036</v>
      </c>
      <c r="E231" s="138"/>
      <c r="F231" s="154">
        <f>'Depreciation '!C191</f>
        <v>-57072471</v>
      </c>
      <c r="G231" s="137"/>
      <c r="H231" s="154">
        <f>ADFIT_CCR.ELG!N185</f>
        <v>1382295</v>
      </c>
      <c r="I231" s="137"/>
      <c r="J231" s="154">
        <v>0</v>
      </c>
      <c r="K231" s="137"/>
      <c r="L231" s="154">
        <v>0</v>
      </c>
      <c r="M231" s="137"/>
      <c r="N231" s="138">
        <f t="shared" si="62"/>
        <v>10069084.47031036</v>
      </c>
      <c r="O231" s="137"/>
      <c r="P231" s="158">
        <f>WACC!$T$10</f>
        <v>7.4999999999999997E-2</v>
      </c>
      <c r="Q231" s="137"/>
      <c r="R231" s="138">
        <f t="shared" si="58"/>
        <v>62931.777939439751</v>
      </c>
      <c r="S231" s="137"/>
      <c r="T231" s="139">
        <v>0</v>
      </c>
      <c r="U231" s="137"/>
      <c r="V231" s="139">
        <f t="shared" si="49"/>
        <v>321124</v>
      </c>
      <c r="W231" s="139"/>
      <c r="X231" s="139">
        <f t="shared" si="59"/>
        <v>384055.77793943975</v>
      </c>
      <c r="Y231" s="137"/>
      <c r="Z231" s="159">
        <f>'Allocation Factor'!$C$19</f>
        <v>0.96306666666666663</v>
      </c>
      <c r="AA231" s="137"/>
      <c r="AB231" s="168">
        <f t="shared" si="60"/>
        <v>369871.31787420978</v>
      </c>
      <c r="AC231" s="168"/>
      <c r="AD231" s="137"/>
    </row>
    <row r="232" spans="2:30" x14ac:dyDescent="0.2">
      <c r="B232" s="167" t="s">
        <v>19</v>
      </c>
      <c r="C232" s="137">
        <v>2038</v>
      </c>
      <c r="D232" s="138">
        <f t="shared" si="52"/>
        <v>65759260.47031036</v>
      </c>
      <c r="E232" s="138"/>
      <c r="F232" s="154">
        <f>'Depreciation '!C192</f>
        <v>-57393595</v>
      </c>
      <c r="G232" s="137"/>
      <c r="H232" s="154">
        <f>ADFIT_CCR.ELG!N186</f>
        <v>1398390</v>
      </c>
      <c r="I232" s="137"/>
      <c r="J232" s="154">
        <v>0</v>
      </c>
      <c r="K232" s="137"/>
      <c r="L232" s="154">
        <v>0</v>
      </c>
      <c r="M232" s="137"/>
      <c r="N232" s="138">
        <f t="shared" si="62"/>
        <v>9764055.4703103602</v>
      </c>
      <c r="O232" s="137"/>
      <c r="P232" s="158">
        <f>WACC!$T$10</f>
        <v>7.4999999999999997E-2</v>
      </c>
      <c r="Q232" s="137"/>
      <c r="R232" s="138">
        <f t="shared" si="58"/>
        <v>61025.34668943975</v>
      </c>
      <c r="S232" s="137"/>
      <c r="T232" s="139">
        <v>0</v>
      </c>
      <c r="U232" s="137"/>
      <c r="V232" s="139">
        <f t="shared" si="49"/>
        <v>321124</v>
      </c>
      <c r="W232" s="139"/>
      <c r="X232" s="139">
        <f t="shared" si="59"/>
        <v>382149.34668943973</v>
      </c>
      <c r="Y232" s="137"/>
      <c r="Z232" s="159">
        <f>'Allocation Factor'!$C$19</f>
        <v>0.96306666666666663</v>
      </c>
      <c r="AA232" s="137"/>
      <c r="AB232" s="168">
        <f t="shared" si="60"/>
        <v>368035.29748504306</v>
      </c>
      <c r="AC232" s="168"/>
      <c r="AD232" s="137"/>
    </row>
    <row r="233" spans="2:30" x14ac:dyDescent="0.2">
      <c r="B233" s="167" t="s">
        <v>8</v>
      </c>
      <c r="C233" s="137">
        <v>2038</v>
      </c>
      <c r="D233" s="138">
        <f t="shared" si="52"/>
        <v>65759260.47031036</v>
      </c>
      <c r="E233" s="138"/>
      <c r="F233" s="154">
        <f>'Depreciation '!C193</f>
        <v>-57714719</v>
      </c>
      <c r="G233" s="137"/>
      <c r="H233" s="154">
        <f>ADFIT_CCR.ELG!N187</f>
        <v>1414485</v>
      </c>
      <c r="I233" s="137"/>
      <c r="J233" s="154">
        <v>0</v>
      </c>
      <c r="K233" s="137"/>
      <c r="L233" s="154">
        <v>0</v>
      </c>
      <c r="M233" s="137"/>
      <c r="N233" s="138">
        <f t="shared" si="62"/>
        <v>9459026.4703103602</v>
      </c>
      <c r="O233" s="137"/>
      <c r="P233" s="158">
        <f>WACC!$T$10</f>
        <v>7.4999999999999997E-2</v>
      </c>
      <c r="Q233" s="137"/>
      <c r="R233" s="138">
        <f t="shared" si="58"/>
        <v>59118.915439439756</v>
      </c>
      <c r="S233" s="137"/>
      <c r="T233" s="139">
        <v>0</v>
      </c>
      <c r="U233" s="137"/>
      <c r="V233" s="139">
        <f t="shared" si="49"/>
        <v>321124</v>
      </c>
      <c r="W233" s="139"/>
      <c r="X233" s="139">
        <f t="shared" si="59"/>
        <v>380242.91543943976</v>
      </c>
      <c r="Y233" s="137"/>
      <c r="Z233" s="159">
        <f>'Allocation Factor'!$C$19</f>
        <v>0.96306666666666663</v>
      </c>
      <c r="AA233" s="137"/>
      <c r="AB233" s="168">
        <f t="shared" si="60"/>
        <v>366199.27709587646</v>
      </c>
      <c r="AC233" s="168"/>
      <c r="AD233" s="137"/>
    </row>
    <row r="234" spans="2:30" x14ac:dyDescent="0.2">
      <c r="B234" s="167" t="s">
        <v>9</v>
      </c>
      <c r="C234" s="137">
        <v>2038</v>
      </c>
      <c r="D234" s="138">
        <f t="shared" si="52"/>
        <v>65759260.47031036</v>
      </c>
      <c r="E234" s="138"/>
      <c r="F234" s="154">
        <f>'Depreciation '!C194</f>
        <v>-58035843</v>
      </c>
      <c r="G234" s="137"/>
      <c r="H234" s="154">
        <f>ADFIT_CCR.ELG!N188</f>
        <v>1430580</v>
      </c>
      <c r="I234" s="137"/>
      <c r="J234" s="154">
        <v>0</v>
      </c>
      <c r="K234" s="137"/>
      <c r="L234" s="154">
        <v>0</v>
      </c>
      <c r="M234" s="137"/>
      <c r="N234" s="138">
        <f t="shared" si="62"/>
        <v>9153997.4703103602</v>
      </c>
      <c r="O234" s="137"/>
      <c r="P234" s="158">
        <f>WACC!$T$10</f>
        <v>7.4999999999999997E-2</v>
      </c>
      <c r="Q234" s="137"/>
      <c r="R234" s="138">
        <f t="shared" si="58"/>
        <v>57212.484189439747</v>
      </c>
      <c r="S234" s="137"/>
      <c r="T234" s="139">
        <v>0</v>
      </c>
      <c r="U234" s="137"/>
      <c r="V234" s="139">
        <f t="shared" si="49"/>
        <v>321124</v>
      </c>
      <c r="W234" s="139"/>
      <c r="X234" s="139">
        <f t="shared" si="59"/>
        <v>378336.48418943974</v>
      </c>
      <c r="Y234" s="137"/>
      <c r="Z234" s="159">
        <f>'Allocation Factor'!$C$19</f>
        <v>0.96306666666666663</v>
      </c>
      <c r="AA234" s="137"/>
      <c r="AB234" s="168">
        <f t="shared" si="60"/>
        <v>364363.25670670974</v>
      </c>
      <c r="AC234" s="168"/>
      <c r="AD234" s="137"/>
    </row>
    <row r="235" spans="2:30" x14ac:dyDescent="0.2">
      <c r="B235" s="167" t="s">
        <v>10</v>
      </c>
      <c r="C235" s="137">
        <v>2038</v>
      </c>
      <c r="D235" s="138">
        <f t="shared" si="52"/>
        <v>65759260.47031036</v>
      </c>
      <c r="E235" s="138"/>
      <c r="F235" s="154">
        <f>'Depreciation '!C195</f>
        <v>-58356967</v>
      </c>
      <c r="G235" s="137"/>
      <c r="H235" s="154">
        <f>ADFIT_CCR.ELG!N189</f>
        <v>1446676</v>
      </c>
      <c r="I235" s="137"/>
      <c r="J235" s="154">
        <v>0</v>
      </c>
      <c r="K235" s="137"/>
      <c r="L235" s="154">
        <v>0</v>
      </c>
      <c r="M235" s="137"/>
      <c r="N235" s="138">
        <f t="shared" si="62"/>
        <v>8848969.4703103602</v>
      </c>
      <c r="O235" s="137"/>
      <c r="P235" s="158">
        <f>WACC!$T$10</f>
        <v>7.4999999999999997E-2</v>
      </c>
      <c r="Q235" s="137"/>
      <c r="R235" s="138">
        <f t="shared" si="58"/>
        <v>55306.059189439751</v>
      </c>
      <c r="S235" s="137"/>
      <c r="T235" s="139">
        <v>0</v>
      </c>
      <c r="U235" s="137"/>
      <c r="V235" s="139">
        <f t="shared" si="49"/>
        <v>321124</v>
      </c>
      <c r="W235" s="139"/>
      <c r="X235" s="139">
        <f t="shared" si="59"/>
        <v>376430.05918943975</v>
      </c>
      <c r="Y235" s="137"/>
      <c r="Z235" s="159">
        <f>'Allocation Factor'!$C$19</f>
        <v>0.96306666666666663</v>
      </c>
      <c r="AA235" s="137"/>
      <c r="AB235" s="168">
        <f t="shared" si="60"/>
        <v>362527.24233670975</v>
      </c>
      <c r="AC235" s="168"/>
      <c r="AD235" s="137"/>
    </row>
    <row r="236" spans="2:30" x14ac:dyDescent="0.2">
      <c r="B236" s="167" t="s">
        <v>11</v>
      </c>
      <c r="C236" s="137">
        <v>2039</v>
      </c>
      <c r="D236" s="138">
        <f t="shared" si="52"/>
        <v>65759260.47031036</v>
      </c>
      <c r="E236" s="138"/>
      <c r="F236" s="154">
        <f>'Depreciation '!C196</f>
        <v>-58678091</v>
      </c>
      <c r="G236" s="137"/>
      <c r="H236" s="154">
        <f>ADFIT_CCR.ELG!N190</f>
        <v>1462768</v>
      </c>
      <c r="I236" s="137"/>
      <c r="J236" s="154">
        <v>0</v>
      </c>
      <c r="K236" s="137"/>
      <c r="L236" s="154">
        <v>0</v>
      </c>
      <c r="M236" s="137"/>
      <c r="N236" s="138">
        <f t="shared" ref="N236:N238" si="63">SUM(D236:J236)-L236</f>
        <v>8543937.4703103602</v>
      </c>
      <c r="O236" s="137"/>
      <c r="P236" s="158">
        <f>WACC!$T$10</f>
        <v>7.4999999999999997E-2</v>
      </c>
      <c r="Q236" s="137"/>
      <c r="R236" s="138">
        <f t="shared" si="58"/>
        <v>53399.609189439747</v>
      </c>
      <c r="S236" s="137"/>
      <c r="T236" s="139">
        <v>0</v>
      </c>
      <c r="U236" s="137"/>
      <c r="V236" s="139">
        <f t="shared" si="49"/>
        <v>321124</v>
      </c>
      <c r="W236" s="139"/>
      <c r="X236" s="139">
        <f t="shared" si="59"/>
        <v>374523.60918943974</v>
      </c>
      <c r="Y236" s="137"/>
      <c r="Z236" s="159">
        <f>'Allocation Factor'!$C$19</f>
        <v>0.96306666666666663</v>
      </c>
      <c r="AA236" s="137"/>
      <c r="AB236" s="168">
        <f t="shared" si="60"/>
        <v>360691.20389004308</v>
      </c>
      <c r="AC236" s="168"/>
      <c r="AD236" s="137"/>
    </row>
    <row r="237" spans="2:30" x14ac:dyDescent="0.2">
      <c r="B237" s="167" t="s">
        <v>12</v>
      </c>
      <c r="C237" s="137">
        <v>2039</v>
      </c>
      <c r="D237" s="138">
        <f t="shared" si="52"/>
        <v>65759260.47031036</v>
      </c>
      <c r="E237" s="138"/>
      <c r="F237" s="154">
        <f>'Depreciation '!C197</f>
        <v>-58999215</v>
      </c>
      <c r="G237" s="137"/>
      <c r="H237" s="154">
        <f>ADFIT_CCR.ELG!N191</f>
        <v>1478860</v>
      </c>
      <c r="I237" s="137"/>
      <c r="J237" s="154">
        <v>0</v>
      </c>
      <c r="K237" s="137"/>
      <c r="L237" s="154">
        <v>0</v>
      </c>
      <c r="M237" s="137"/>
      <c r="N237" s="138">
        <f t="shared" si="63"/>
        <v>8238905.4703103602</v>
      </c>
      <c r="O237" s="137"/>
      <c r="P237" s="158">
        <f>WACC!$T$10</f>
        <v>7.4999999999999997E-2</v>
      </c>
      <c r="Q237" s="137"/>
      <c r="R237" s="138">
        <f t="shared" si="58"/>
        <v>51493.15918943975</v>
      </c>
      <c r="S237" s="137"/>
      <c r="T237" s="139">
        <v>0</v>
      </c>
      <c r="U237" s="137"/>
      <c r="V237" s="139">
        <f t="shared" si="49"/>
        <v>321124</v>
      </c>
      <c r="W237" s="139"/>
      <c r="X237" s="139">
        <f t="shared" si="59"/>
        <v>372617.15918943973</v>
      </c>
      <c r="Y237" s="137"/>
      <c r="Z237" s="159">
        <f>'Allocation Factor'!$C$19</f>
        <v>0.96306666666666663</v>
      </c>
      <c r="AA237" s="137"/>
      <c r="AB237" s="168">
        <f t="shared" si="60"/>
        <v>358855.16544337641</v>
      </c>
      <c r="AC237" s="168"/>
      <c r="AD237" s="137"/>
    </row>
    <row r="238" spans="2:30" x14ac:dyDescent="0.2">
      <c r="B238" s="167" t="s">
        <v>13</v>
      </c>
      <c r="C238" s="137">
        <v>2039</v>
      </c>
      <c r="D238" s="138">
        <f t="shared" si="52"/>
        <v>65759260.47031036</v>
      </c>
      <c r="E238" s="138"/>
      <c r="F238" s="154">
        <f>'Depreciation '!C198</f>
        <v>-59320339</v>
      </c>
      <c r="G238" s="137"/>
      <c r="H238" s="154">
        <f>ADFIT_CCR.ELG!N192</f>
        <v>1494952</v>
      </c>
      <c r="I238" s="137"/>
      <c r="J238" s="154">
        <v>0</v>
      </c>
      <c r="K238" s="137"/>
      <c r="L238" s="154">
        <v>0</v>
      </c>
      <c r="M238" s="137"/>
      <c r="N238" s="138">
        <f t="shared" si="63"/>
        <v>7933873.4703103602</v>
      </c>
      <c r="O238" s="137"/>
      <c r="P238" s="158">
        <f>WACC!$T$10</f>
        <v>7.4999999999999997E-2</v>
      </c>
      <c r="Q238" s="137"/>
      <c r="R238" s="138">
        <f t="shared" si="58"/>
        <v>49586.709189439745</v>
      </c>
      <c r="S238" s="137"/>
      <c r="T238" s="139">
        <v>0</v>
      </c>
      <c r="U238" s="137"/>
      <c r="V238" s="139">
        <f t="shared" si="49"/>
        <v>321124</v>
      </c>
      <c r="W238" s="139"/>
      <c r="X238" s="139">
        <f t="shared" si="59"/>
        <v>370710.70918943977</v>
      </c>
      <c r="Y238" s="137"/>
      <c r="Z238" s="159">
        <f>'Allocation Factor'!$C$19</f>
        <v>0.96306666666666663</v>
      </c>
      <c r="AA238" s="137"/>
      <c r="AB238" s="168">
        <f t="shared" si="60"/>
        <v>357019.12699670979</v>
      </c>
      <c r="AC238" s="168"/>
      <c r="AD238" s="168"/>
    </row>
    <row r="239" spans="2:30" x14ac:dyDescent="0.2">
      <c r="B239" s="167" t="s">
        <v>14</v>
      </c>
      <c r="C239" s="137">
        <v>2039</v>
      </c>
      <c r="D239" s="138">
        <f t="shared" si="52"/>
        <v>65759260.47031036</v>
      </c>
      <c r="E239" s="138"/>
      <c r="F239" s="154">
        <f>'Depreciation '!C199</f>
        <v>-59641463</v>
      </c>
      <c r="G239" s="137"/>
      <c r="H239" s="154">
        <f>ADFIT_CCR.ELG!N193</f>
        <v>1511044</v>
      </c>
      <c r="I239" s="137"/>
      <c r="J239" s="154">
        <v>0</v>
      </c>
      <c r="K239" s="137"/>
      <c r="L239" s="154">
        <v>0</v>
      </c>
      <c r="M239" s="137"/>
      <c r="N239" s="138">
        <f t="shared" ref="N239:N247" si="64">SUM(D239:J239)-L239</f>
        <v>7628841.4703103602</v>
      </c>
      <c r="O239" s="137"/>
      <c r="P239" s="158">
        <f>WACC!$T$10</f>
        <v>7.4999999999999997E-2</v>
      </c>
      <c r="Q239" s="137"/>
      <c r="R239" s="138">
        <f t="shared" si="58"/>
        <v>47680.259189439756</v>
      </c>
      <c r="S239" s="137"/>
      <c r="T239" s="139">
        <v>0</v>
      </c>
      <c r="U239" s="137"/>
      <c r="V239" s="139">
        <f t="shared" si="49"/>
        <v>321124</v>
      </c>
      <c r="W239" s="139"/>
      <c r="X239" s="139">
        <f t="shared" si="59"/>
        <v>368804.25918943976</v>
      </c>
      <c r="Y239" s="137"/>
      <c r="Z239" s="159">
        <f>'Allocation Factor'!$C$19</f>
        <v>0.96306666666666663</v>
      </c>
      <c r="AA239" s="137"/>
      <c r="AB239" s="168">
        <f t="shared" si="60"/>
        <v>355183.08855004312</v>
      </c>
      <c r="AC239" s="168"/>
      <c r="AD239" s="137"/>
    </row>
    <row r="240" spans="2:30" x14ac:dyDescent="0.2">
      <c r="B240" s="167" t="s">
        <v>15</v>
      </c>
      <c r="C240" s="137">
        <v>2039</v>
      </c>
      <c r="D240" s="138">
        <f t="shared" si="52"/>
        <v>65759260.47031036</v>
      </c>
      <c r="E240" s="138"/>
      <c r="F240" s="154">
        <f>'Depreciation '!C200</f>
        <v>-59962587</v>
      </c>
      <c r="G240" s="137"/>
      <c r="H240" s="154">
        <f>ADFIT_CCR.ELG!N194</f>
        <v>1527137</v>
      </c>
      <c r="I240" s="137"/>
      <c r="J240" s="154">
        <v>0</v>
      </c>
      <c r="K240" s="137"/>
      <c r="L240" s="154">
        <v>0</v>
      </c>
      <c r="M240" s="137"/>
      <c r="N240" s="138">
        <f t="shared" si="64"/>
        <v>7323810.4703103602</v>
      </c>
      <c r="O240" s="137"/>
      <c r="P240" s="158">
        <f>WACC!$T$10</f>
        <v>7.4999999999999997E-2</v>
      </c>
      <c r="Q240" s="137"/>
      <c r="R240" s="138">
        <f t="shared" si="58"/>
        <v>45773.81543943975</v>
      </c>
      <c r="S240" s="137"/>
      <c r="T240" s="139">
        <v>0</v>
      </c>
      <c r="U240" s="137"/>
      <c r="V240" s="139">
        <f t="shared" si="49"/>
        <v>321124</v>
      </c>
      <c r="W240" s="139"/>
      <c r="X240" s="139">
        <f t="shared" si="59"/>
        <v>366897.81543943973</v>
      </c>
      <c r="Y240" s="137"/>
      <c r="Z240" s="159">
        <f>'Allocation Factor'!$C$19</f>
        <v>0.96306666666666663</v>
      </c>
      <c r="AA240" s="137"/>
      <c r="AB240" s="168">
        <f t="shared" si="60"/>
        <v>353347.05612254306</v>
      </c>
      <c r="AC240" s="168"/>
      <c r="AD240" s="137"/>
    </row>
    <row r="241" spans="2:30" x14ac:dyDescent="0.2">
      <c r="B241" s="167" t="s">
        <v>16</v>
      </c>
      <c r="C241" s="137">
        <v>2039</v>
      </c>
      <c r="D241" s="138">
        <f t="shared" si="52"/>
        <v>65759260.47031036</v>
      </c>
      <c r="E241" s="138"/>
      <c r="F241" s="154">
        <f>'Depreciation '!C201</f>
        <v>-60283711</v>
      </c>
      <c r="G241" s="137"/>
      <c r="H241" s="154">
        <f>ADFIT_CCR.ELG!N195</f>
        <v>1543229</v>
      </c>
      <c r="I241" s="137"/>
      <c r="J241" s="154">
        <v>0</v>
      </c>
      <c r="K241" s="137"/>
      <c r="L241" s="154">
        <v>0</v>
      </c>
      <c r="M241" s="137"/>
      <c r="N241" s="138">
        <f t="shared" si="64"/>
        <v>7018778.4703103602</v>
      </c>
      <c r="O241" s="137"/>
      <c r="P241" s="158">
        <f>WACC!$T$10</f>
        <v>7.4999999999999997E-2</v>
      </c>
      <c r="Q241" s="137"/>
      <c r="R241" s="138">
        <f t="shared" si="58"/>
        <v>43867.365439439745</v>
      </c>
      <c r="S241" s="137"/>
      <c r="T241" s="139">
        <v>0</v>
      </c>
      <c r="U241" s="137"/>
      <c r="V241" s="139">
        <f t="shared" si="49"/>
        <v>321124</v>
      </c>
      <c r="W241" s="139"/>
      <c r="X241" s="139">
        <f t="shared" si="59"/>
        <v>364991.36543943977</v>
      </c>
      <c r="Y241" s="137"/>
      <c r="Z241" s="159">
        <f>'Allocation Factor'!$C$19</f>
        <v>0.96306666666666663</v>
      </c>
      <c r="AA241" s="137"/>
      <c r="AB241" s="168">
        <f t="shared" si="60"/>
        <v>351511.01767587644</v>
      </c>
      <c r="AC241" s="168"/>
      <c r="AD241" s="137"/>
    </row>
    <row r="242" spans="2:30" x14ac:dyDescent="0.2">
      <c r="B242" s="167" t="s">
        <v>17</v>
      </c>
      <c r="C242" s="137">
        <v>2039</v>
      </c>
      <c r="D242" s="138">
        <f t="shared" si="52"/>
        <v>65759260.47031036</v>
      </c>
      <c r="E242" s="138"/>
      <c r="F242" s="154">
        <f>'Depreciation '!C202</f>
        <v>-60604835</v>
      </c>
      <c r="G242" s="137"/>
      <c r="H242" s="154">
        <f>ADFIT_CCR.ELG!N196</f>
        <v>1559321</v>
      </c>
      <c r="I242" s="137"/>
      <c r="J242" s="154">
        <v>0</v>
      </c>
      <c r="K242" s="137"/>
      <c r="L242" s="154">
        <v>0</v>
      </c>
      <c r="M242" s="137"/>
      <c r="N242" s="138">
        <f t="shared" si="64"/>
        <v>6713746.4703103602</v>
      </c>
      <c r="O242" s="137"/>
      <c r="P242" s="158">
        <f>WACC!$T$10</f>
        <v>7.4999999999999997E-2</v>
      </c>
      <c r="Q242" s="137"/>
      <c r="R242" s="138">
        <f t="shared" si="58"/>
        <v>41960.915439439748</v>
      </c>
      <c r="S242" s="137"/>
      <c r="T242" s="139">
        <v>0</v>
      </c>
      <c r="U242" s="137"/>
      <c r="V242" s="139">
        <f t="shared" ref="V242:V259" si="65">(ROUND(D241*0.0586/12,0))</f>
        <v>321124</v>
      </c>
      <c r="W242" s="139"/>
      <c r="X242" s="139">
        <f t="shared" si="59"/>
        <v>363084.91543943976</v>
      </c>
      <c r="Y242" s="137"/>
      <c r="Z242" s="159">
        <f>'Allocation Factor'!$C$19</f>
        <v>0.96306666666666663</v>
      </c>
      <c r="AA242" s="137"/>
      <c r="AB242" s="168">
        <f t="shared" si="60"/>
        <v>349674.97922920977</v>
      </c>
      <c r="AC242" s="168"/>
      <c r="AD242" s="137"/>
    </row>
    <row r="243" spans="2:30" x14ac:dyDescent="0.2">
      <c r="B243" s="167" t="s">
        <v>18</v>
      </c>
      <c r="C243" s="137">
        <v>2039</v>
      </c>
      <c r="D243" s="138">
        <f t="shared" si="52"/>
        <v>65759260.47031036</v>
      </c>
      <c r="E243" s="138"/>
      <c r="F243" s="154">
        <f>'Depreciation '!C203</f>
        <v>-60925959</v>
      </c>
      <c r="G243" s="137"/>
      <c r="H243" s="154">
        <f>ADFIT_CCR.ELG!N197</f>
        <v>1575413</v>
      </c>
      <c r="I243" s="137"/>
      <c r="J243" s="154">
        <v>0</v>
      </c>
      <c r="K243" s="137"/>
      <c r="L243" s="154">
        <v>0</v>
      </c>
      <c r="M243" s="137"/>
      <c r="N243" s="138">
        <f t="shared" si="64"/>
        <v>6408714.4703103602</v>
      </c>
      <c r="O243" s="137"/>
      <c r="P243" s="158">
        <f>WACC!$T$10</f>
        <v>7.4999999999999997E-2</v>
      </c>
      <c r="Q243" s="137"/>
      <c r="R243" s="138">
        <f t="shared" si="58"/>
        <v>40054.465439439751</v>
      </c>
      <c r="S243" s="137"/>
      <c r="T243" s="139">
        <v>0</v>
      </c>
      <c r="U243" s="137"/>
      <c r="V243" s="139">
        <f t="shared" si="65"/>
        <v>321124</v>
      </c>
      <c r="W243" s="139"/>
      <c r="X243" s="139">
        <f t="shared" si="59"/>
        <v>361178.46543943975</v>
      </c>
      <c r="Y243" s="137"/>
      <c r="Z243" s="159">
        <f>'Allocation Factor'!$C$19</f>
        <v>0.96306666666666663</v>
      </c>
      <c r="AA243" s="137"/>
      <c r="AB243" s="168">
        <f t="shared" si="60"/>
        <v>347838.9407825431</v>
      </c>
      <c r="AC243" s="168"/>
      <c r="AD243" s="137"/>
    </row>
    <row r="244" spans="2:30" x14ac:dyDescent="0.2">
      <c r="B244" s="167" t="s">
        <v>19</v>
      </c>
      <c r="C244" s="137">
        <v>2039</v>
      </c>
      <c r="D244" s="138">
        <f t="shared" si="52"/>
        <v>65759260.47031036</v>
      </c>
      <c r="E244" s="138"/>
      <c r="F244" s="154">
        <f>'Depreciation '!C204</f>
        <v>-61247083</v>
      </c>
      <c r="G244" s="137"/>
      <c r="H244" s="154">
        <f>ADFIT_CCR.ELG!N198</f>
        <v>1591505</v>
      </c>
      <c r="I244" s="137"/>
      <c r="J244" s="154">
        <v>0</v>
      </c>
      <c r="K244" s="137"/>
      <c r="L244" s="154">
        <v>0</v>
      </c>
      <c r="M244" s="137"/>
      <c r="N244" s="138">
        <f t="shared" si="64"/>
        <v>6103682.4703103602</v>
      </c>
      <c r="O244" s="137"/>
      <c r="P244" s="158">
        <f>WACC!$T$10</f>
        <v>7.4999999999999997E-2</v>
      </c>
      <c r="Q244" s="137"/>
      <c r="R244" s="138">
        <f t="shared" si="58"/>
        <v>38148.015439439747</v>
      </c>
      <c r="S244" s="137"/>
      <c r="T244" s="139">
        <v>0</v>
      </c>
      <c r="U244" s="137"/>
      <c r="V244" s="139">
        <f t="shared" si="65"/>
        <v>321124</v>
      </c>
      <c r="W244" s="139"/>
      <c r="X244" s="139">
        <f t="shared" si="59"/>
        <v>359272.01543943974</v>
      </c>
      <c r="Y244" s="137"/>
      <c r="Z244" s="159">
        <f>'Allocation Factor'!$C$19</f>
        <v>0.96306666666666663</v>
      </c>
      <c r="AA244" s="137"/>
      <c r="AB244" s="168">
        <f t="shared" si="60"/>
        <v>346002.90233587642</v>
      </c>
      <c r="AC244" s="168"/>
      <c r="AD244" s="137"/>
    </row>
    <row r="245" spans="2:30" x14ac:dyDescent="0.2">
      <c r="B245" s="167" t="s">
        <v>8</v>
      </c>
      <c r="C245" s="137">
        <v>2039</v>
      </c>
      <c r="D245" s="138">
        <f t="shared" si="52"/>
        <v>65759260.47031036</v>
      </c>
      <c r="E245" s="138"/>
      <c r="F245" s="154">
        <f>'Depreciation '!C205</f>
        <v>-61568207</v>
      </c>
      <c r="G245" s="137"/>
      <c r="H245" s="154">
        <f>ADFIT_CCR.ELG!N199</f>
        <v>1607597</v>
      </c>
      <c r="I245" s="137"/>
      <c r="J245" s="154">
        <v>0</v>
      </c>
      <c r="K245" s="137"/>
      <c r="L245" s="154">
        <v>0</v>
      </c>
      <c r="M245" s="137"/>
      <c r="N245" s="138">
        <f t="shared" si="64"/>
        <v>5798650.4703103602</v>
      </c>
      <c r="O245" s="137"/>
      <c r="P245" s="158">
        <f>WACC!$T$10</f>
        <v>7.4999999999999997E-2</v>
      </c>
      <c r="Q245" s="137"/>
      <c r="R245" s="138">
        <f t="shared" si="58"/>
        <v>36241.56543943975</v>
      </c>
      <c r="S245" s="137"/>
      <c r="T245" s="139">
        <v>0</v>
      </c>
      <c r="U245" s="137"/>
      <c r="V245" s="139">
        <f t="shared" si="65"/>
        <v>321124</v>
      </c>
      <c r="W245" s="139"/>
      <c r="X245" s="139">
        <f t="shared" si="59"/>
        <v>357365.56543943973</v>
      </c>
      <c r="Y245" s="137"/>
      <c r="Z245" s="159">
        <f>'Allocation Factor'!$C$19</f>
        <v>0.96306666666666663</v>
      </c>
      <c r="AA245" s="137"/>
      <c r="AB245" s="168">
        <f t="shared" si="60"/>
        <v>344166.86388920975</v>
      </c>
      <c r="AC245" s="168"/>
      <c r="AD245" s="137"/>
    </row>
    <row r="246" spans="2:30" x14ac:dyDescent="0.2">
      <c r="B246" s="167" t="s">
        <v>9</v>
      </c>
      <c r="C246" s="137">
        <v>2039</v>
      </c>
      <c r="D246" s="138">
        <f t="shared" si="52"/>
        <v>65759260.47031036</v>
      </c>
      <c r="E246" s="138"/>
      <c r="F246" s="154">
        <f>'Depreciation '!C206</f>
        <v>-61889331</v>
      </c>
      <c r="G246" s="137"/>
      <c r="H246" s="154">
        <f>ADFIT_CCR.ELG!N200</f>
        <v>1623690</v>
      </c>
      <c r="I246" s="137"/>
      <c r="J246" s="154">
        <v>0</v>
      </c>
      <c r="K246" s="137"/>
      <c r="L246" s="154">
        <v>0</v>
      </c>
      <c r="M246" s="137"/>
      <c r="N246" s="138">
        <f t="shared" si="64"/>
        <v>5493619.4703103602</v>
      </c>
      <c r="O246" s="137"/>
      <c r="P246" s="158">
        <f>WACC!$T$10</f>
        <v>7.4999999999999997E-2</v>
      </c>
      <c r="Q246" s="137"/>
      <c r="R246" s="138">
        <f t="shared" si="58"/>
        <v>34335.121689439751</v>
      </c>
      <c r="S246" s="137"/>
      <c r="T246" s="139">
        <v>0</v>
      </c>
      <c r="U246" s="137"/>
      <c r="V246" s="139">
        <f t="shared" si="65"/>
        <v>321124</v>
      </c>
      <c r="W246" s="139"/>
      <c r="X246" s="139">
        <f t="shared" si="59"/>
        <v>355459.12168943975</v>
      </c>
      <c r="Y246" s="137"/>
      <c r="Z246" s="159">
        <f>'Allocation Factor'!$C$19</f>
        <v>0.96306666666666663</v>
      </c>
      <c r="AA246" s="137"/>
      <c r="AB246" s="168">
        <f t="shared" si="60"/>
        <v>342330.83146170975</v>
      </c>
      <c r="AC246" s="168"/>
      <c r="AD246" s="137"/>
    </row>
    <row r="247" spans="2:30" x14ac:dyDescent="0.2">
      <c r="B247" s="167" t="s">
        <v>10</v>
      </c>
      <c r="C247" s="137">
        <v>2039</v>
      </c>
      <c r="D247" s="138">
        <f t="shared" si="52"/>
        <v>65759260.47031036</v>
      </c>
      <c r="E247" s="138"/>
      <c r="F247" s="154">
        <f>'Depreciation '!C207</f>
        <v>-62210455</v>
      </c>
      <c r="G247" s="137"/>
      <c r="H247" s="154">
        <f>ADFIT_CCR.ELG!N201</f>
        <v>1639782</v>
      </c>
      <c r="I247" s="137"/>
      <c r="J247" s="154">
        <v>0</v>
      </c>
      <c r="K247" s="137"/>
      <c r="L247" s="154">
        <v>0</v>
      </c>
      <c r="M247" s="137"/>
      <c r="N247" s="138">
        <f t="shared" si="64"/>
        <v>5188587.4703103602</v>
      </c>
      <c r="O247" s="137"/>
      <c r="P247" s="158">
        <f>WACC!$T$10</f>
        <v>7.4999999999999997E-2</v>
      </c>
      <c r="Q247" s="137"/>
      <c r="R247" s="138">
        <f t="shared" si="58"/>
        <v>32428.67168943975</v>
      </c>
      <c r="S247" s="137"/>
      <c r="T247" s="139">
        <v>0</v>
      </c>
      <c r="U247" s="137"/>
      <c r="V247" s="139">
        <f t="shared" si="65"/>
        <v>321124</v>
      </c>
      <c r="W247" s="139"/>
      <c r="X247" s="139">
        <f t="shared" si="59"/>
        <v>353552.67168943974</v>
      </c>
      <c r="Y247" s="137"/>
      <c r="Z247" s="159">
        <f>'Allocation Factor'!$C$19</f>
        <v>0.96306666666666663</v>
      </c>
      <c r="AA247" s="137"/>
      <c r="AB247" s="168">
        <f t="shared" si="60"/>
        <v>340494.79301504308</v>
      </c>
      <c r="AC247" s="168"/>
      <c r="AD247" s="137"/>
    </row>
    <row r="248" spans="2:30" x14ac:dyDescent="0.2">
      <c r="B248" s="167" t="s">
        <v>11</v>
      </c>
      <c r="C248" s="137">
        <v>2040</v>
      </c>
      <c r="D248" s="138">
        <f t="shared" si="52"/>
        <v>65759260.47031036</v>
      </c>
      <c r="E248" s="138"/>
      <c r="F248" s="154">
        <f>'Depreciation '!C208</f>
        <v>-62531579</v>
      </c>
      <c r="G248" s="137"/>
      <c r="H248" s="154">
        <f>ADFIT_CCR.ELG!N202</f>
        <v>1655877</v>
      </c>
      <c r="I248" s="137"/>
      <c r="J248" s="154">
        <v>0</v>
      </c>
      <c r="K248" s="137"/>
      <c r="L248" s="154">
        <v>0</v>
      </c>
      <c r="M248" s="137"/>
      <c r="N248" s="138">
        <f t="shared" ref="N248:N250" si="66">SUM(D248:J248)-L248</f>
        <v>4883558.4703103602</v>
      </c>
      <c r="O248" s="137"/>
      <c r="P248" s="158">
        <f>WACC!$T$10</f>
        <v>7.4999999999999997E-2</v>
      </c>
      <c r="Q248" s="137"/>
      <c r="R248" s="138">
        <f t="shared" si="58"/>
        <v>30522.240439439749</v>
      </c>
      <c r="S248" s="137"/>
      <c r="T248" s="139">
        <v>0</v>
      </c>
      <c r="U248" s="137"/>
      <c r="V248" s="139">
        <f t="shared" si="65"/>
        <v>321124</v>
      </c>
      <c r="W248" s="139"/>
      <c r="X248" s="139">
        <f t="shared" si="59"/>
        <v>351646.24043943977</v>
      </c>
      <c r="Y248" s="137"/>
      <c r="Z248" s="159">
        <f>'Allocation Factor'!$C$19</f>
        <v>0.96306666666666663</v>
      </c>
      <c r="AA248" s="137"/>
      <c r="AB248" s="168">
        <f t="shared" si="60"/>
        <v>338658.77262587647</v>
      </c>
      <c r="AC248" s="168"/>
      <c r="AD248" s="137"/>
    </row>
    <row r="249" spans="2:30" x14ac:dyDescent="0.2">
      <c r="B249" s="167" t="s">
        <v>12</v>
      </c>
      <c r="C249" s="137">
        <v>2040</v>
      </c>
      <c r="D249" s="138">
        <f t="shared" si="52"/>
        <v>65759260.47031036</v>
      </c>
      <c r="E249" s="138"/>
      <c r="F249" s="154">
        <f>'Depreciation '!C209</f>
        <v>-62852703</v>
      </c>
      <c r="G249" s="137"/>
      <c r="H249" s="154">
        <f>ADFIT_CCR.ELG!N203</f>
        <v>1671972</v>
      </c>
      <c r="I249" s="137"/>
      <c r="J249" s="154">
        <v>0</v>
      </c>
      <c r="K249" s="137"/>
      <c r="L249" s="154">
        <v>0</v>
      </c>
      <c r="M249" s="137"/>
      <c r="N249" s="138">
        <f t="shared" si="66"/>
        <v>4578529.4703103602</v>
      </c>
      <c r="O249" s="137"/>
      <c r="P249" s="158">
        <f>WACC!$T$10</f>
        <v>7.4999999999999997E-2</v>
      </c>
      <c r="Q249" s="137"/>
      <c r="R249" s="138">
        <f t="shared" si="58"/>
        <v>28615.809189439751</v>
      </c>
      <c r="S249" s="137"/>
      <c r="T249" s="139">
        <v>0</v>
      </c>
      <c r="U249" s="137"/>
      <c r="V249" s="139">
        <f t="shared" si="65"/>
        <v>321124</v>
      </c>
      <c r="W249" s="139"/>
      <c r="X249" s="139">
        <f t="shared" si="59"/>
        <v>349739.80918943975</v>
      </c>
      <c r="Y249" s="137"/>
      <c r="Z249" s="159">
        <f>'Allocation Factor'!$C$19</f>
        <v>0.96306666666666663</v>
      </c>
      <c r="AA249" s="137"/>
      <c r="AB249" s="168">
        <f t="shared" si="60"/>
        <v>336822.75223670976</v>
      </c>
      <c r="AC249" s="168"/>
      <c r="AD249" s="137"/>
    </row>
    <row r="250" spans="2:30" x14ac:dyDescent="0.2">
      <c r="B250" s="167" t="s">
        <v>13</v>
      </c>
      <c r="C250" s="137">
        <v>2040</v>
      </c>
      <c r="D250" s="138">
        <f t="shared" si="52"/>
        <v>65759260.47031036</v>
      </c>
      <c r="E250" s="138"/>
      <c r="F250" s="154">
        <f>'Depreciation '!C210</f>
        <v>-63173827</v>
      </c>
      <c r="G250" s="137"/>
      <c r="H250" s="154">
        <f>ADFIT_CCR.ELG!N204</f>
        <v>1688067</v>
      </c>
      <c r="I250" s="137"/>
      <c r="J250" s="154">
        <v>0</v>
      </c>
      <c r="K250" s="137"/>
      <c r="L250" s="154">
        <v>0</v>
      </c>
      <c r="M250" s="137"/>
      <c r="N250" s="138">
        <f t="shared" si="66"/>
        <v>4273500.4703103602</v>
      </c>
      <c r="O250" s="137"/>
      <c r="P250" s="158">
        <f>WACC!$T$10</f>
        <v>7.4999999999999997E-2</v>
      </c>
      <c r="Q250" s="137"/>
      <c r="R250" s="138">
        <f t="shared" si="58"/>
        <v>26709.377939439753</v>
      </c>
      <c r="S250" s="137"/>
      <c r="T250" s="139">
        <v>0</v>
      </c>
      <c r="U250" s="137"/>
      <c r="V250" s="139">
        <f t="shared" si="65"/>
        <v>321124</v>
      </c>
      <c r="W250" s="139"/>
      <c r="X250" s="139">
        <f t="shared" si="59"/>
        <v>347833.37793943973</v>
      </c>
      <c r="Y250" s="137"/>
      <c r="Z250" s="159">
        <f>'Allocation Factor'!$C$19</f>
        <v>0.96306666666666663</v>
      </c>
      <c r="AA250" s="137"/>
      <c r="AB250" s="168">
        <f t="shared" si="60"/>
        <v>334986.73184754309</v>
      </c>
      <c r="AC250" s="168"/>
      <c r="AD250" s="168"/>
    </row>
    <row r="251" spans="2:30" x14ac:dyDescent="0.2">
      <c r="B251" s="167" t="s">
        <v>14</v>
      </c>
      <c r="C251" s="137">
        <v>2040</v>
      </c>
      <c r="D251" s="138">
        <f t="shared" si="52"/>
        <v>65759260.47031036</v>
      </c>
      <c r="E251" s="138"/>
      <c r="F251" s="154">
        <f>'Depreciation '!C211</f>
        <v>-63494951</v>
      </c>
      <c r="G251" s="137"/>
      <c r="H251" s="154">
        <f>ADFIT_CCR.ELG!N205</f>
        <v>1704163</v>
      </c>
      <c r="I251" s="137"/>
      <c r="J251" s="154">
        <v>0</v>
      </c>
      <c r="K251" s="137"/>
      <c r="L251" s="154">
        <v>0</v>
      </c>
      <c r="M251" s="137"/>
      <c r="N251" s="138">
        <f t="shared" ref="N251:N259" si="67">SUM(D251:J251)-L251</f>
        <v>3968472.4703103602</v>
      </c>
      <c r="O251" s="137"/>
      <c r="P251" s="158">
        <f>WACC!$T$10</f>
        <v>7.4999999999999997E-2</v>
      </c>
      <c r="Q251" s="137"/>
      <c r="R251" s="138">
        <f t="shared" si="58"/>
        <v>24802.95293943975</v>
      </c>
      <c r="S251" s="137"/>
      <c r="T251" s="139">
        <v>0</v>
      </c>
      <c r="U251" s="137"/>
      <c r="V251" s="139">
        <f t="shared" si="65"/>
        <v>321124</v>
      </c>
      <c r="W251" s="139"/>
      <c r="X251" s="139">
        <f t="shared" si="59"/>
        <v>345926.95293943974</v>
      </c>
      <c r="Y251" s="137"/>
      <c r="Z251" s="159">
        <f>'Allocation Factor'!$C$19</f>
        <v>0.96306666666666663</v>
      </c>
      <c r="AA251" s="137"/>
      <c r="AB251" s="168">
        <f t="shared" si="60"/>
        <v>333150.7174775431</v>
      </c>
      <c r="AC251" s="168"/>
      <c r="AD251" s="137"/>
    </row>
    <row r="252" spans="2:30" x14ac:dyDescent="0.2">
      <c r="B252" s="167" t="s">
        <v>15</v>
      </c>
      <c r="C252" s="137">
        <v>2040</v>
      </c>
      <c r="D252" s="138">
        <f t="shared" si="52"/>
        <v>65759260.47031036</v>
      </c>
      <c r="E252" s="138"/>
      <c r="F252" s="154">
        <f>'Depreciation '!C212</f>
        <v>-63816075</v>
      </c>
      <c r="G252" s="137"/>
      <c r="H252" s="154">
        <f>ADFIT_CCR.ELG!N206</f>
        <v>1720258</v>
      </c>
      <c r="I252" s="137"/>
      <c r="J252" s="154">
        <v>0</v>
      </c>
      <c r="K252" s="137"/>
      <c r="L252" s="154">
        <v>0</v>
      </c>
      <c r="M252" s="137"/>
      <c r="N252" s="138">
        <f t="shared" si="67"/>
        <v>3663443.4703103602</v>
      </c>
      <c r="O252" s="137"/>
      <c r="P252" s="158">
        <f>WACC!$T$10</f>
        <v>7.4999999999999997E-2</v>
      </c>
      <c r="Q252" s="137"/>
      <c r="R252" s="138">
        <f t="shared" si="58"/>
        <v>22896.521689439749</v>
      </c>
      <c r="S252" s="137"/>
      <c r="T252" s="139">
        <v>0</v>
      </c>
      <c r="U252" s="137"/>
      <c r="V252" s="139">
        <f t="shared" si="65"/>
        <v>321124</v>
      </c>
      <c r="W252" s="139"/>
      <c r="X252" s="139">
        <f t="shared" si="59"/>
        <v>344020.52168943977</v>
      </c>
      <c r="Y252" s="137"/>
      <c r="Z252" s="159">
        <f>'Allocation Factor'!$C$19</f>
        <v>0.96306666666666663</v>
      </c>
      <c r="AA252" s="137"/>
      <c r="AB252" s="168">
        <f t="shared" si="60"/>
        <v>331314.69708837644</v>
      </c>
      <c r="AC252" s="168"/>
      <c r="AD252" s="137"/>
    </row>
    <row r="253" spans="2:30" x14ac:dyDescent="0.2">
      <c r="B253" s="167" t="s">
        <v>16</v>
      </c>
      <c r="C253" s="137">
        <v>2040</v>
      </c>
      <c r="D253" s="138">
        <f t="shared" ref="D253:D259" si="68">D252</f>
        <v>65759260.47031036</v>
      </c>
      <c r="E253" s="138"/>
      <c r="F253" s="154">
        <f>'Depreciation '!C213</f>
        <v>-64137199</v>
      </c>
      <c r="G253" s="137"/>
      <c r="H253" s="154">
        <f>ADFIT_CCR.ELG!N207</f>
        <v>1736353</v>
      </c>
      <c r="I253" s="137"/>
      <c r="J253" s="154">
        <v>0</v>
      </c>
      <c r="K253" s="137"/>
      <c r="L253" s="154">
        <v>0</v>
      </c>
      <c r="M253" s="137"/>
      <c r="N253" s="138">
        <f t="shared" si="67"/>
        <v>3358414.4703103602</v>
      </c>
      <c r="O253" s="137"/>
      <c r="P253" s="158">
        <f>WACC!$T$10</f>
        <v>7.4999999999999997E-2</v>
      </c>
      <c r="Q253" s="137"/>
      <c r="R253" s="138">
        <f t="shared" si="58"/>
        <v>20990.090439439751</v>
      </c>
      <c r="S253" s="137"/>
      <c r="T253" s="139">
        <v>0</v>
      </c>
      <c r="U253" s="137"/>
      <c r="V253" s="139">
        <f t="shared" si="65"/>
        <v>321124</v>
      </c>
      <c r="W253" s="139"/>
      <c r="X253" s="139">
        <f t="shared" si="59"/>
        <v>342114.09043943975</v>
      </c>
      <c r="Y253" s="137"/>
      <c r="Z253" s="159">
        <f>'Allocation Factor'!$C$19</f>
        <v>0.96306666666666663</v>
      </c>
      <c r="AA253" s="137"/>
      <c r="AB253" s="168">
        <f t="shared" si="60"/>
        <v>329478.67669920978</v>
      </c>
      <c r="AC253" s="168"/>
      <c r="AD253" s="137"/>
    </row>
    <row r="254" spans="2:30" x14ac:dyDescent="0.2">
      <c r="B254" s="167" t="s">
        <v>17</v>
      </c>
      <c r="C254" s="137">
        <v>2040</v>
      </c>
      <c r="D254" s="138">
        <f t="shared" si="68"/>
        <v>65759260.47031036</v>
      </c>
      <c r="E254" s="138"/>
      <c r="F254" s="154">
        <f>'Depreciation '!C214</f>
        <v>-64458323</v>
      </c>
      <c r="G254" s="137"/>
      <c r="H254" s="154">
        <f>ADFIT_CCR.ELG!N208</f>
        <v>1752448</v>
      </c>
      <c r="I254" s="137"/>
      <c r="J254" s="154">
        <v>0</v>
      </c>
      <c r="K254" s="137"/>
      <c r="L254" s="154">
        <v>0</v>
      </c>
      <c r="M254" s="137"/>
      <c r="N254" s="138">
        <f t="shared" si="67"/>
        <v>3053385.4703103602</v>
      </c>
      <c r="O254" s="137"/>
      <c r="P254" s="158">
        <f>WACC!$T$10</f>
        <v>7.4999999999999997E-2</v>
      </c>
      <c r="Q254" s="137"/>
      <c r="R254" s="138">
        <f t="shared" si="58"/>
        <v>19083.65918943975</v>
      </c>
      <c r="S254" s="137"/>
      <c r="T254" s="139">
        <v>0</v>
      </c>
      <c r="U254" s="137"/>
      <c r="V254" s="139">
        <f t="shared" si="65"/>
        <v>321124</v>
      </c>
      <c r="W254" s="139"/>
      <c r="X254" s="139">
        <f t="shared" si="59"/>
        <v>340207.65918943973</v>
      </c>
      <c r="Y254" s="137"/>
      <c r="Z254" s="159">
        <f>'Allocation Factor'!$C$19</f>
        <v>0.96306666666666663</v>
      </c>
      <c r="AA254" s="137"/>
      <c r="AB254" s="168">
        <f t="shared" si="60"/>
        <v>327642.65631004306</v>
      </c>
      <c r="AC254" s="168"/>
      <c r="AD254" s="137"/>
    </row>
    <row r="255" spans="2:30" x14ac:dyDescent="0.2">
      <c r="B255" s="167" t="s">
        <v>18</v>
      </c>
      <c r="C255" s="137">
        <v>2040</v>
      </c>
      <c r="D255" s="138">
        <f t="shared" si="68"/>
        <v>65759260.47031036</v>
      </c>
      <c r="E255" s="138"/>
      <c r="F255" s="154">
        <f>'Depreciation '!C215</f>
        <v>-64779447</v>
      </c>
      <c r="G255" s="137"/>
      <c r="H255" s="154">
        <f>ADFIT_CCR.ELG!N209</f>
        <v>1768543</v>
      </c>
      <c r="I255" s="137"/>
      <c r="J255" s="154">
        <v>0</v>
      </c>
      <c r="K255" s="137"/>
      <c r="L255" s="154">
        <v>0</v>
      </c>
      <c r="M255" s="137"/>
      <c r="N255" s="138">
        <f t="shared" si="67"/>
        <v>2748356.4703103602</v>
      </c>
      <c r="O255" s="137"/>
      <c r="P255" s="158">
        <f>WACC!$T$10</f>
        <v>7.4999999999999997E-2</v>
      </c>
      <c r="Q255" s="137"/>
      <c r="R255" s="138">
        <f t="shared" si="58"/>
        <v>17177.227939439752</v>
      </c>
      <c r="S255" s="137"/>
      <c r="T255" s="139">
        <v>0</v>
      </c>
      <c r="U255" s="137"/>
      <c r="V255" s="139">
        <f t="shared" si="65"/>
        <v>321124</v>
      </c>
      <c r="W255" s="139"/>
      <c r="X255" s="139">
        <f t="shared" si="59"/>
        <v>338301.22793943976</v>
      </c>
      <c r="Y255" s="137"/>
      <c r="Z255" s="159">
        <f>'Allocation Factor'!$C$19</f>
        <v>0.96306666666666663</v>
      </c>
      <c r="AA255" s="137"/>
      <c r="AB255" s="168">
        <f t="shared" si="60"/>
        <v>325806.63592087646</v>
      </c>
      <c r="AC255" s="168"/>
      <c r="AD255" s="137"/>
    </row>
    <row r="256" spans="2:30" x14ac:dyDescent="0.2">
      <c r="B256" s="167" t="s">
        <v>19</v>
      </c>
      <c r="C256" s="137">
        <v>2040</v>
      </c>
      <c r="D256" s="138">
        <f t="shared" si="68"/>
        <v>65759260.47031036</v>
      </c>
      <c r="E256" s="138"/>
      <c r="F256" s="154">
        <f>'Depreciation '!C216</f>
        <v>-65100571</v>
      </c>
      <c r="G256" s="137"/>
      <c r="H256" s="154">
        <f>ADFIT_CCR.ELG!N210</f>
        <v>1784638</v>
      </c>
      <c r="I256" s="137"/>
      <c r="J256" s="154">
        <v>0</v>
      </c>
      <c r="K256" s="137"/>
      <c r="L256" s="154">
        <v>0</v>
      </c>
      <c r="M256" s="137"/>
      <c r="N256" s="138">
        <f t="shared" si="67"/>
        <v>2443327.4703103602</v>
      </c>
      <c r="O256" s="137"/>
      <c r="P256" s="158">
        <f>WACC!$T$10</f>
        <v>7.4999999999999997E-2</v>
      </c>
      <c r="Q256" s="137"/>
      <c r="R256" s="138">
        <f t="shared" si="58"/>
        <v>15270.796689439752</v>
      </c>
      <c r="S256" s="137"/>
      <c r="T256" s="139">
        <v>0</v>
      </c>
      <c r="U256" s="137"/>
      <c r="V256" s="139">
        <f t="shared" si="65"/>
        <v>321124</v>
      </c>
      <c r="W256" s="139"/>
      <c r="X256" s="139">
        <f t="shared" si="59"/>
        <v>336394.79668943974</v>
      </c>
      <c r="Y256" s="137"/>
      <c r="Z256" s="159">
        <f>'Allocation Factor'!$C$19</f>
        <v>0.96306666666666663</v>
      </c>
      <c r="AA256" s="137"/>
      <c r="AB256" s="168">
        <f t="shared" si="60"/>
        <v>323970.61553170974</v>
      </c>
      <c r="AC256" s="168"/>
      <c r="AD256" s="137"/>
    </row>
    <row r="257" spans="2:30" x14ac:dyDescent="0.2">
      <c r="B257" s="167" t="s">
        <v>8</v>
      </c>
      <c r="C257" s="137">
        <v>2040</v>
      </c>
      <c r="D257" s="138">
        <f t="shared" si="68"/>
        <v>65759260.47031036</v>
      </c>
      <c r="E257" s="138"/>
      <c r="F257" s="154">
        <f>'Depreciation '!C217</f>
        <v>-65421695</v>
      </c>
      <c r="G257" s="137"/>
      <c r="H257" s="154">
        <f>ADFIT_CCR.ELG!N211</f>
        <v>1800733</v>
      </c>
      <c r="I257" s="137"/>
      <c r="J257" s="154">
        <v>0</v>
      </c>
      <c r="K257" s="137"/>
      <c r="L257" s="154">
        <v>0</v>
      </c>
      <c r="M257" s="137"/>
      <c r="N257" s="138">
        <f t="shared" si="67"/>
        <v>2138298.4703103602</v>
      </c>
      <c r="O257" s="137"/>
      <c r="P257" s="158">
        <f>WACC!$T$10</f>
        <v>7.4999999999999997E-2</v>
      </c>
      <c r="Q257" s="137"/>
      <c r="R257" s="138">
        <f t="shared" si="58"/>
        <v>13364.365439439751</v>
      </c>
      <c r="S257" s="137"/>
      <c r="T257" s="139">
        <v>0</v>
      </c>
      <c r="U257" s="137"/>
      <c r="V257" s="139">
        <f t="shared" si="65"/>
        <v>321124</v>
      </c>
      <c r="W257" s="139"/>
      <c r="X257" s="139">
        <f t="shared" si="59"/>
        <v>334488.36543943977</v>
      </c>
      <c r="Y257" s="137"/>
      <c r="Z257" s="159">
        <f>'Allocation Factor'!$C$19</f>
        <v>0.96306666666666663</v>
      </c>
      <c r="AA257" s="137"/>
      <c r="AB257" s="168">
        <f t="shared" si="60"/>
        <v>322134.59514254314</v>
      </c>
      <c r="AC257" s="168"/>
      <c r="AD257" s="137"/>
    </row>
    <row r="258" spans="2:30" x14ac:dyDescent="0.2">
      <c r="B258" s="167" t="s">
        <v>9</v>
      </c>
      <c r="C258" s="137">
        <v>2040</v>
      </c>
      <c r="D258" s="138">
        <f t="shared" si="68"/>
        <v>65759260.47031036</v>
      </c>
      <c r="E258" s="138"/>
      <c r="F258" s="154">
        <f>'Depreciation '!C218</f>
        <v>-65742819</v>
      </c>
      <c r="G258" s="137"/>
      <c r="H258" s="154">
        <f>ADFIT_CCR.ELG!N212</f>
        <v>1816829</v>
      </c>
      <c r="I258" s="137"/>
      <c r="J258" s="154">
        <v>0</v>
      </c>
      <c r="K258" s="137"/>
      <c r="L258" s="154">
        <v>0</v>
      </c>
      <c r="M258" s="137"/>
      <c r="N258" s="138">
        <f t="shared" si="67"/>
        <v>1833270.4703103602</v>
      </c>
      <c r="O258" s="137"/>
      <c r="P258" s="158">
        <f>WACC!$T$10</f>
        <v>7.4999999999999997E-2</v>
      </c>
      <c r="Q258" s="137"/>
      <c r="R258" s="138">
        <f t="shared" si="58"/>
        <v>11457.94043943975</v>
      </c>
      <c r="S258" s="137"/>
      <c r="T258" s="139">
        <v>0</v>
      </c>
      <c r="U258" s="137"/>
      <c r="V258" s="139">
        <f t="shared" si="65"/>
        <v>321124</v>
      </c>
      <c r="W258" s="139"/>
      <c r="X258" s="139">
        <f t="shared" si="59"/>
        <v>332581.94043943973</v>
      </c>
      <c r="Y258" s="137"/>
      <c r="Z258" s="159">
        <f>'Allocation Factor'!$C$19</f>
        <v>0.96306666666666663</v>
      </c>
      <c r="AA258" s="137"/>
      <c r="AB258" s="168">
        <f t="shared" si="60"/>
        <v>320298.58077254309</v>
      </c>
      <c r="AC258" s="168"/>
      <c r="AD258" s="137"/>
    </row>
    <row r="259" spans="2:30" x14ac:dyDescent="0.2">
      <c r="B259" s="167" t="s">
        <v>10</v>
      </c>
      <c r="C259" s="137">
        <v>2040</v>
      </c>
      <c r="D259" s="138">
        <f t="shared" si="68"/>
        <v>65759260.47031036</v>
      </c>
      <c r="E259" s="138"/>
      <c r="F259" s="154">
        <f>'Depreciation '!C219</f>
        <v>-66063943</v>
      </c>
      <c r="G259" s="137"/>
      <c r="H259" s="154">
        <f>ADFIT_CCR.ELG!N213</f>
        <v>1832924</v>
      </c>
      <c r="I259" s="137"/>
      <c r="J259" s="154">
        <v>0</v>
      </c>
      <c r="K259" s="137"/>
      <c r="L259" s="154">
        <v>0</v>
      </c>
      <c r="M259" s="137"/>
      <c r="N259" s="138">
        <f t="shared" si="67"/>
        <v>1528241.4703103602</v>
      </c>
      <c r="O259" s="137"/>
      <c r="P259" s="158">
        <f>WACC!$T$10</f>
        <v>7.4999999999999997E-2</v>
      </c>
      <c r="Q259" s="137"/>
      <c r="R259" s="138">
        <f t="shared" si="58"/>
        <v>9551.5091894397501</v>
      </c>
      <c r="S259" s="137"/>
      <c r="T259" s="139">
        <v>0</v>
      </c>
      <c r="U259" s="137"/>
      <c r="V259" s="139">
        <f t="shared" si="65"/>
        <v>321124</v>
      </c>
      <c r="W259" s="139"/>
      <c r="X259" s="139">
        <f t="shared" si="59"/>
        <v>330675.50918943976</v>
      </c>
      <c r="Y259" s="137"/>
      <c r="Z259" s="159">
        <f>'Allocation Factor'!$C$19</f>
        <v>0.96306666666666663</v>
      </c>
      <c r="AA259" s="137"/>
      <c r="AB259" s="168">
        <f t="shared" si="60"/>
        <v>318462.56038337643</v>
      </c>
      <c r="AC259" s="168"/>
      <c r="AD259" s="137"/>
    </row>
  </sheetData>
  <mergeCells count="15">
    <mergeCell ref="B1:AB2"/>
    <mergeCell ref="B5:B6"/>
    <mergeCell ref="D5:D6"/>
    <mergeCell ref="F5:F6"/>
    <mergeCell ref="H5:H6"/>
    <mergeCell ref="L5:L6"/>
    <mergeCell ref="N5:N6"/>
    <mergeCell ref="P5:P6"/>
    <mergeCell ref="R5:R6"/>
    <mergeCell ref="T5:T6"/>
    <mergeCell ref="AD4:AD6"/>
    <mergeCell ref="X4:X6"/>
    <mergeCell ref="AB4:AB6"/>
    <mergeCell ref="Z4:Z6"/>
    <mergeCell ref="V5:V6"/>
  </mergeCells>
  <pageMargins left="0.7" right="0.7" top="0.75" bottom="0.75" header="0.3" footer="0.3"/>
  <pageSetup scale="16" orientation="landscape" r:id="rId1"/>
  <ignoredErrors>
    <ignoredError sqref="D54:D6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1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51" sqref="H51"/>
    </sheetView>
  </sheetViews>
  <sheetFormatPr defaultColWidth="8.85546875" defaultRowHeight="12.75" x14ac:dyDescent="0.2"/>
  <cols>
    <col min="1" max="1" width="1.7109375" style="1" customWidth="1"/>
    <col min="2" max="2" width="10.140625" style="1" customWidth="1"/>
    <col min="3" max="3" width="8.140625" style="1" customWidth="1"/>
    <col min="4" max="4" width="17.7109375" style="1" customWidth="1"/>
    <col min="5" max="5" width="2.5703125" style="1" customWidth="1"/>
    <col min="6" max="6" width="12.42578125" style="1" customWidth="1"/>
    <col min="7" max="7" width="2.5703125" style="1" customWidth="1"/>
    <col min="8" max="8" width="12.42578125" style="1" customWidth="1"/>
    <col min="9" max="9" width="2.5703125" style="1" customWidth="1"/>
    <col min="10" max="10" width="12.42578125" style="1" customWidth="1"/>
    <col min="11" max="11" width="2.5703125" style="1" customWidth="1"/>
    <col min="12" max="12" width="12.42578125" style="1" customWidth="1"/>
    <col min="13" max="13" width="2.5703125" style="1" customWidth="1"/>
    <col min="14" max="14" width="14.5703125" style="1" customWidth="1"/>
    <col min="15" max="15" width="2.5703125" style="1" customWidth="1"/>
    <col min="16" max="16" width="14.5703125" style="1" customWidth="1"/>
    <col min="17" max="17" width="2.5703125" style="1" customWidth="1"/>
    <col min="18" max="18" width="10.7109375" style="1" customWidth="1"/>
    <col min="19" max="19" width="2.5703125" style="1" customWidth="1"/>
    <col min="20" max="20" width="8.5703125" style="1" customWidth="1"/>
    <col min="21" max="21" width="2.5703125" style="1" customWidth="1"/>
    <col min="22" max="22" width="12" style="1" customWidth="1"/>
    <col min="23" max="23" width="2.5703125" style="1" customWidth="1"/>
    <col min="24" max="24" width="14.85546875" style="1" customWidth="1"/>
    <col min="25" max="25" width="2.5703125" style="1" customWidth="1"/>
    <col min="26" max="26" width="12.28515625" style="1" customWidth="1"/>
    <col min="27" max="27" width="2.140625" style="1" customWidth="1"/>
    <col min="28" max="28" width="12" style="1" customWidth="1"/>
    <col min="29" max="29" width="2.140625" style="1" customWidth="1"/>
    <col min="30" max="30" width="44" style="1" customWidth="1"/>
    <col min="31" max="16384" width="8.85546875" style="1"/>
  </cols>
  <sheetData>
    <row r="1" spans="2:31" x14ac:dyDescent="0.2">
      <c r="B1" s="246" t="s">
        <v>124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</row>
    <row r="2" spans="2:31" x14ac:dyDescent="0.2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</row>
    <row r="3" spans="2:31" ht="14.25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</row>
    <row r="4" spans="2:31" x14ac:dyDescent="0.2">
      <c r="B4" s="1" t="s">
        <v>0</v>
      </c>
      <c r="X4" s="244" t="s">
        <v>73</v>
      </c>
      <c r="Z4" s="244" t="s">
        <v>32</v>
      </c>
      <c r="AB4" s="245" t="s">
        <v>84</v>
      </c>
      <c r="AD4" s="245" t="s">
        <v>74</v>
      </c>
      <c r="AE4" s="243"/>
    </row>
    <row r="5" spans="2:31" ht="12.75" customHeight="1" x14ac:dyDescent="0.2">
      <c r="B5" s="245" t="s">
        <v>22</v>
      </c>
      <c r="D5" s="245" t="s">
        <v>33</v>
      </c>
      <c r="E5" s="2"/>
      <c r="F5" s="245" t="s">
        <v>1</v>
      </c>
      <c r="H5" s="245" t="s">
        <v>2</v>
      </c>
      <c r="J5" s="140"/>
      <c r="L5" s="245" t="s">
        <v>37</v>
      </c>
      <c r="N5" s="245" t="s">
        <v>3</v>
      </c>
      <c r="P5" s="245" t="s">
        <v>31</v>
      </c>
      <c r="R5" s="245" t="s">
        <v>4</v>
      </c>
      <c r="T5" s="245" t="s">
        <v>5</v>
      </c>
      <c r="V5" s="245" t="s">
        <v>23</v>
      </c>
      <c r="W5" s="140"/>
      <c r="X5" s="244"/>
      <c r="Z5" s="244"/>
      <c r="AB5" s="245"/>
      <c r="AD5" s="245"/>
      <c r="AE5" s="243"/>
    </row>
    <row r="6" spans="2:31" ht="27.75" customHeight="1" x14ac:dyDescent="0.2">
      <c r="B6" s="245"/>
      <c r="C6" s="4" t="s">
        <v>7</v>
      </c>
      <c r="D6" s="245"/>
      <c r="E6" s="4"/>
      <c r="F6" s="245"/>
      <c r="G6" s="5"/>
      <c r="H6" s="245"/>
      <c r="I6" s="5"/>
      <c r="J6" s="140" t="s">
        <v>36</v>
      </c>
      <c r="K6" s="5"/>
      <c r="L6" s="245"/>
      <c r="M6" s="5"/>
      <c r="N6" s="245"/>
      <c r="O6" s="5"/>
      <c r="P6" s="245"/>
      <c r="Q6" s="5"/>
      <c r="R6" s="245"/>
      <c r="S6" s="5"/>
      <c r="T6" s="245"/>
      <c r="U6" s="5"/>
      <c r="V6" s="245"/>
      <c r="W6" s="140"/>
      <c r="X6" s="244"/>
      <c r="Y6" s="5"/>
      <c r="Z6" s="244"/>
      <c r="AA6" s="5"/>
      <c r="AB6" s="245"/>
      <c r="AD6" s="245"/>
      <c r="AE6" s="243"/>
    </row>
    <row r="7" spans="2:31" x14ac:dyDescent="0.2">
      <c r="B7" s="6">
        <v>-1</v>
      </c>
      <c r="C7" s="6">
        <f>B7-1</f>
        <v>-2</v>
      </c>
      <c r="D7" s="6">
        <f>C7-1</f>
        <v>-3</v>
      </c>
      <c r="E7" s="6" t="s">
        <v>0</v>
      </c>
      <c r="F7" s="6">
        <f>D7-1</f>
        <v>-4</v>
      </c>
      <c r="G7" s="6" t="s">
        <v>0</v>
      </c>
      <c r="H7" s="6">
        <f>F7-1</f>
        <v>-5</v>
      </c>
      <c r="I7" s="6" t="s">
        <v>0</v>
      </c>
      <c r="J7" s="6">
        <f>H7-1</f>
        <v>-6</v>
      </c>
      <c r="K7" s="6" t="s">
        <v>0</v>
      </c>
      <c r="L7" s="6">
        <f>J7-1</f>
        <v>-7</v>
      </c>
      <c r="M7" s="6" t="s">
        <v>0</v>
      </c>
      <c r="N7" s="6">
        <f>L7-1</f>
        <v>-8</v>
      </c>
      <c r="O7" s="6" t="s">
        <v>0</v>
      </c>
      <c r="P7" s="6">
        <f>N7-1</f>
        <v>-9</v>
      </c>
      <c r="Q7" s="6" t="s">
        <v>0</v>
      </c>
      <c r="R7" s="6">
        <f>P7-1</f>
        <v>-10</v>
      </c>
      <c r="S7" s="6" t="s">
        <v>0</v>
      </c>
      <c r="T7" s="6">
        <f>R7-1</f>
        <v>-11</v>
      </c>
      <c r="U7" s="6"/>
      <c r="V7" s="6">
        <f>T7-1</f>
        <v>-12</v>
      </c>
      <c r="W7" s="6" t="s">
        <v>0</v>
      </c>
      <c r="X7" s="134">
        <f>V7-1</f>
        <v>-13</v>
      </c>
      <c r="Y7" s="6" t="s">
        <v>0</v>
      </c>
      <c r="Z7" s="134">
        <f>X7-1</f>
        <v>-14</v>
      </c>
      <c r="AA7" s="6"/>
      <c r="AB7" s="6">
        <f>Z7-1</f>
        <v>-15</v>
      </c>
      <c r="AD7" s="6"/>
      <c r="AE7" s="178"/>
    </row>
    <row r="8" spans="2:31" x14ac:dyDescent="0.2">
      <c r="E8" s="2"/>
      <c r="N8" s="7"/>
      <c r="R8" s="7"/>
      <c r="X8" s="8"/>
      <c r="AD8" s="6"/>
      <c r="AE8" s="178"/>
    </row>
    <row r="9" spans="2:31" x14ac:dyDescent="0.2">
      <c r="B9" s="26" t="s">
        <v>18</v>
      </c>
      <c r="C9" s="8">
        <v>2020</v>
      </c>
      <c r="D9" s="12">
        <v>0</v>
      </c>
      <c r="E9" s="13"/>
      <c r="F9" s="21">
        <v>0</v>
      </c>
      <c r="G9" s="8"/>
      <c r="H9" s="21">
        <v>0</v>
      </c>
      <c r="I9" s="8"/>
      <c r="J9" s="21">
        <f>SUM('CWIP CCR Only'!$B$4:B11)</f>
        <v>108273.53419950703</v>
      </c>
      <c r="K9" s="8"/>
      <c r="L9" s="21">
        <f>SUM('CWIP CCR Only'!$B$4:$B$6)</f>
        <v>0</v>
      </c>
      <c r="M9" s="8"/>
      <c r="N9" s="12">
        <f>SUM(D9:J9)-L9</f>
        <v>108273.53419950703</v>
      </c>
      <c r="O9" s="8"/>
      <c r="P9" s="155">
        <f>WACC!$T$10</f>
        <v>7.4999999999999997E-2</v>
      </c>
      <c r="Q9" s="8"/>
      <c r="R9" s="12">
        <f t="shared" ref="R9:R61" si="0">N9*P9/12</f>
        <v>676.70958874691894</v>
      </c>
      <c r="S9" s="8"/>
      <c r="T9" s="14">
        <v>0</v>
      </c>
      <c r="U9" s="8"/>
      <c r="V9" s="14">
        <f>(ROUND(D9*0.2/12,0))</f>
        <v>0</v>
      </c>
      <c r="W9" s="14"/>
      <c r="X9" s="14">
        <f t="shared" ref="X9:X61" si="1">V9+T9+R9</f>
        <v>676.70958874691894</v>
      </c>
      <c r="Y9" s="8"/>
      <c r="Z9" s="156">
        <f>'Allocation Factor'!$C$19</f>
        <v>0.96306666666666663</v>
      </c>
      <c r="AA9" s="8"/>
      <c r="AB9" s="157">
        <f t="shared" ref="AB9:AB61" si="2">X9*Z9</f>
        <v>651.71644793586609</v>
      </c>
    </row>
    <row r="10" spans="2:31" x14ac:dyDescent="0.2">
      <c r="B10" s="26" t="s">
        <v>19</v>
      </c>
      <c r="C10" s="8">
        <v>2020</v>
      </c>
      <c r="D10" s="12">
        <v>0</v>
      </c>
      <c r="E10" s="13"/>
      <c r="F10" s="21">
        <v>0</v>
      </c>
      <c r="G10" s="8"/>
      <c r="H10" s="21">
        <v>0</v>
      </c>
      <c r="I10" s="8"/>
      <c r="J10" s="21">
        <f>SUM('CWIP CCR Only'!$B$4:B12)</f>
        <v>233054.47980506902</v>
      </c>
      <c r="K10" s="8"/>
      <c r="L10" s="21">
        <f>SUM('CWIP CCR Only'!$B$4:$B$6)</f>
        <v>0</v>
      </c>
      <c r="M10" s="8"/>
      <c r="N10" s="12">
        <f t="shared" ref="N10:N61" si="3">SUM(D10:J10)-L10</f>
        <v>233054.47980506902</v>
      </c>
      <c r="O10" s="8"/>
      <c r="P10" s="155">
        <f>WACC!$T$10</f>
        <v>7.4999999999999997E-2</v>
      </c>
      <c r="Q10" s="8"/>
      <c r="R10" s="12">
        <f t="shared" si="0"/>
        <v>1456.5904987816812</v>
      </c>
      <c r="S10" s="8"/>
      <c r="T10" s="14">
        <v>0</v>
      </c>
      <c r="U10" s="8"/>
      <c r="V10" s="14">
        <f t="shared" ref="V10:V49" si="4">(ROUND(D10*0.2/12,0))</f>
        <v>0</v>
      </c>
      <c r="W10" s="14"/>
      <c r="X10" s="14">
        <f t="shared" si="1"/>
        <v>1456.5904987816812</v>
      </c>
      <c r="Y10" s="8"/>
      <c r="Z10" s="156">
        <f>'Allocation Factor'!$C$19</f>
        <v>0.96306666666666663</v>
      </c>
      <c r="AA10" s="8"/>
      <c r="AB10" s="157">
        <f t="shared" si="2"/>
        <v>1402.793756360011</v>
      </c>
    </row>
    <row r="11" spans="2:31" x14ac:dyDescent="0.2">
      <c r="B11" s="26" t="s">
        <v>8</v>
      </c>
      <c r="C11" s="8">
        <v>2020</v>
      </c>
      <c r="D11" s="12">
        <v>0</v>
      </c>
      <c r="E11" s="13"/>
      <c r="F11" s="21">
        <v>0</v>
      </c>
      <c r="G11" s="8"/>
      <c r="H11" s="21">
        <v>0</v>
      </c>
      <c r="I11" s="8"/>
      <c r="J11" s="21">
        <f>SUM('CWIP CCR Only'!$B$4:B13)</f>
        <v>233671.05225182482</v>
      </c>
      <c r="K11" s="8"/>
      <c r="L11" s="21">
        <f>SUM('CWIP CCR Only'!$B$4:$B$6)</f>
        <v>0</v>
      </c>
      <c r="M11" s="8"/>
      <c r="N11" s="12">
        <f t="shared" si="3"/>
        <v>233671.05225182482</v>
      </c>
      <c r="O11" s="8"/>
      <c r="P11" s="155">
        <f>WACC!$T$10</f>
        <v>7.4999999999999997E-2</v>
      </c>
      <c r="Q11" s="8"/>
      <c r="R11" s="12">
        <f t="shared" si="0"/>
        <v>1460.4440765739052</v>
      </c>
      <c r="S11" s="8"/>
      <c r="T11" s="14">
        <v>0</v>
      </c>
      <c r="U11" s="8"/>
      <c r="V11" s="14">
        <f t="shared" si="4"/>
        <v>0</v>
      </c>
      <c r="W11" s="14"/>
      <c r="X11" s="14">
        <f t="shared" si="1"/>
        <v>1460.4440765739052</v>
      </c>
      <c r="Y11" s="8"/>
      <c r="Z11" s="156">
        <f>'Allocation Factor'!$C$19</f>
        <v>0.96306666666666663</v>
      </c>
      <c r="AA11" s="8"/>
      <c r="AB11" s="157">
        <f t="shared" si="2"/>
        <v>1406.5050086791089</v>
      </c>
    </row>
    <row r="12" spans="2:31" x14ac:dyDescent="0.2">
      <c r="B12" s="26" t="s">
        <v>9</v>
      </c>
      <c r="C12" s="8">
        <v>2020</v>
      </c>
      <c r="D12" s="12">
        <v>0</v>
      </c>
      <c r="E12" s="13"/>
      <c r="F12" s="21">
        <v>0</v>
      </c>
      <c r="G12" s="8"/>
      <c r="H12" s="21">
        <v>0</v>
      </c>
      <c r="I12" s="8"/>
      <c r="J12" s="21">
        <f>SUM('CWIP CCR Only'!$B$4:B14)</f>
        <v>713200.33138139732</v>
      </c>
      <c r="K12" s="8"/>
      <c r="L12" s="21">
        <f>SUM('CWIP CCR Only'!$B$4:$B$6)</f>
        <v>0</v>
      </c>
      <c r="M12" s="8"/>
      <c r="N12" s="12">
        <f t="shared" si="3"/>
        <v>713200.33138139732</v>
      </c>
      <c r="O12" s="8"/>
      <c r="P12" s="155">
        <f>WACC!$T$10</f>
        <v>7.4999999999999997E-2</v>
      </c>
      <c r="Q12" s="8"/>
      <c r="R12" s="12">
        <f t="shared" si="0"/>
        <v>4457.5020711337329</v>
      </c>
      <c r="S12" s="8"/>
      <c r="T12" s="14">
        <v>0</v>
      </c>
      <c r="U12" s="8"/>
      <c r="V12" s="14">
        <f t="shared" si="4"/>
        <v>0</v>
      </c>
      <c r="W12" s="14"/>
      <c r="X12" s="14">
        <f t="shared" si="1"/>
        <v>4457.5020711337329</v>
      </c>
      <c r="Y12" s="8"/>
      <c r="Z12" s="156">
        <f>'Allocation Factor'!$C$19</f>
        <v>0.96306666666666663</v>
      </c>
      <c r="AA12" s="8"/>
      <c r="AB12" s="157">
        <f t="shared" si="2"/>
        <v>4292.8716613065271</v>
      </c>
    </row>
    <row r="13" spans="2:31" x14ac:dyDescent="0.2">
      <c r="B13" s="26" t="s">
        <v>10</v>
      </c>
      <c r="C13" s="8">
        <v>2020</v>
      </c>
      <c r="D13" s="12">
        <v>0</v>
      </c>
      <c r="E13" s="13"/>
      <c r="F13" s="21">
        <v>0</v>
      </c>
      <c r="G13" s="8"/>
      <c r="H13" s="21">
        <v>0</v>
      </c>
      <c r="I13" s="8"/>
      <c r="J13" s="21">
        <f>SUM('CWIP CCR Only'!$B$4:B15)</f>
        <v>1260000</v>
      </c>
      <c r="K13" s="8"/>
      <c r="L13" s="21">
        <f>SUM('CWIP CCR Only'!$B$4:$B$6)</f>
        <v>0</v>
      </c>
      <c r="M13" s="8"/>
      <c r="N13" s="12">
        <f t="shared" si="3"/>
        <v>1260000</v>
      </c>
      <c r="O13" s="8"/>
      <c r="P13" s="155">
        <f>WACC!$T$10</f>
        <v>7.4999999999999997E-2</v>
      </c>
      <c r="Q13" s="8"/>
      <c r="R13" s="12">
        <f t="shared" si="0"/>
        <v>7875</v>
      </c>
      <c r="S13" s="8"/>
      <c r="T13" s="14">
        <v>0</v>
      </c>
      <c r="U13" s="8"/>
      <c r="V13" s="14">
        <f t="shared" si="4"/>
        <v>0</v>
      </c>
      <c r="W13" s="14"/>
      <c r="X13" s="14">
        <f t="shared" si="1"/>
        <v>7875</v>
      </c>
      <c r="Y13" s="8"/>
      <c r="Z13" s="156">
        <f>'Allocation Factor'!$C$19</f>
        <v>0.96306666666666663</v>
      </c>
      <c r="AA13" s="8"/>
      <c r="AB13" s="157">
        <f t="shared" si="2"/>
        <v>7584.15</v>
      </c>
    </row>
    <row r="14" spans="2:31" x14ac:dyDescent="0.2">
      <c r="B14" s="26" t="s">
        <v>11</v>
      </c>
      <c r="C14" s="8">
        <v>2021</v>
      </c>
      <c r="D14" s="12">
        <v>0</v>
      </c>
      <c r="E14" s="13"/>
      <c r="F14" s="21">
        <v>0</v>
      </c>
      <c r="G14" s="8"/>
      <c r="H14" s="21">
        <v>0</v>
      </c>
      <c r="I14" s="8"/>
      <c r="J14" s="21">
        <f>SUM('CWIP CCR Only'!$B$4:B16)</f>
        <v>1668130.558411869</v>
      </c>
      <c r="K14" s="8"/>
      <c r="L14" s="21">
        <f>SUM('CWIP CCR Only'!$B$4:$B$6)</f>
        <v>0</v>
      </c>
      <c r="M14" s="8"/>
      <c r="N14" s="12">
        <f t="shared" si="3"/>
        <v>1668130.558411869</v>
      </c>
      <c r="O14" s="8"/>
      <c r="P14" s="155">
        <f>WACC!$T$10</f>
        <v>7.4999999999999997E-2</v>
      </c>
      <c r="Q14" s="8"/>
      <c r="R14" s="12">
        <f t="shared" si="0"/>
        <v>10425.815990074181</v>
      </c>
      <c r="S14" s="8"/>
      <c r="T14" s="14">
        <v>0</v>
      </c>
      <c r="U14" s="8"/>
      <c r="V14" s="14">
        <f t="shared" si="4"/>
        <v>0</v>
      </c>
      <c r="W14" s="14"/>
      <c r="X14" s="14">
        <f t="shared" si="1"/>
        <v>10425.815990074181</v>
      </c>
      <c r="Y14" s="8"/>
      <c r="Z14" s="156">
        <f>'Allocation Factor'!$C$19</f>
        <v>0.96306666666666663</v>
      </c>
      <c r="AA14" s="8"/>
      <c r="AB14" s="157">
        <f t="shared" si="2"/>
        <v>10040.755852840774</v>
      </c>
    </row>
    <row r="15" spans="2:31" x14ac:dyDescent="0.2">
      <c r="B15" s="26" t="s">
        <v>12</v>
      </c>
      <c r="C15" s="8">
        <v>2021</v>
      </c>
      <c r="D15" s="12">
        <v>0</v>
      </c>
      <c r="E15" s="13"/>
      <c r="F15" s="21">
        <v>0</v>
      </c>
      <c r="G15" s="8"/>
      <c r="H15" s="21">
        <v>0</v>
      </c>
      <c r="I15" s="8"/>
      <c r="J15" s="21">
        <f>SUM('CWIP CCR Only'!$B$4:B17)</f>
        <v>1721100.6765632143</v>
      </c>
      <c r="K15" s="8"/>
      <c r="L15" s="21">
        <f>SUM('CWIP CCR Only'!$B$4:$B$6)</f>
        <v>0</v>
      </c>
      <c r="M15" s="8"/>
      <c r="N15" s="12">
        <f t="shared" si="3"/>
        <v>1721100.6765632143</v>
      </c>
      <c r="O15" s="8"/>
      <c r="P15" s="155">
        <f>WACC!$T$10</f>
        <v>7.4999999999999997E-2</v>
      </c>
      <c r="Q15" s="8"/>
      <c r="R15" s="12">
        <f t="shared" si="0"/>
        <v>10756.879228520089</v>
      </c>
      <c r="S15" s="8"/>
      <c r="T15" s="14">
        <v>0</v>
      </c>
      <c r="U15" s="8"/>
      <c r="V15" s="14">
        <f t="shared" si="4"/>
        <v>0</v>
      </c>
      <c r="W15" s="14"/>
      <c r="X15" s="14">
        <f t="shared" si="1"/>
        <v>10756.879228520089</v>
      </c>
      <c r="Y15" s="8"/>
      <c r="Z15" s="156">
        <f>'Allocation Factor'!$C$19</f>
        <v>0.96306666666666663</v>
      </c>
      <c r="AA15" s="8"/>
      <c r="AB15" s="157">
        <f t="shared" si="2"/>
        <v>10359.591822346747</v>
      </c>
    </row>
    <row r="16" spans="2:31" x14ac:dyDescent="0.2">
      <c r="B16" s="26" t="s">
        <v>13</v>
      </c>
      <c r="C16" s="8">
        <v>2021</v>
      </c>
      <c r="D16" s="12">
        <v>0</v>
      </c>
      <c r="E16" s="13"/>
      <c r="F16" s="21">
        <v>0</v>
      </c>
      <c r="G16" s="8"/>
      <c r="H16" s="21">
        <v>0</v>
      </c>
      <c r="I16" s="8"/>
      <c r="J16" s="21">
        <f>SUM('CWIP CCR Only'!$B$4:B18)</f>
        <v>1774070.7947145596</v>
      </c>
      <c r="K16" s="8"/>
      <c r="L16" s="21">
        <f>SUM('CWIP CCR Only'!$B$4:$B$6)</f>
        <v>0</v>
      </c>
      <c r="M16" s="8"/>
      <c r="N16" s="12">
        <f t="shared" si="3"/>
        <v>1774070.7947145596</v>
      </c>
      <c r="O16" s="8"/>
      <c r="P16" s="155">
        <f>WACC!$T$10</f>
        <v>7.4999999999999997E-2</v>
      </c>
      <c r="Q16" s="8"/>
      <c r="R16" s="12">
        <f t="shared" si="0"/>
        <v>11087.942466965998</v>
      </c>
      <c r="S16" s="8"/>
      <c r="T16" s="14">
        <v>0</v>
      </c>
      <c r="U16" s="8"/>
      <c r="V16" s="14">
        <f t="shared" si="4"/>
        <v>0</v>
      </c>
      <c r="W16" s="14"/>
      <c r="X16" s="14">
        <f t="shared" si="1"/>
        <v>11087.942466965998</v>
      </c>
      <c r="Y16" s="8"/>
      <c r="Z16" s="156">
        <f>'Allocation Factor'!$C$19</f>
        <v>0.96306666666666663</v>
      </c>
      <c r="AA16" s="8"/>
      <c r="AB16" s="157">
        <f t="shared" si="2"/>
        <v>10678.42779185272</v>
      </c>
    </row>
    <row r="17" spans="1:31" x14ac:dyDescent="0.2">
      <c r="B17" s="26" t="s">
        <v>14</v>
      </c>
      <c r="C17" s="8">
        <v>2021</v>
      </c>
      <c r="D17" s="12">
        <v>0</v>
      </c>
      <c r="E17" s="13"/>
      <c r="F17" s="21">
        <v>0</v>
      </c>
      <c r="G17" s="8"/>
      <c r="H17" s="21">
        <v>0</v>
      </c>
      <c r="I17" s="8"/>
      <c r="J17" s="21">
        <f>SUM('CWIP CCR Only'!$B$4:B19)</f>
        <v>1827040.9128659049</v>
      </c>
      <c r="K17" s="8"/>
      <c r="L17" s="21">
        <f>SUM('CWIP CCR Only'!$B$4:$B$6)</f>
        <v>0</v>
      </c>
      <c r="M17" s="8"/>
      <c r="N17" s="12">
        <f t="shared" si="3"/>
        <v>1827040.9128659049</v>
      </c>
      <c r="O17" s="8"/>
      <c r="P17" s="155">
        <f>WACC!$T$10</f>
        <v>7.4999999999999997E-2</v>
      </c>
      <c r="Q17" s="8"/>
      <c r="R17" s="12">
        <f t="shared" si="0"/>
        <v>11419.005705411904</v>
      </c>
      <c r="S17" s="8"/>
      <c r="T17" s="14">
        <v>0</v>
      </c>
      <c r="U17" s="8"/>
      <c r="V17" s="14">
        <f t="shared" si="4"/>
        <v>0</v>
      </c>
      <c r="W17" s="14"/>
      <c r="X17" s="14">
        <f t="shared" si="1"/>
        <v>11419.005705411904</v>
      </c>
      <c r="Y17" s="8"/>
      <c r="Z17" s="156">
        <f>'Allocation Factor'!$C$19</f>
        <v>0.96306666666666663</v>
      </c>
      <c r="AA17" s="8"/>
      <c r="AB17" s="157">
        <f t="shared" si="2"/>
        <v>10997.26376135869</v>
      </c>
    </row>
    <row r="18" spans="1:31" x14ac:dyDescent="0.2">
      <c r="B18" s="26" t="s">
        <v>15</v>
      </c>
      <c r="C18" s="8">
        <v>2021</v>
      </c>
      <c r="D18" s="12">
        <v>0</v>
      </c>
      <c r="E18" s="13"/>
      <c r="F18" s="21">
        <v>0</v>
      </c>
      <c r="G18" s="8"/>
      <c r="H18" s="21">
        <v>0</v>
      </c>
      <c r="I18" s="8"/>
      <c r="J18" s="21">
        <f>SUM('CWIP CCR Only'!$B$4:B20)</f>
        <v>1878658.2580611382</v>
      </c>
      <c r="K18" s="8"/>
      <c r="L18" s="21">
        <f>SUM('CWIP CCR Only'!$B$4:$B$6)</f>
        <v>0</v>
      </c>
      <c r="M18" s="8"/>
      <c r="N18" s="12">
        <f t="shared" si="3"/>
        <v>1878658.2580611382</v>
      </c>
      <c r="O18" s="8"/>
      <c r="P18" s="155">
        <f>WACC!$T$10</f>
        <v>7.4999999999999997E-2</v>
      </c>
      <c r="Q18" s="8"/>
      <c r="R18" s="12">
        <f t="shared" si="0"/>
        <v>11741.614112882113</v>
      </c>
      <c r="S18" s="8"/>
      <c r="T18" s="14">
        <v>0</v>
      </c>
      <c r="U18" s="8"/>
      <c r="V18" s="14">
        <f t="shared" si="4"/>
        <v>0</v>
      </c>
      <c r="W18" s="14"/>
      <c r="X18" s="14">
        <f t="shared" si="1"/>
        <v>11741.614112882113</v>
      </c>
      <c r="Y18" s="8"/>
      <c r="Z18" s="156">
        <f>'Allocation Factor'!$C$19</f>
        <v>0.96306666666666663</v>
      </c>
      <c r="AA18" s="8"/>
      <c r="AB18" s="157">
        <f t="shared" si="2"/>
        <v>11307.957164979667</v>
      </c>
    </row>
    <row r="19" spans="1:31" x14ac:dyDescent="0.2">
      <c r="B19" s="26" t="s">
        <v>16</v>
      </c>
      <c r="C19" s="8">
        <v>2021</v>
      </c>
      <c r="D19" s="12">
        <v>0</v>
      </c>
      <c r="E19" s="13"/>
      <c r="F19" s="21">
        <v>0</v>
      </c>
      <c r="G19" s="8"/>
      <c r="H19" s="21">
        <v>0</v>
      </c>
      <c r="I19" s="8"/>
      <c r="J19" s="21">
        <f>SUM('CWIP CCR Only'!$B$4:B21)</f>
        <v>1931628.3762124835</v>
      </c>
      <c r="K19" s="8"/>
      <c r="L19" s="21">
        <f>SUM('CWIP CCR Only'!$B$4:$B$6)</f>
        <v>0</v>
      </c>
      <c r="M19" s="8"/>
      <c r="N19" s="12">
        <f t="shared" si="3"/>
        <v>1931628.3762124835</v>
      </c>
      <c r="O19" s="8"/>
      <c r="P19" s="155">
        <f>WACC!$T$10</f>
        <v>7.4999999999999997E-2</v>
      </c>
      <c r="Q19" s="8"/>
      <c r="R19" s="12">
        <f t="shared" si="0"/>
        <v>12072.67735132802</v>
      </c>
      <c r="S19" s="8"/>
      <c r="T19" s="14">
        <v>0</v>
      </c>
      <c r="U19" s="8"/>
      <c r="V19" s="14">
        <f t="shared" si="4"/>
        <v>0</v>
      </c>
      <c r="W19" s="14"/>
      <c r="X19" s="14">
        <f t="shared" si="1"/>
        <v>12072.67735132802</v>
      </c>
      <c r="Y19" s="8"/>
      <c r="Z19" s="156">
        <f>'Allocation Factor'!$C$19</f>
        <v>0.96306666666666663</v>
      </c>
      <c r="AA19" s="8"/>
      <c r="AB19" s="157">
        <f t="shared" si="2"/>
        <v>11626.793134485639</v>
      </c>
    </row>
    <row r="20" spans="1:31" x14ac:dyDescent="0.2">
      <c r="B20" s="26" t="s">
        <v>17</v>
      </c>
      <c r="C20" s="8">
        <v>2021</v>
      </c>
      <c r="D20" s="12">
        <v>0</v>
      </c>
      <c r="E20" s="13"/>
      <c r="F20" s="21">
        <v>0</v>
      </c>
      <c r="G20" s="8"/>
      <c r="H20" s="21">
        <v>0</v>
      </c>
      <c r="I20" s="8"/>
      <c r="J20" s="21">
        <f>SUM('CWIP CCR Only'!$B$4:B22)</f>
        <v>2057914.5752579663</v>
      </c>
      <c r="K20" s="8"/>
      <c r="L20" s="21">
        <f>SUM('CWIP CCR Only'!$B$4:$B$6)</f>
        <v>0</v>
      </c>
      <c r="M20" s="8"/>
      <c r="N20" s="12">
        <f t="shared" si="3"/>
        <v>2057914.5752579663</v>
      </c>
      <c r="O20" s="8"/>
      <c r="P20" s="155">
        <f>WACC!$T$10</f>
        <v>7.4999999999999997E-2</v>
      </c>
      <c r="Q20" s="8"/>
      <c r="R20" s="12">
        <f t="shared" si="0"/>
        <v>12861.966095362288</v>
      </c>
      <c r="S20" s="8"/>
      <c r="T20" s="14">
        <v>0</v>
      </c>
      <c r="U20" s="8"/>
      <c r="V20" s="14">
        <f t="shared" si="4"/>
        <v>0</v>
      </c>
      <c r="W20" s="14"/>
      <c r="X20" s="14">
        <f t="shared" si="1"/>
        <v>12861.966095362288</v>
      </c>
      <c r="Y20" s="8"/>
      <c r="Z20" s="156">
        <f>'Allocation Factor'!$C$19</f>
        <v>0.96306666666666663</v>
      </c>
      <c r="AA20" s="8"/>
      <c r="AB20" s="157">
        <f t="shared" si="2"/>
        <v>12386.930814240241</v>
      </c>
    </row>
    <row r="21" spans="1:31" x14ac:dyDescent="0.2">
      <c r="B21" s="167" t="s">
        <v>82</v>
      </c>
      <c r="C21" s="8"/>
      <c r="D21" s="12"/>
      <c r="E21" s="13"/>
      <c r="F21" s="21"/>
      <c r="G21" s="8"/>
      <c r="H21" s="21"/>
      <c r="I21" s="8"/>
      <c r="J21" s="21"/>
      <c r="K21" s="8"/>
      <c r="L21" s="21"/>
      <c r="M21" s="8"/>
      <c r="N21" s="12"/>
      <c r="O21" s="8"/>
      <c r="P21" s="155"/>
      <c r="Q21" s="8"/>
      <c r="R21" s="12"/>
      <c r="S21" s="8"/>
      <c r="T21" s="14"/>
      <c r="U21" s="8"/>
      <c r="V21" s="14"/>
      <c r="W21" s="14"/>
      <c r="X21" s="14"/>
      <c r="Y21" s="8"/>
      <c r="Z21" s="156"/>
      <c r="AA21" s="8"/>
      <c r="AB21" s="199">
        <f>SUM(AB9:AB20)</f>
        <v>92735.757216385988</v>
      </c>
      <c r="AD21" s="177" t="s">
        <v>85</v>
      </c>
    </row>
    <row r="22" spans="1:31" ht="5.25" customHeight="1" x14ac:dyDescent="0.2">
      <c r="B22" s="180"/>
      <c r="C22" s="181"/>
      <c r="D22" s="182"/>
      <c r="E22" s="183"/>
      <c r="F22" s="184"/>
      <c r="G22" s="181"/>
      <c r="H22" s="184"/>
      <c r="I22" s="181"/>
      <c r="J22" s="184"/>
      <c r="K22" s="181"/>
      <c r="L22" s="184"/>
      <c r="M22" s="181"/>
      <c r="N22" s="182"/>
      <c r="O22" s="181"/>
      <c r="P22" s="185"/>
      <c r="Q22" s="181"/>
      <c r="R22" s="182"/>
      <c r="S22" s="181"/>
      <c r="T22" s="186"/>
      <c r="U22" s="181"/>
      <c r="V22" s="186"/>
      <c r="W22" s="186"/>
      <c r="X22" s="186"/>
      <c r="Y22" s="181"/>
      <c r="Z22" s="187"/>
      <c r="AA22" s="181"/>
      <c r="AB22" s="188"/>
      <c r="AC22" s="188"/>
      <c r="AD22" s="189"/>
      <c r="AE22" s="8"/>
    </row>
    <row r="23" spans="1:31" x14ac:dyDescent="0.2">
      <c r="A23" s="8"/>
      <c r="B23" s="26" t="s">
        <v>18</v>
      </c>
      <c r="C23" s="8">
        <v>2021</v>
      </c>
      <c r="D23" s="12">
        <v>0</v>
      </c>
      <c r="E23" s="13"/>
      <c r="F23" s="21">
        <v>0</v>
      </c>
      <c r="G23" s="8"/>
      <c r="H23" s="21">
        <v>0</v>
      </c>
      <c r="I23" s="8"/>
      <c r="J23" s="21">
        <f>SUM('CWIP CCR Only'!$B$4:B23)</f>
        <v>2102856.6974376254</v>
      </c>
      <c r="K23" s="8"/>
      <c r="L23" s="21">
        <f>SUM('CWIP CCR Only'!$B$4:$B$6)</f>
        <v>0</v>
      </c>
      <c r="M23" s="8"/>
      <c r="N23" s="12">
        <f t="shared" si="3"/>
        <v>2102856.6974376254</v>
      </c>
      <c r="O23" s="8"/>
      <c r="P23" s="155">
        <f>WACC!$T$10</f>
        <v>7.4999999999999997E-2</v>
      </c>
      <c r="Q23" s="8"/>
      <c r="R23" s="12">
        <f t="shared" si="0"/>
        <v>13142.85435898516</v>
      </c>
      <c r="S23" s="8"/>
      <c r="T23" s="14">
        <v>0</v>
      </c>
      <c r="U23" s="8"/>
      <c r="V23" s="14">
        <f t="shared" si="4"/>
        <v>0</v>
      </c>
      <c r="W23" s="14"/>
      <c r="X23" s="14">
        <f t="shared" si="1"/>
        <v>13142.85435898516</v>
      </c>
      <c r="Y23" s="8"/>
      <c r="Z23" s="156">
        <f>'Allocation Factor'!$C$19</f>
        <v>0.96306666666666663</v>
      </c>
      <c r="AA23" s="8"/>
      <c r="AB23" s="157">
        <f t="shared" si="2"/>
        <v>12657.444937993307</v>
      </c>
      <c r="AD23" s="168" t="s">
        <v>78</v>
      </c>
    </row>
    <row r="24" spans="1:31" x14ac:dyDescent="0.2">
      <c r="B24" s="26" t="s">
        <v>19</v>
      </c>
      <c r="C24" s="8">
        <v>2021</v>
      </c>
      <c r="D24" s="12">
        <v>0</v>
      </c>
      <c r="E24" s="13"/>
      <c r="F24" s="21">
        <v>0</v>
      </c>
      <c r="G24" s="8"/>
      <c r="H24" s="21">
        <v>0</v>
      </c>
      <c r="I24" s="8"/>
      <c r="J24" s="21">
        <f>SUM('CWIP CCR Only'!$B$4:B24)</f>
        <v>2442459.07204453</v>
      </c>
      <c r="K24" s="8"/>
      <c r="L24" s="21">
        <f>SUM('CWIP CCR Only'!$B$4:$B$6)</f>
        <v>0</v>
      </c>
      <c r="M24" s="8"/>
      <c r="N24" s="12">
        <f t="shared" si="3"/>
        <v>2442459.07204453</v>
      </c>
      <c r="O24" s="8"/>
      <c r="P24" s="155">
        <f>WACC!$T$10</f>
        <v>7.4999999999999997E-2</v>
      </c>
      <c r="Q24" s="8"/>
      <c r="R24" s="12">
        <f t="shared" si="0"/>
        <v>15265.369200278312</v>
      </c>
      <c r="S24" s="8"/>
      <c r="T24" s="14">
        <v>0</v>
      </c>
      <c r="U24" s="8"/>
      <c r="V24" s="14">
        <f t="shared" si="4"/>
        <v>0</v>
      </c>
      <c r="W24" s="14"/>
      <c r="X24" s="14">
        <f t="shared" si="1"/>
        <v>15265.369200278312</v>
      </c>
      <c r="Y24" s="8"/>
      <c r="Z24" s="156">
        <f>'Allocation Factor'!$C$19</f>
        <v>0.96306666666666663</v>
      </c>
      <c r="AA24" s="8"/>
      <c r="AB24" s="157">
        <f t="shared" si="2"/>
        <v>14701.568231148032</v>
      </c>
    </row>
    <row r="25" spans="1:31" x14ac:dyDescent="0.2">
      <c r="B25" s="26" t="s">
        <v>8</v>
      </c>
      <c r="C25" s="8">
        <v>2021</v>
      </c>
      <c r="D25" s="12">
        <v>0</v>
      </c>
      <c r="E25" s="13"/>
      <c r="F25" s="21">
        <v>0</v>
      </c>
      <c r="G25" s="8"/>
      <c r="H25" s="21">
        <v>0</v>
      </c>
      <c r="I25" s="8"/>
      <c r="J25" s="21">
        <f>SUM('CWIP CCR Only'!$B$4:B25)</f>
        <v>2778476.408594056</v>
      </c>
      <c r="K25" s="8"/>
      <c r="L25" s="21">
        <f>SUM('CWIP CCR Only'!$B$4:$B$6)</f>
        <v>0</v>
      </c>
      <c r="M25" s="8"/>
      <c r="N25" s="12">
        <f t="shared" si="3"/>
        <v>2778476.408594056</v>
      </c>
      <c r="O25" s="8"/>
      <c r="P25" s="155">
        <f>WACC!$T$10</f>
        <v>7.4999999999999997E-2</v>
      </c>
      <c r="Q25" s="8"/>
      <c r="R25" s="12">
        <f t="shared" si="0"/>
        <v>17365.477553712848</v>
      </c>
      <c r="S25" s="8"/>
      <c r="T25" s="14">
        <v>0</v>
      </c>
      <c r="U25" s="8"/>
      <c r="V25" s="14">
        <f t="shared" si="4"/>
        <v>0</v>
      </c>
      <c r="W25" s="14"/>
      <c r="X25" s="14">
        <f t="shared" si="1"/>
        <v>17365.477553712848</v>
      </c>
      <c r="Y25" s="8"/>
      <c r="Z25" s="156">
        <f>'Allocation Factor'!$C$19</f>
        <v>0.96306666666666663</v>
      </c>
      <c r="AA25" s="8"/>
      <c r="AB25" s="157">
        <f t="shared" si="2"/>
        <v>16724.112582729053</v>
      </c>
    </row>
    <row r="26" spans="1:31" x14ac:dyDescent="0.2">
      <c r="B26" s="26" t="s">
        <v>9</v>
      </c>
      <c r="C26" s="8">
        <v>2021</v>
      </c>
      <c r="D26" s="12">
        <v>0</v>
      </c>
      <c r="E26" s="13"/>
      <c r="F26" s="21">
        <v>0</v>
      </c>
      <c r="G26" s="8"/>
      <c r="H26" s="21">
        <v>0</v>
      </c>
      <c r="I26" s="8"/>
      <c r="J26" s="21">
        <f>SUM('CWIP CCR Only'!$B$4:B26)</f>
        <v>3100585.4134581313</v>
      </c>
      <c r="K26" s="8"/>
      <c r="L26" s="21">
        <f>SUM('CWIP CCR Only'!$B$4:$B$6)</f>
        <v>0</v>
      </c>
      <c r="M26" s="8"/>
      <c r="N26" s="12">
        <f t="shared" si="3"/>
        <v>3100585.4134581313</v>
      </c>
      <c r="O26" s="8"/>
      <c r="P26" s="155">
        <f>WACC!$T$10</f>
        <v>7.4999999999999997E-2</v>
      </c>
      <c r="Q26" s="8"/>
      <c r="R26" s="12">
        <f t="shared" si="0"/>
        <v>19378.658834113321</v>
      </c>
      <c r="S26" s="8"/>
      <c r="T26" s="14">
        <v>0</v>
      </c>
      <c r="U26" s="8"/>
      <c r="V26" s="14">
        <f t="shared" si="4"/>
        <v>0</v>
      </c>
      <c r="W26" s="14"/>
      <c r="X26" s="14">
        <f t="shared" si="1"/>
        <v>19378.658834113321</v>
      </c>
      <c r="Y26" s="8"/>
      <c r="Z26" s="156">
        <f>'Allocation Factor'!$C$19</f>
        <v>0.96306666666666663</v>
      </c>
      <c r="AA26" s="8"/>
      <c r="AB26" s="157">
        <f t="shared" si="2"/>
        <v>18662.940367840067</v>
      </c>
    </row>
    <row r="27" spans="1:31" x14ac:dyDescent="0.2">
      <c r="B27" s="26" t="s">
        <v>10</v>
      </c>
      <c r="C27" s="8">
        <v>2021</v>
      </c>
      <c r="D27" s="12">
        <v>0</v>
      </c>
      <c r="E27" s="13"/>
      <c r="F27" s="21">
        <v>0</v>
      </c>
      <c r="G27" s="8"/>
      <c r="H27" s="21">
        <v>0</v>
      </c>
      <c r="I27" s="8"/>
      <c r="J27" s="21">
        <f>SUM('CWIP CCR Only'!$B$4:B27)</f>
        <v>3780000</v>
      </c>
      <c r="K27" s="8"/>
      <c r="L27" s="21">
        <f>SUM('CWIP CCR Only'!$B$4:$B$6)</f>
        <v>0</v>
      </c>
      <c r="M27" s="8"/>
      <c r="N27" s="12">
        <f t="shared" si="3"/>
        <v>3780000</v>
      </c>
      <c r="O27" s="8"/>
      <c r="P27" s="155">
        <f>WACC!$T$10</f>
        <v>7.4999999999999997E-2</v>
      </c>
      <c r="Q27" s="8"/>
      <c r="R27" s="12">
        <f t="shared" si="0"/>
        <v>23625</v>
      </c>
      <c r="S27" s="8"/>
      <c r="T27" s="14">
        <v>0</v>
      </c>
      <c r="U27" s="8"/>
      <c r="V27" s="14">
        <f t="shared" si="4"/>
        <v>0</v>
      </c>
      <c r="W27" s="14"/>
      <c r="X27" s="14">
        <f t="shared" si="1"/>
        <v>23625</v>
      </c>
      <c r="Y27" s="8"/>
      <c r="Z27" s="156">
        <f>'Allocation Factor'!$C$19</f>
        <v>0.96306666666666663</v>
      </c>
      <c r="AA27" s="8"/>
      <c r="AB27" s="157">
        <f t="shared" si="2"/>
        <v>22752.45</v>
      </c>
    </row>
    <row r="28" spans="1:31" x14ac:dyDescent="0.2">
      <c r="B28" s="26" t="s">
        <v>11</v>
      </c>
      <c r="C28" s="8">
        <v>2022</v>
      </c>
      <c r="D28" s="12">
        <v>0</v>
      </c>
      <c r="E28" s="13"/>
      <c r="F28" s="21">
        <v>0</v>
      </c>
      <c r="G28" s="8"/>
      <c r="H28" s="21">
        <v>0</v>
      </c>
      <c r="I28" s="8"/>
      <c r="J28" s="21">
        <f>SUM('CWIP CCR Only'!$B$4:B28)</f>
        <v>4144452.6923475913</v>
      </c>
      <c r="K28" s="8"/>
      <c r="L28" s="21">
        <f>SUM('CWIP CCR Only'!$B$4:$B$6)</f>
        <v>0</v>
      </c>
      <c r="M28" s="8"/>
      <c r="N28" s="12">
        <f t="shared" si="3"/>
        <v>4144452.6923475913</v>
      </c>
      <c r="O28" s="8"/>
      <c r="P28" s="155">
        <f>WACC!$T$10</f>
        <v>7.4999999999999997E-2</v>
      </c>
      <c r="Q28" s="8"/>
      <c r="R28" s="12">
        <f t="shared" si="0"/>
        <v>25902.829327172443</v>
      </c>
      <c r="S28" s="8"/>
      <c r="T28" s="14">
        <v>0</v>
      </c>
      <c r="U28" s="8"/>
      <c r="V28" s="14">
        <f t="shared" si="4"/>
        <v>0</v>
      </c>
      <c r="W28" s="14"/>
      <c r="X28" s="14">
        <f t="shared" si="1"/>
        <v>25902.829327172443</v>
      </c>
      <c r="Y28" s="8"/>
      <c r="Z28" s="156">
        <f>'Allocation Factor'!$C$19</f>
        <v>0.96306666666666663</v>
      </c>
      <c r="AA28" s="8"/>
      <c r="AB28" s="157">
        <f t="shared" si="2"/>
        <v>24946.151497355539</v>
      </c>
    </row>
    <row r="29" spans="1:31" x14ac:dyDescent="0.2">
      <c r="B29" s="26" t="s">
        <v>12</v>
      </c>
      <c r="C29" s="8">
        <v>2022</v>
      </c>
      <c r="D29" s="12">
        <v>0</v>
      </c>
      <c r="E29" s="13"/>
      <c r="F29" s="21">
        <v>0</v>
      </c>
      <c r="G29" s="8"/>
      <c r="H29" s="21">
        <v>0</v>
      </c>
      <c r="I29" s="8"/>
      <c r="J29" s="21">
        <f>SUM('CWIP CCR Only'!$B$4:B29)</f>
        <v>4512382.515382411</v>
      </c>
      <c r="K29" s="8"/>
      <c r="L29" s="21">
        <f>SUM('CWIP CCR Only'!$B$4:$B$6)</f>
        <v>0</v>
      </c>
      <c r="M29" s="8"/>
      <c r="N29" s="12">
        <f t="shared" si="3"/>
        <v>4512382.515382411</v>
      </c>
      <c r="O29" s="8"/>
      <c r="P29" s="155">
        <f>WACC!$T$10</f>
        <v>7.4999999999999997E-2</v>
      </c>
      <c r="Q29" s="8"/>
      <c r="R29" s="12">
        <f t="shared" si="0"/>
        <v>28202.390721140066</v>
      </c>
      <c r="S29" s="8"/>
      <c r="T29" s="14">
        <v>0</v>
      </c>
      <c r="U29" s="8"/>
      <c r="V29" s="14">
        <f t="shared" si="4"/>
        <v>0</v>
      </c>
      <c r="W29" s="14"/>
      <c r="X29" s="14">
        <f t="shared" si="1"/>
        <v>28202.390721140066</v>
      </c>
      <c r="Y29" s="8"/>
      <c r="Z29" s="156">
        <f>'Allocation Factor'!$C$19</f>
        <v>0.96306666666666663</v>
      </c>
      <c r="AA29" s="8"/>
      <c r="AB29" s="157">
        <f t="shared" si="2"/>
        <v>27160.78242383929</v>
      </c>
    </row>
    <row r="30" spans="1:31" x14ac:dyDescent="0.2">
      <c r="B30" s="26" t="s">
        <v>13</v>
      </c>
      <c r="C30" s="8">
        <v>2022</v>
      </c>
      <c r="D30" s="12">
        <v>0</v>
      </c>
      <c r="E30" s="13"/>
      <c r="F30" s="21">
        <v>0</v>
      </c>
      <c r="G30" s="8"/>
      <c r="H30" s="21">
        <v>0</v>
      </c>
      <c r="I30" s="8"/>
      <c r="J30" s="21">
        <f>SUM('CWIP CCR Only'!$B$4:B30)</f>
        <v>4889968.2787477048</v>
      </c>
      <c r="K30" s="8"/>
      <c r="L30" s="21">
        <f>SUM('CWIP CCR Only'!$B$4:$B$6)</f>
        <v>0</v>
      </c>
      <c r="M30" s="8"/>
      <c r="N30" s="12">
        <f t="shared" si="3"/>
        <v>4889968.2787477048</v>
      </c>
      <c r="O30" s="8"/>
      <c r="P30" s="155">
        <f>WACC!$T$10</f>
        <v>7.4999999999999997E-2</v>
      </c>
      <c r="Q30" s="8"/>
      <c r="R30" s="12">
        <f t="shared" si="0"/>
        <v>30562.301742173153</v>
      </c>
      <c r="S30" s="8"/>
      <c r="T30" s="14">
        <v>0</v>
      </c>
      <c r="U30" s="8"/>
      <c r="V30" s="14">
        <f t="shared" si="4"/>
        <v>0</v>
      </c>
      <c r="W30" s="14"/>
      <c r="X30" s="14">
        <f t="shared" si="1"/>
        <v>30562.301742173153</v>
      </c>
      <c r="Y30" s="8"/>
      <c r="Z30" s="156">
        <f>'Allocation Factor'!$C$19</f>
        <v>0.96306666666666663</v>
      </c>
      <c r="AA30" s="8"/>
      <c r="AB30" s="157">
        <f t="shared" si="2"/>
        <v>29433.534064495558</v>
      </c>
    </row>
    <row r="31" spans="1:31" x14ac:dyDescent="0.2">
      <c r="B31" s="26" t="s">
        <v>14</v>
      </c>
      <c r="C31" s="8">
        <v>2022</v>
      </c>
      <c r="D31" s="12">
        <v>0</v>
      </c>
      <c r="E31" s="13"/>
      <c r="F31" s="21">
        <v>0</v>
      </c>
      <c r="G31" s="8"/>
      <c r="H31" s="21">
        <v>0</v>
      </c>
      <c r="I31" s="8"/>
      <c r="J31" s="21">
        <f>SUM('CWIP CCR Only'!$B$4:B31)</f>
        <v>5247030.3235612484</v>
      </c>
      <c r="K31" s="8"/>
      <c r="L31" s="21">
        <f>SUM('CWIP CCR Only'!$B$4:$B$6)</f>
        <v>0</v>
      </c>
      <c r="M31" s="8"/>
      <c r="N31" s="12">
        <f t="shared" si="3"/>
        <v>5247030.3235612484</v>
      </c>
      <c r="O31" s="8"/>
      <c r="P31" s="155">
        <f>WACC!$T$10</f>
        <v>7.4999999999999997E-2</v>
      </c>
      <c r="Q31" s="8"/>
      <c r="R31" s="12">
        <f t="shared" si="0"/>
        <v>32793.939522257802</v>
      </c>
      <c r="S31" s="8"/>
      <c r="T31" s="14">
        <v>0</v>
      </c>
      <c r="U31" s="8"/>
      <c r="V31" s="14">
        <f t="shared" si="4"/>
        <v>0</v>
      </c>
      <c r="W31" s="14"/>
      <c r="X31" s="14">
        <f t="shared" si="1"/>
        <v>32793.939522257802</v>
      </c>
      <c r="Y31" s="8"/>
      <c r="Z31" s="156">
        <f>'Allocation Factor'!$C$19</f>
        <v>0.96306666666666663</v>
      </c>
      <c r="AA31" s="8"/>
      <c r="AB31" s="157">
        <f t="shared" si="2"/>
        <v>31582.750022569078</v>
      </c>
    </row>
    <row r="32" spans="1:31" x14ac:dyDescent="0.2">
      <c r="B32" s="26" t="s">
        <v>15</v>
      </c>
      <c r="C32" s="8">
        <v>2022</v>
      </c>
      <c r="D32" s="12">
        <v>0</v>
      </c>
      <c r="E32" s="13"/>
      <c r="F32" s="21">
        <v>0</v>
      </c>
      <c r="G32" s="8"/>
      <c r="H32" s="21">
        <v>0</v>
      </c>
      <c r="I32" s="8"/>
      <c r="J32" s="21">
        <f>SUM('CWIP CCR Only'!$B$4:B32)</f>
        <v>5597038.0104982816</v>
      </c>
      <c r="K32" s="8"/>
      <c r="L32" s="21">
        <f>SUM('CWIP CCR Only'!$B$4:$B$6)</f>
        <v>0</v>
      </c>
      <c r="M32" s="8"/>
      <c r="N32" s="12">
        <f t="shared" si="3"/>
        <v>5597038.0104982816</v>
      </c>
      <c r="O32" s="8"/>
      <c r="P32" s="155">
        <f>WACC!$T$10</f>
        <v>7.4999999999999997E-2</v>
      </c>
      <c r="Q32" s="8"/>
      <c r="R32" s="12">
        <f t="shared" si="0"/>
        <v>34981.487565614261</v>
      </c>
      <c r="S32" s="8"/>
      <c r="T32" s="14">
        <v>0</v>
      </c>
      <c r="U32" s="8"/>
      <c r="V32" s="14">
        <f t="shared" si="4"/>
        <v>0</v>
      </c>
      <c r="W32" s="14"/>
      <c r="X32" s="14">
        <f t="shared" si="1"/>
        <v>34981.487565614261</v>
      </c>
      <c r="Y32" s="8"/>
      <c r="Z32" s="156">
        <f>'Allocation Factor'!$C$19</f>
        <v>0.96306666666666663</v>
      </c>
      <c r="AA32" s="8"/>
      <c r="AB32" s="157">
        <f t="shared" si="2"/>
        <v>33689.504624857575</v>
      </c>
    </row>
    <row r="33" spans="2:28" x14ac:dyDescent="0.2">
      <c r="B33" s="26" t="s">
        <v>16</v>
      </c>
      <c r="C33" s="8">
        <v>2022</v>
      </c>
      <c r="D33" s="12">
        <v>0</v>
      </c>
      <c r="E33" s="13"/>
      <c r="F33" s="21">
        <v>0</v>
      </c>
      <c r="G33" s="8"/>
      <c r="H33" s="21">
        <v>0</v>
      </c>
      <c r="I33" s="8"/>
      <c r="J33" s="21">
        <f>SUM('CWIP CCR Only'!$B$4:B33)</f>
        <v>6289466.6763498159</v>
      </c>
      <c r="K33" s="8"/>
      <c r="L33" s="21">
        <f>SUM('CWIP CCR Only'!$B$4:$B$6)</f>
        <v>0</v>
      </c>
      <c r="M33" s="8"/>
      <c r="N33" s="12">
        <f t="shared" si="3"/>
        <v>6289466.6763498159</v>
      </c>
      <c r="O33" s="8"/>
      <c r="P33" s="155">
        <f>WACC!$T$10</f>
        <v>7.4999999999999997E-2</v>
      </c>
      <c r="Q33" s="8"/>
      <c r="R33" s="12">
        <f t="shared" si="0"/>
        <v>39309.166727186348</v>
      </c>
      <c r="S33" s="8"/>
      <c r="T33" s="14">
        <v>0</v>
      </c>
      <c r="U33" s="8"/>
      <c r="V33" s="14">
        <f t="shared" si="4"/>
        <v>0</v>
      </c>
      <c r="W33" s="14"/>
      <c r="X33" s="14">
        <f t="shared" si="1"/>
        <v>39309.166727186348</v>
      </c>
      <c r="Y33" s="8"/>
      <c r="Z33" s="156">
        <f>'Allocation Factor'!$C$19</f>
        <v>0.96306666666666663</v>
      </c>
      <c r="AA33" s="8"/>
      <c r="AB33" s="157">
        <f t="shared" si="2"/>
        <v>37857.348169395598</v>
      </c>
    </row>
    <row r="34" spans="2:28" x14ac:dyDescent="0.2">
      <c r="B34" s="26" t="s">
        <v>17</v>
      </c>
      <c r="C34" s="8">
        <v>2022</v>
      </c>
      <c r="D34" s="12">
        <v>0</v>
      </c>
      <c r="E34" s="13"/>
      <c r="F34" s="21">
        <v>0</v>
      </c>
      <c r="G34" s="8"/>
      <c r="H34" s="21">
        <v>0</v>
      </c>
      <c r="I34" s="8"/>
      <c r="J34" s="21">
        <f>SUM('CWIP CCR Only'!$B$4:B34)</f>
        <v>6646528.7211633595</v>
      </c>
      <c r="K34" s="8"/>
      <c r="L34" s="21">
        <f>SUM('CWIP CCR Only'!$B$4:$B$6)</f>
        <v>0</v>
      </c>
      <c r="M34" s="8"/>
      <c r="N34" s="12">
        <f t="shared" si="3"/>
        <v>6646528.7211633595</v>
      </c>
      <c r="O34" s="8"/>
      <c r="P34" s="155">
        <f>WACC!$T$10</f>
        <v>7.4999999999999997E-2</v>
      </c>
      <c r="Q34" s="8"/>
      <c r="R34" s="12">
        <f t="shared" si="0"/>
        <v>41540.804507270994</v>
      </c>
      <c r="S34" s="8"/>
      <c r="T34" s="14">
        <v>0</v>
      </c>
      <c r="U34" s="8"/>
      <c r="V34" s="14">
        <f t="shared" si="4"/>
        <v>0</v>
      </c>
      <c r="W34" s="14"/>
      <c r="X34" s="14">
        <f t="shared" si="1"/>
        <v>41540.804507270994</v>
      </c>
      <c r="Y34" s="8"/>
      <c r="Z34" s="156">
        <f>'Allocation Factor'!$C$19</f>
        <v>0.96306666666666663</v>
      </c>
      <c r="AA34" s="8"/>
      <c r="AB34" s="157">
        <f t="shared" si="2"/>
        <v>40006.564127469115</v>
      </c>
    </row>
    <row r="35" spans="2:28" x14ac:dyDescent="0.2">
      <c r="B35" s="26" t="s">
        <v>18</v>
      </c>
      <c r="C35" s="8">
        <v>2022</v>
      </c>
      <c r="D35" s="12">
        <v>0</v>
      </c>
      <c r="E35" s="13"/>
      <c r="F35" s="21">
        <v>0</v>
      </c>
      <c r="G35" s="8"/>
      <c r="H35" s="21">
        <v>0</v>
      </c>
      <c r="I35" s="8"/>
      <c r="J35" s="21">
        <f>SUM('CWIP CCR Only'!$B$4:B35)</f>
        <v>7024114.4845286533</v>
      </c>
      <c r="K35" s="8"/>
      <c r="L35" s="21">
        <f>SUM('CWIP CCR Only'!$B$4:$B$6)</f>
        <v>0</v>
      </c>
      <c r="M35" s="8"/>
      <c r="N35" s="12">
        <f t="shared" si="3"/>
        <v>7024114.4845286533</v>
      </c>
      <c r="O35" s="8"/>
      <c r="P35" s="155">
        <f>WACC!$T$10</f>
        <v>7.4999999999999997E-2</v>
      </c>
      <c r="Q35" s="8"/>
      <c r="R35" s="12">
        <f t="shared" si="0"/>
        <v>43900.715528304077</v>
      </c>
      <c r="S35" s="8"/>
      <c r="T35" s="14">
        <v>0</v>
      </c>
      <c r="U35" s="8"/>
      <c r="V35" s="14">
        <f t="shared" si="4"/>
        <v>0</v>
      </c>
      <c r="W35" s="14"/>
      <c r="X35" s="14">
        <f t="shared" si="1"/>
        <v>43900.715528304077</v>
      </c>
      <c r="Y35" s="8"/>
      <c r="Z35" s="156">
        <f>'Allocation Factor'!$C$19</f>
        <v>0.96306666666666663</v>
      </c>
      <c r="AA35" s="8"/>
      <c r="AB35" s="157">
        <f t="shared" si="2"/>
        <v>42279.31576812538</v>
      </c>
    </row>
    <row r="36" spans="2:28" x14ac:dyDescent="0.2">
      <c r="B36" s="26" t="s">
        <v>19</v>
      </c>
      <c r="C36" s="8">
        <v>2022</v>
      </c>
      <c r="D36" s="12">
        <v>0</v>
      </c>
      <c r="E36" s="13"/>
      <c r="F36" s="21">
        <v>0</v>
      </c>
      <c r="G36" s="8"/>
      <c r="H36" s="21">
        <v>0</v>
      </c>
      <c r="I36" s="8"/>
      <c r="J36" s="21">
        <f>SUM('CWIP CCR Only'!$B$4:B36)</f>
        <v>7401700.2478939472</v>
      </c>
      <c r="K36" s="8"/>
      <c r="L36" s="21">
        <f>SUM('CWIP CCR Only'!$B$4:$B$6)</f>
        <v>0</v>
      </c>
      <c r="M36" s="8"/>
      <c r="N36" s="12">
        <f t="shared" si="3"/>
        <v>7401700.2478939472</v>
      </c>
      <c r="O36" s="8"/>
      <c r="P36" s="155">
        <f>WACC!$T$10</f>
        <v>7.4999999999999997E-2</v>
      </c>
      <c r="Q36" s="8"/>
      <c r="R36" s="12">
        <f t="shared" si="0"/>
        <v>46260.626549337168</v>
      </c>
      <c r="S36" s="8"/>
      <c r="T36" s="14">
        <v>0</v>
      </c>
      <c r="U36" s="8"/>
      <c r="V36" s="14">
        <f t="shared" si="4"/>
        <v>0</v>
      </c>
      <c r="W36" s="14"/>
      <c r="X36" s="14">
        <f t="shared" si="1"/>
        <v>46260.626549337168</v>
      </c>
      <c r="Y36" s="8"/>
      <c r="Z36" s="156">
        <f>'Allocation Factor'!$C$19</f>
        <v>0.96306666666666663</v>
      </c>
      <c r="AA36" s="8"/>
      <c r="AB36" s="157">
        <f t="shared" si="2"/>
        <v>44552.067408781644</v>
      </c>
    </row>
    <row r="37" spans="2:28" x14ac:dyDescent="0.2">
      <c r="B37" s="26" t="s">
        <v>8</v>
      </c>
      <c r="C37" s="8">
        <v>2022</v>
      </c>
      <c r="D37" s="12">
        <v>0</v>
      </c>
      <c r="E37" s="13"/>
      <c r="F37" s="21">
        <v>0</v>
      </c>
      <c r="G37" s="8"/>
      <c r="H37" s="21">
        <v>0</v>
      </c>
      <c r="I37" s="8"/>
      <c r="J37" s="21">
        <f>SUM('CWIP CCR Only'!$B$4:B37)</f>
        <v>7761299.705067276</v>
      </c>
      <c r="K37" s="8"/>
      <c r="L37" s="21">
        <f>SUM('CWIP CCR Only'!$B$4:$B$6)</f>
        <v>0</v>
      </c>
      <c r="M37" s="8"/>
      <c r="N37" s="12">
        <f t="shared" si="3"/>
        <v>7761299.705067276</v>
      </c>
      <c r="O37" s="8"/>
      <c r="P37" s="155">
        <f>WACC!$T$10</f>
        <v>7.4999999999999997E-2</v>
      </c>
      <c r="Q37" s="8"/>
      <c r="R37" s="12">
        <f t="shared" si="0"/>
        <v>48508.123156670474</v>
      </c>
      <c r="S37" s="8"/>
      <c r="T37" s="14">
        <v>0</v>
      </c>
      <c r="U37" s="8"/>
      <c r="V37" s="14">
        <f t="shared" si="4"/>
        <v>0</v>
      </c>
      <c r="W37" s="14"/>
      <c r="X37" s="14">
        <f t="shared" si="1"/>
        <v>48508.123156670474</v>
      </c>
      <c r="Y37" s="8"/>
      <c r="Z37" s="156">
        <f>'Allocation Factor'!$C$19</f>
        <v>0.96306666666666663</v>
      </c>
      <c r="AA37" s="8"/>
      <c r="AB37" s="157">
        <f t="shared" si="2"/>
        <v>46716.556474750774</v>
      </c>
    </row>
    <row r="38" spans="2:28" x14ac:dyDescent="0.2">
      <c r="B38" s="26" t="s">
        <v>9</v>
      </c>
      <c r="C38" s="8">
        <v>2022</v>
      </c>
      <c r="D38" s="12">
        <v>0</v>
      </c>
      <c r="E38" s="13"/>
      <c r="F38" s="21">
        <v>0</v>
      </c>
      <c r="G38" s="8"/>
      <c r="H38" s="21">
        <v>0</v>
      </c>
      <c r="I38" s="8"/>
      <c r="J38" s="21">
        <f>SUM('CWIP CCR Only'!$B$4:B38)</f>
        <v>8125199.5897151288</v>
      </c>
      <c r="K38" s="8"/>
      <c r="L38" s="21">
        <f>SUM('CWIP CCR Only'!$B$4:$B$6)</f>
        <v>0</v>
      </c>
      <c r="M38" s="8"/>
      <c r="N38" s="12">
        <f t="shared" si="3"/>
        <v>8125199.5897151288</v>
      </c>
      <c r="O38" s="8"/>
      <c r="P38" s="155">
        <f>WACC!$T$10</f>
        <v>7.4999999999999997E-2</v>
      </c>
      <c r="Q38" s="8"/>
      <c r="R38" s="12">
        <f t="shared" si="0"/>
        <v>50782.497435719553</v>
      </c>
      <c r="S38" s="8"/>
      <c r="T38" s="14">
        <v>0</v>
      </c>
      <c r="U38" s="8"/>
      <c r="V38" s="14">
        <f t="shared" si="4"/>
        <v>0</v>
      </c>
      <c r="W38" s="14"/>
      <c r="X38" s="14">
        <f t="shared" si="1"/>
        <v>50782.497435719553</v>
      </c>
      <c r="Y38" s="8"/>
      <c r="Z38" s="156">
        <f>'Allocation Factor'!$C$19</f>
        <v>0.96306666666666663</v>
      </c>
      <c r="AA38" s="8"/>
      <c r="AB38" s="157">
        <f t="shared" si="2"/>
        <v>48906.930530426973</v>
      </c>
    </row>
    <row r="39" spans="2:28" x14ac:dyDescent="0.2">
      <c r="B39" s="26" t="s">
        <v>10</v>
      </c>
      <c r="C39" s="8">
        <v>2022</v>
      </c>
      <c r="D39" s="12">
        <v>0</v>
      </c>
      <c r="E39" s="13"/>
      <c r="F39" s="21">
        <v>0</v>
      </c>
      <c r="G39" s="8"/>
      <c r="H39" s="21">
        <v>0</v>
      </c>
      <c r="I39" s="8"/>
      <c r="J39" s="21">
        <f>SUM('CWIP CCR Only'!$B$4:B39)</f>
        <v>8819999.9999999981</v>
      </c>
      <c r="K39" s="8"/>
      <c r="L39" s="21">
        <f>SUM('CWIP CCR Only'!$B$4:$B$6)</f>
        <v>0</v>
      </c>
      <c r="M39" s="8"/>
      <c r="N39" s="12">
        <f t="shared" si="3"/>
        <v>8819999.9999999981</v>
      </c>
      <c r="O39" s="8"/>
      <c r="P39" s="155">
        <f>WACC!$T$10</f>
        <v>7.4999999999999997E-2</v>
      </c>
      <c r="Q39" s="8"/>
      <c r="R39" s="12">
        <f t="shared" si="0"/>
        <v>55124.999999999993</v>
      </c>
      <c r="S39" s="8"/>
      <c r="T39" s="14">
        <v>0</v>
      </c>
      <c r="U39" s="8"/>
      <c r="V39" s="14">
        <f t="shared" si="4"/>
        <v>0</v>
      </c>
      <c r="W39" s="14"/>
      <c r="X39" s="14">
        <f t="shared" si="1"/>
        <v>55124.999999999993</v>
      </c>
      <c r="Y39" s="8"/>
      <c r="Z39" s="156">
        <f>'Allocation Factor'!$C$19</f>
        <v>0.96306666666666663</v>
      </c>
      <c r="AA39" s="8"/>
      <c r="AB39" s="157">
        <f t="shared" si="2"/>
        <v>53089.049999999988</v>
      </c>
    </row>
    <row r="40" spans="2:28" x14ac:dyDescent="0.2">
      <c r="B40" s="26" t="s">
        <v>11</v>
      </c>
      <c r="C40" s="8">
        <v>2023</v>
      </c>
      <c r="D40" s="12">
        <v>0</v>
      </c>
      <c r="E40" s="13"/>
      <c r="F40" s="21">
        <v>0</v>
      </c>
      <c r="G40" s="8"/>
      <c r="H40" s="21">
        <v>0</v>
      </c>
      <c r="I40" s="8"/>
      <c r="J40" s="21">
        <f>SUM('CWIP CCR Only'!$B$4:B40)</f>
        <v>9074782.1064508539</v>
      </c>
      <c r="K40" s="8"/>
      <c r="L40" s="21">
        <f>SUM('CWIP CCR Only'!$B$4:$B$6)</f>
        <v>0</v>
      </c>
      <c r="M40" s="8"/>
      <c r="N40" s="12">
        <f t="shared" si="3"/>
        <v>9074782.1064508539</v>
      </c>
      <c r="O40" s="8"/>
      <c r="P40" s="155">
        <f>WACC!$T$10</f>
        <v>7.4999999999999997E-2</v>
      </c>
      <c r="Q40" s="8"/>
      <c r="R40" s="12">
        <f t="shared" si="0"/>
        <v>56717.388165317832</v>
      </c>
      <c r="S40" s="8"/>
      <c r="T40" s="14">
        <v>0</v>
      </c>
      <c r="U40" s="8"/>
      <c r="V40" s="14">
        <f t="shared" si="4"/>
        <v>0</v>
      </c>
      <c r="W40" s="14"/>
      <c r="X40" s="14">
        <f t="shared" si="1"/>
        <v>56717.388165317832</v>
      </c>
      <c r="Y40" s="8"/>
      <c r="Z40" s="156">
        <f>'Allocation Factor'!$C$19</f>
        <v>0.96306666666666663</v>
      </c>
      <c r="AA40" s="8"/>
      <c r="AB40" s="157">
        <f t="shared" si="2"/>
        <v>54622.625962412094</v>
      </c>
    </row>
    <row r="41" spans="2:28" x14ac:dyDescent="0.2">
      <c r="B41" s="26" t="s">
        <v>12</v>
      </c>
      <c r="C41" s="8">
        <v>2023</v>
      </c>
      <c r="D41" s="12">
        <v>0</v>
      </c>
      <c r="E41" s="13"/>
      <c r="F41" s="21">
        <v>0</v>
      </c>
      <c r="G41" s="8"/>
      <c r="H41" s="21">
        <v>0</v>
      </c>
      <c r="I41" s="8"/>
      <c r="J41" s="21">
        <f>SUM('CWIP CCR Only'!$B$4:B41)</f>
        <v>9329564.2129017096</v>
      </c>
      <c r="K41" s="8"/>
      <c r="L41" s="21">
        <f>SUM('CWIP CCR Only'!$B$4:$B$6)</f>
        <v>0</v>
      </c>
      <c r="M41" s="8"/>
      <c r="N41" s="12">
        <f t="shared" si="3"/>
        <v>9329564.2129017096</v>
      </c>
      <c r="O41" s="8"/>
      <c r="P41" s="155">
        <f>WACC!$T$10</f>
        <v>7.4999999999999997E-2</v>
      </c>
      <c r="Q41" s="8"/>
      <c r="R41" s="12">
        <f t="shared" si="0"/>
        <v>58309.776330635679</v>
      </c>
      <c r="S41" s="8"/>
      <c r="T41" s="14">
        <v>0</v>
      </c>
      <c r="U41" s="8"/>
      <c r="V41" s="14">
        <f t="shared" si="4"/>
        <v>0</v>
      </c>
      <c r="W41" s="14"/>
      <c r="X41" s="14">
        <f t="shared" si="1"/>
        <v>58309.776330635679</v>
      </c>
      <c r="Y41" s="8"/>
      <c r="Z41" s="156">
        <f>'Allocation Factor'!$C$19</f>
        <v>0.96306666666666663</v>
      </c>
      <c r="AA41" s="8"/>
      <c r="AB41" s="157">
        <f t="shared" si="2"/>
        <v>56156.2019248242</v>
      </c>
    </row>
    <row r="42" spans="2:28" x14ac:dyDescent="0.2">
      <c r="B42" s="26" t="s">
        <v>13</v>
      </c>
      <c r="C42" s="8">
        <v>2023</v>
      </c>
      <c r="D42" s="12">
        <v>0</v>
      </c>
      <c r="E42" s="13"/>
      <c r="F42" s="21">
        <v>0</v>
      </c>
      <c r="G42" s="8"/>
      <c r="H42" s="21">
        <v>0</v>
      </c>
      <c r="I42" s="8"/>
      <c r="J42" s="21">
        <f>SUM('CWIP CCR Only'!$B$4:B42)</f>
        <v>9584346.3193525653</v>
      </c>
      <c r="K42" s="8"/>
      <c r="L42" s="21">
        <f>SUM('CWIP CCR Only'!$B$4:$B$6)</f>
        <v>0</v>
      </c>
      <c r="M42" s="8"/>
      <c r="N42" s="12">
        <f t="shared" si="3"/>
        <v>9584346.3193525653</v>
      </c>
      <c r="O42" s="8"/>
      <c r="P42" s="155">
        <f>WACC!$T$10</f>
        <v>7.4999999999999997E-2</v>
      </c>
      <c r="Q42" s="8"/>
      <c r="R42" s="12">
        <f t="shared" si="0"/>
        <v>59902.164495953533</v>
      </c>
      <c r="S42" s="8"/>
      <c r="T42" s="14">
        <v>0</v>
      </c>
      <c r="U42" s="8"/>
      <c r="V42" s="14">
        <f t="shared" si="4"/>
        <v>0</v>
      </c>
      <c r="W42" s="14"/>
      <c r="X42" s="14">
        <f t="shared" si="1"/>
        <v>59902.164495953533</v>
      </c>
      <c r="Y42" s="8"/>
      <c r="Z42" s="156">
        <f>'Allocation Factor'!$C$19</f>
        <v>0.96306666666666663</v>
      </c>
      <c r="AA42" s="8"/>
      <c r="AB42" s="157">
        <f t="shared" si="2"/>
        <v>57689.777887236312</v>
      </c>
    </row>
    <row r="43" spans="2:28" x14ac:dyDescent="0.2">
      <c r="B43" s="26" t="s">
        <v>14</v>
      </c>
      <c r="C43" s="8">
        <v>2023</v>
      </c>
      <c r="D43" s="12">
        <v>0</v>
      </c>
      <c r="E43" s="13"/>
      <c r="F43" s="21">
        <v>0</v>
      </c>
      <c r="G43" s="8"/>
      <c r="H43" s="21">
        <v>0</v>
      </c>
      <c r="I43" s="8"/>
      <c r="J43" s="21">
        <f>SUM('CWIP CCR Only'!$B$4:B43)</f>
        <v>9838475.7691620309</v>
      </c>
      <c r="K43" s="8"/>
      <c r="L43" s="21">
        <f>SUM('CWIP CCR Only'!$B$4:$B$6)</f>
        <v>0</v>
      </c>
      <c r="M43" s="8"/>
      <c r="N43" s="12">
        <f t="shared" si="3"/>
        <v>9838475.7691620309</v>
      </c>
      <c r="O43" s="8"/>
      <c r="P43" s="155">
        <f>WACC!$T$10</f>
        <v>7.4999999999999997E-2</v>
      </c>
      <c r="Q43" s="8"/>
      <c r="R43" s="12">
        <f t="shared" si="0"/>
        <v>61490.473557262689</v>
      </c>
      <c r="S43" s="8"/>
      <c r="T43" s="14">
        <v>0</v>
      </c>
      <c r="U43" s="8"/>
      <c r="V43" s="14">
        <f t="shared" si="4"/>
        <v>0</v>
      </c>
      <c r="W43" s="14"/>
      <c r="X43" s="14">
        <f t="shared" si="1"/>
        <v>61490.473557262689</v>
      </c>
      <c r="Y43" s="8"/>
      <c r="Z43" s="156">
        <f>'Allocation Factor'!$C$19</f>
        <v>0.96306666666666663</v>
      </c>
      <c r="AA43" s="8"/>
      <c r="AB43" s="157">
        <f t="shared" si="2"/>
        <v>59219.425400547785</v>
      </c>
    </row>
    <row r="44" spans="2:28" x14ac:dyDescent="0.2">
      <c r="B44" s="26" t="s">
        <v>15</v>
      </c>
      <c r="C44" s="8">
        <v>2023</v>
      </c>
      <c r="D44" s="12">
        <v>0</v>
      </c>
      <c r="E44" s="13"/>
      <c r="F44" s="21">
        <v>0</v>
      </c>
      <c r="G44" s="8"/>
      <c r="H44" s="21">
        <v>0</v>
      </c>
      <c r="I44" s="8"/>
      <c r="J44" s="21">
        <f>SUM('CWIP CCR Only'!$B$4:B44)</f>
        <v>10093257.875612887</v>
      </c>
      <c r="K44" s="8"/>
      <c r="L44" s="21">
        <f>SUM('CWIP CCR Only'!$B$4:$B$6)</f>
        <v>0</v>
      </c>
      <c r="M44" s="8"/>
      <c r="N44" s="12">
        <f t="shared" si="3"/>
        <v>10093257.875612887</v>
      </c>
      <c r="O44" s="8"/>
      <c r="P44" s="155">
        <f>WACC!$T$10</f>
        <v>7.4999999999999997E-2</v>
      </c>
      <c r="Q44" s="8"/>
      <c r="R44" s="12">
        <f t="shared" si="0"/>
        <v>63082.861722580536</v>
      </c>
      <c r="S44" s="8"/>
      <c r="T44" s="14">
        <v>0</v>
      </c>
      <c r="U44" s="8"/>
      <c r="V44" s="14">
        <f t="shared" si="4"/>
        <v>0</v>
      </c>
      <c r="W44" s="14"/>
      <c r="X44" s="14">
        <f t="shared" si="1"/>
        <v>63082.861722580536</v>
      </c>
      <c r="Y44" s="8"/>
      <c r="Z44" s="156">
        <f>'Allocation Factor'!$C$19</f>
        <v>0.96306666666666663</v>
      </c>
      <c r="AA44" s="8"/>
      <c r="AB44" s="157">
        <f t="shared" si="2"/>
        <v>60753.001362959891</v>
      </c>
    </row>
    <row r="45" spans="2:28" x14ac:dyDescent="0.2">
      <c r="B45" s="26" t="s">
        <v>16</v>
      </c>
      <c r="C45" s="8">
        <v>2023</v>
      </c>
      <c r="D45" s="12">
        <v>0</v>
      </c>
      <c r="E45" s="13"/>
      <c r="F45" s="21">
        <v>0</v>
      </c>
      <c r="G45" s="8"/>
      <c r="H45" s="21">
        <v>0</v>
      </c>
      <c r="I45" s="8"/>
      <c r="J45" s="21">
        <f>SUM('CWIP CCR Only'!$B$4:B45)</f>
        <v>10638909.20273733</v>
      </c>
      <c r="K45" s="8"/>
      <c r="L45" s="21">
        <f>SUM('CWIP CCR Only'!$B$4:$B$6)</f>
        <v>0</v>
      </c>
      <c r="M45" s="8"/>
      <c r="N45" s="12">
        <f t="shared" si="3"/>
        <v>10638909.20273733</v>
      </c>
      <c r="O45" s="8"/>
      <c r="P45" s="155">
        <f>WACC!$T$10</f>
        <v>7.4999999999999997E-2</v>
      </c>
      <c r="Q45" s="8"/>
      <c r="R45" s="12">
        <f t="shared" si="0"/>
        <v>66493.182517108304</v>
      </c>
      <c r="S45" s="8"/>
      <c r="T45" s="14">
        <v>0</v>
      </c>
      <c r="U45" s="8"/>
      <c r="V45" s="14">
        <f t="shared" si="4"/>
        <v>0</v>
      </c>
      <c r="W45" s="14"/>
      <c r="X45" s="14">
        <f t="shared" si="1"/>
        <v>66493.182517108304</v>
      </c>
      <c r="Y45" s="8"/>
      <c r="Z45" s="156">
        <f>'Allocation Factor'!$C$19</f>
        <v>0.96306666666666663</v>
      </c>
      <c r="AA45" s="8"/>
      <c r="AB45" s="157">
        <f t="shared" si="2"/>
        <v>64037.367642809768</v>
      </c>
    </row>
    <row r="46" spans="2:28" x14ac:dyDescent="0.2">
      <c r="B46" s="26" t="s">
        <v>17</v>
      </c>
      <c r="C46" s="8">
        <v>2023</v>
      </c>
      <c r="D46" s="12">
        <v>0</v>
      </c>
      <c r="E46" s="13"/>
      <c r="F46" s="21">
        <v>0</v>
      </c>
      <c r="G46" s="8"/>
      <c r="H46" s="21">
        <v>0</v>
      </c>
      <c r="I46" s="8"/>
      <c r="J46" s="21">
        <f>SUM('CWIP CCR Only'!$B$4:B46)</f>
        <v>10893639.694105558</v>
      </c>
      <c r="K46" s="8"/>
      <c r="L46" s="21">
        <f>SUM('CWIP CCR Only'!$B$4:$B$6)</f>
        <v>0</v>
      </c>
      <c r="M46" s="8"/>
      <c r="N46" s="12">
        <f t="shared" si="3"/>
        <v>10893639.694105558</v>
      </c>
      <c r="O46" s="8"/>
      <c r="P46" s="155">
        <f>WACC!$T$10</f>
        <v>7.4999999999999997E-2</v>
      </c>
      <c r="Q46" s="8"/>
      <c r="R46" s="12">
        <f t="shared" si="0"/>
        <v>68085.248088159729</v>
      </c>
      <c r="S46" s="8"/>
      <c r="T46" s="14">
        <v>0</v>
      </c>
      <c r="U46" s="8"/>
      <c r="V46" s="14">
        <f t="shared" si="4"/>
        <v>0</v>
      </c>
      <c r="W46" s="14"/>
      <c r="X46" s="14">
        <f t="shared" si="1"/>
        <v>68085.248088159729</v>
      </c>
      <c r="Y46" s="8"/>
      <c r="Z46" s="156">
        <f>'Allocation Factor'!$C$19</f>
        <v>0.96306666666666663</v>
      </c>
      <c r="AA46" s="8"/>
      <c r="AB46" s="157">
        <f t="shared" si="2"/>
        <v>65570.632925437021</v>
      </c>
    </row>
    <row r="47" spans="2:28" x14ac:dyDescent="0.2">
      <c r="B47" s="26" t="s">
        <v>18</v>
      </c>
      <c r="C47" s="8">
        <v>2023</v>
      </c>
      <c r="D47" s="12">
        <v>0</v>
      </c>
      <c r="E47" s="13"/>
      <c r="F47" s="21">
        <v>0</v>
      </c>
      <c r="G47" s="8"/>
      <c r="H47" s="21">
        <v>0</v>
      </c>
      <c r="I47" s="8"/>
      <c r="J47" s="21">
        <f>SUM('CWIP CCR Only'!$B$4:B47)</f>
        <v>11146792.094398888</v>
      </c>
      <c r="K47" s="8"/>
      <c r="L47" s="21">
        <f>SUM('CWIP CCR Only'!$B$4:$B$6)</f>
        <v>0</v>
      </c>
      <c r="M47" s="8"/>
      <c r="N47" s="12">
        <f t="shared" si="3"/>
        <v>11146792.094398888</v>
      </c>
      <c r="O47" s="8"/>
      <c r="P47" s="155">
        <f>WACC!$T$10</f>
        <v>7.4999999999999997E-2</v>
      </c>
      <c r="Q47" s="8"/>
      <c r="R47" s="12">
        <f t="shared" si="0"/>
        <v>69667.450589993052</v>
      </c>
      <c r="S47" s="8"/>
      <c r="T47" s="14">
        <v>0</v>
      </c>
      <c r="U47" s="8"/>
      <c r="V47" s="14">
        <f t="shared" si="4"/>
        <v>0</v>
      </c>
      <c r="W47" s="14"/>
      <c r="X47" s="14">
        <f t="shared" si="1"/>
        <v>69667.450589993052</v>
      </c>
      <c r="Y47" s="8"/>
      <c r="Z47" s="156">
        <f>'Allocation Factor'!$C$19</f>
        <v>0.96306666666666663</v>
      </c>
      <c r="AA47" s="8"/>
      <c r="AB47" s="157">
        <f t="shared" si="2"/>
        <v>67094.399414869302</v>
      </c>
    </row>
    <row r="48" spans="2:28" x14ac:dyDescent="0.2">
      <c r="B48" s="26" t="s">
        <v>19</v>
      </c>
      <c r="C48" s="8">
        <v>2023</v>
      </c>
      <c r="D48" s="12">
        <v>0</v>
      </c>
      <c r="E48" s="13"/>
      <c r="F48" s="21">
        <v>0</v>
      </c>
      <c r="G48" s="8"/>
      <c r="H48" s="21">
        <v>0</v>
      </c>
      <c r="I48" s="8"/>
      <c r="J48" s="21">
        <f>SUM('CWIP CCR Only'!$B$4:B48)</f>
        <v>11400568.06545075</v>
      </c>
      <c r="K48" s="8"/>
      <c r="L48" s="21">
        <f>SUM('CWIP CCR Only'!$B$4:$B$6)</f>
        <v>0</v>
      </c>
      <c r="M48" s="8"/>
      <c r="N48" s="12">
        <f t="shared" si="3"/>
        <v>11400568.06545075</v>
      </c>
      <c r="O48" s="8"/>
      <c r="P48" s="155">
        <f>WACC!$T$10</f>
        <v>7.4999999999999997E-2</v>
      </c>
      <c r="Q48" s="8"/>
      <c r="R48" s="12">
        <f t="shared" si="0"/>
        <v>71253.550409067189</v>
      </c>
      <c r="S48" s="8"/>
      <c r="T48" s="14">
        <v>0</v>
      </c>
      <c r="U48" s="8"/>
      <c r="V48" s="14">
        <f t="shared" si="4"/>
        <v>0</v>
      </c>
      <c r="W48" s="14"/>
      <c r="X48" s="14">
        <f t="shared" si="1"/>
        <v>71253.550409067189</v>
      </c>
      <c r="Y48" s="8"/>
      <c r="Z48" s="156">
        <f>'Allocation Factor'!$C$19</f>
        <v>0.96306666666666663</v>
      </c>
      <c r="AA48" s="8"/>
      <c r="AB48" s="157">
        <f t="shared" si="2"/>
        <v>68621.919280625632</v>
      </c>
    </row>
    <row r="49" spans="2:30" x14ac:dyDescent="0.2">
      <c r="B49" s="26" t="s">
        <v>8</v>
      </c>
      <c r="C49" s="8">
        <v>2023</v>
      </c>
      <c r="D49" s="12">
        <v>0</v>
      </c>
      <c r="E49" s="13"/>
      <c r="F49" s="21">
        <v>0</v>
      </c>
      <c r="G49" s="8"/>
      <c r="H49" s="21">
        <v>0</v>
      </c>
      <c r="I49" s="8"/>
      <c r="J49" s="21">
        <f>SUM('CWIP CCR Only'!$B$4:B49)</f>
        <v>11654088.123624323</v>
      </c>
      <c r="K49" s="8"/>
      <c r="L49" s="21">
        <f>SUM('CWIP CCR Only'!$B$4:$B$6)</f>
        <v>0</v>
      </c>
      <c r="M49" s="8"/>
      <c r="N49" s="12">
        <f t="shared" si="3"/>
        <v>11654088.123624323</v>
      </c>
      <c r="O49" s="8"/>
      <c r="P49" s="155">
        <f>WACC!$T$10</f>
        <v>7.4999999999999997E-2</v>
      </c>
      <c r="Q49" s="8"/>
      <c r="R49" s="12">
        <f t="shared" si="0"/>
        <v>72838.050772652015</v>
      </c>
      <c r="S49" s="8"/>
      <c r="T49" s="14">
        <v>0</v>
      </c>
      <c r="U49" s="8"/>
      <c r="V49" s="14">
        <f t="shared" si="4"/>
        <v>0</v>
      </c>
      <c r="W49" s="14"/>
      <c r="X49" s="14">
        <f t="shared" si="1"/>
        <v>72838.050772652015</v>
      </c>
      <c r="Y49" s="8"/>
      <c r="Z49" s="156">
        <f>'Allocation Factor'!$C$19</f>
        <v>0.96306666666666663</v>
      </c>
      <c r="AA49" s="8"/>
      <c r="AB49" s="157">
        <f t="shared" si="2"/>
        <v>70147.898764115394</v>
      </c>
    </row>
    <row r="50" spans="2:30" x14ac:dyDescent="0.2">
      <c r="B50" s="167" t="s">
        <v>9</v>
      </c>
      <c r="C50" s="137">
        <v>2023</v>
      </c>
      <c r="D50" s="138">
        <f>'CWIP CCR Only'!B65</f>
        <v>12600000.000000002</v>
      </c>
      <c r="E50" s="142"/>
      <c r="F50" s="154">
        <f>'Depreciation '!G8</f>
        <v>0</v>
      </c>
      <c r="G50" s="137"/>
      <c r="H50" s="154">
        <f>'ADFIT_CCR Only'!N2</f>
        <v>0</v>
      </c>
      <c r="I50" s="137"/>
      <c r="J50" s="154">
        <v>0</v>
      </c>
      <c r="K50" s="137"/>
      <c r="L50" s="154">
        <v>0</v>
      </c>
      <c r="M50" s="137"/>
      <c r="N50" s="12">
        <f t="shared" si="3"/>
        <v>12600000.000000002</v>
      </c>
      <c r="O50" s="137"/>
      <c r="P50" s="158">
        <f>WACC!$T$10</f>
        <v>7.4999999999999997E-2</v>
      </c>
      <c r="Q50" s="137"/>
      <c r="R50" s="138">
        <f t="shared" si="0"/>
        <v>78750.000000000015</v>
      </c>
      <c r="S50" s="137"/>
      <c r="T50" s="139">
        <v>0</v>
      </c>
      <c r="U50" s="137"/>
      <c r="V50" s="139">
        <v>0</v>
      </c>
      <c r="W50" s="139"/>
      <c r="X50" s="139">
        <f t="shared" si="1"/>
        <v>78750.000000000015</v>
      </c>
      <c r="Y50" s="137"/>
      <c r="Z50" s="159">
        <f>'Allocation Factor'!$C$19</f>
        <v>0.96306666666666663</v>
      </c>
      <c r="AA50" s="137"/>
      <c r="AB50" s="168">
        <f t="shared" si="2"/>
        <v>75841.500000000015</v>
      </c>
      <c r="AD50" s="137" t="s">
        <v>79</v>
      </c>
    </row>
    <row r="51" spans="2:30" x14ac:dyDescent="0.2">
      <c r="B51" s="167" t="s">
        <v>10</v>
      </c>
      <c r="C51" s="137">
        <v>2023</v>
      </c>
      <c r="D51" s="138">
        <f t="shared" ref="D51:D110" si="5">D50</f>
        <v>12600000.000000002</v>
      </c>
      <c r="E51" s="142"/>
      <c r="F51" s="154">
        <f>'Depreciation '!G9</f>
        <v>-210000</v>
      </c>
      <c r="G51" s="137"/>
      <c r="H51" s="154">
        <f>'ADFIT_CCR Only'!N3</f>
        <v>-55125</v>
      </c>
      <c r="I51" s="137"/>
      <c r="J51" s="154">
        <v>0</v>
      </c>
      <c r="K51" s="137"/>
      <c r="L51" s="154">
        <v>0</v>
      </c>
      <c r="M51" s="137"/>
      <c r="N51" s="12">
        <f t="shared" si="3"/>
        <v>12334875.000000002</v>
      </c>
      <c r="O51" s="137"/>
      <c r="P51" s="158">
        <f>P50</f>
        <v>7.4999999999999997E-2</v>
      </c>
      <c r="Q51" s="137"/>
      <c r="R51" s="138">
        <f t="shared" si="0"/>
        <v>77092.968750000015</v>
      </c>
      <c r="S51" s="137"/>
      <c r="T51" s="139">
        <f>T50</f>
        <v>0</v>
      </c>
      <c r="U51" s="137"/>
      <c r="V51" s="139">
        <f>(ROUND(D50*0.2/12,0))</f>
        <v>210000</v>
      </c>
      <c r="W51" s="139"/>
      <c r="X51" s="139">
        <f t="shared" si="1"/>
        <v>287092.96875</v>
      </c>
      <c r="Y51" s="137"/>
      <c r="Z51" s="159">
        <f>'Allocation Factor'!$C$19</f>
        <v>0.96306666666666663</v>
      </c>
      <c r="AA51" s="137"/>
      <c r="AB51" s="168">
        <f t="shared" si="2"/>
        <v>276489.66843749996</v>
      </c>
    </row>
    <row r="52" spans="2:30" x14ac:dyDescent="0.2">
      <c r="B52" s="167" t="s">
        <v>11</v>
      </c>
      <c r="C52" s="137">
        <v>2024</v>
      </c>
      <c r="D52" s="138">
        <f t="shared" si="5"/>
        <v>12600000.000000002</v>
      </c>
      <c r="E52" s="142"/>
      <c r="F52" s="154">
        <f>'Depreciation '!G10</f>
        <v>-420000</v>
      </c>
      <c r="G52" s="137"/>
      <c r="H52" s="154">
        <f>'ADFIT_CCR Only'!N4</f>
        <v>-26943</v>
      </c>
      <c r="I52" s="137"/>
      <c r="J52" s="154">
        <v>0</v>
      </c>
      <c r="K52" s="137"/>
      <c r="L52" s="154">
        <v>0</v>
      </c>
      <c r="M52" s="137"/>
      <c r="N52" s="12">
        <f t="shared" si="3"/>
        <v>12153057.000000002</v>
      </c>
      <c r="O52" s="137"/>
      <c r="P52" s="158">
        <f t="shared" ref="P52:P110" si="6">P51</f>
        <v>7.4999999999999997E-2</v>
      </c>
      <c r="Q52" s="137"/>
      <c r="R52" s="138">
        <f t="shared" si="0"/>
        <v>75956.606250000012</v>
      </c>
      <c r="S52" s="137"/>
      <c r="T52" s="139">
        <f t="shared" ref="T52:T110" si="7">T51</f>
        <v>0</v>
      </c>
      <c r="U52" s="137"/>
      <c r="V52" s="139">
        <f t="shared" ref="V52:V110" si="8">(ROUND(D51*0.2/12,0))</f>
        <v>210000</v>
      </c>
      <c r="W52" s="139"/>
      <c r="X52" s="139">
        <f t="shared" si="1"/>
        <v>285956.60625000001</v>
      </c>
      <c r="Y52" s="137"/>
      <c r="Z52" s="159">
        <f>'Allocation Factor'!$C$19</f>
        <v>0.96306666666666663</v>
      </c>
      <c r="AA52" s="137"/>
      <c r="AB52" s="168">
        <f t="shared" si="2"/>
        <v>275395.27559249999</v>
      </c>
    </row>
    <row r="53" spans="2:30" x14ac:dyDescent="0.2">
      <c r="B53" s="167" t="s">
        <v>12</v>
      </c>
      <c r="C53" s="137">
        <v>2024</v>
      </c>
      <c r="D53" s="138">
        <f t="shared" si="5"/>
        <v>12600000.000000002</v>
      </c>
      <c r="E53" s="138"/>
      <c r="F53" s="154">
        <f>'Depreciation '!G11</f>
        <v>-630000</v>
      </c>
      <c r="G53" s="137"/>
      <c r="H53" s="154">
        <f>'ADFIT_CCR Only'!N5</f>
        <v>1239</v>
      </c>
      <c r="I53" s="137"/>
      <c r="J53" s="154">
        <v>0</v>
      </c>
      <c r="K53" s="137"/>
      <c r="L53" s="154">
        <v>0</v>
      </c>
      <c r="M53" s="137"/>
      <c r="N53" s="12">
        <f t="shared" si="3"/>
        <v>11971239.000000002</v>
      </c>
      <c r="O53" s="137"/>
      <c r="P53" s="158">
        <f t="shared" si="6"/>
        <v>7.4999999999999997E-2</v>
      </c>
      <c r="Q53" s="137"/>
      <c r="R53" s="138">
        <f t="shared" si="0"/>
        <v>74820.243750000009</v>
      </c>
      <c r="S53" s="137"/>
      <c r="T53" s="139">
        <f t="shared" si="7"/>
        <v>0</v>
      </c>
      <c r="U53" s="137"/>
      <c r="V53" s="139">
        <f t="shared" si="8"/>
        <v>210000</v>
      </c>
      <c r="W53" s="139"/>
      <c r="X53" s="139">
        <f t="shared" si="1"/>
        <v>284820.24375000002</v>
      </c>
      <c r="Y53" s="137"/>
      <c r="Z53" s="159">
        <f>'Allocation Factor'!$C$19</f>
        <v>0.96306666666666663</v>
      </c>
      <c r="AA53" s="137"/>
      <c r="AB53" s="168">
        <f t="shared" si="2"/>
        <v>274300.88274750003</v>
      </c>
    </row>
    <row r="54" spans="2:30" x14ac:dyDescent="0.2">
      <c r="B54" s="167" t="s">
        <v>13</v>
      </c>
      <c r="C54" s="137">
        <v>2024</v>
      </c>
      <c r="D54" s="138">
        <f t="shared" si="5"/>
        <v>12600000.000000002</v>
      </c>
      <c r="E54" s="138"/>
      <c r="F54" s="154">
        <f>'Depreciation '!G12</f>
        <v>-840000</v>
      </c>
      <c r="G54" s="137"/>
      <c r="H54" s="154">
        <f>'ADFIT_CCR Only'!N6</f>
        <v>29421</v>
      </c>
      <c r="I54" s="137"/>
      <c r="J54" s="154">
        <v>0</v>
      </c>
      <c r="K54" s="137"/>
      <c r="L54" s="154">
        <v>0</v>
      </c>
      <c r="M54" s="137"/>
      <c r="N54" s="12">
        <f t="shared" si="3"/>
        <v>11789421.000000002</v>
      </c>
      <c r="O54" s="137"/>
      <c r="P54" s="158">
        <f t="shared" si="6"/>
        <v>7.4999999999999997E-2</v>
      </c>
      <c r="Q54" s="137"/>
      <c r="R54" s="138">
        <f t="shared" si="0"/>
        <v>73683.881250000006</v>
      </c>
      <c r="S54" s="137"/>
      <c r="T54" s="139">
        <f t="shared" si="7"/>
        <v>0</v>
      </c>
      <c r="U54" s="137"/>
      <c r="V54" s="139">
        <f t="shared" si="8"/>
        <v>210000</v>
      </c>
      <c r="W54" s="139"/>
      <c r="X54" s="139">
        <f t="shared" si="1"/>
        <v>283683.88124999998</v>
      </c>
      <c r="Y54" s="137"/>
      <c r="Z54" s="159">
        <f>'Allocation Factor'!$C$19</f>
        <v>0.96306666666666663</v>
      </c>
      <c r="AA54" s="137"/>
      <c r="AB54" s="168">
        <f t="shared" si="2"/>
        <v>273206.48990249995</v>
      </c>
    </row>
    <row r="55" spans="2:30" x14ac:dyDescent="0.2">
      <c r="B55" s="167" t="s">
        <v>14</v>
      </c>
      <c r="C55" s="137">
        <v>2024</v>
      </c>
      <c r="D55" s="138">
        <f t="shared" si="5"/>
        <v>12600000.000000002</v>
      </c>
      <c r="E55" s="138"/>
      <c r="F55" s="154">
        <f>'Depreciation '!G13</f>
        <v>-1050000</v>
      </c>
      <c r="G55" s="137"/>
      <c r="H55" s="154">
        <f>'ADFIT_CCR Only'!N7</f>
        <v>57603</v>
      </c>
      <c r="I55" s="137"/>
      <c r="J55" s="154">
        <v>0</v>
      </c>
      <c r="K55" s="137"/>
      <c r="L55" s="154">
        <v>0</v>
      </c>
      <c r="M55" s="137"/>
      <c r="N55" s="12">
        <f t="shared" si="3"/>
        <v>11607603.000000002</v>
      </c>
      <c r="O55" s="137"/>
      <c r="P55" s="158">
        <f t="shared" si="6"/>
        <v>7.4999999999999997E-2</v>
      </c>
      <c r="Q55" s="137"/>
      <c r="R55" s="138">
        <f t="shared" si="0"/>
        <v>72547.518750000003</v>
      </c>
      <c r="S55" s="137"/>
      <c r="T55" s="139">
        <f t="shared" si="7"/>
        <v>0</v>
      </c>
      <c r="U55" s="137"/>
      <c r="V55" s="139">
        <f t="shared" si="8"/>
        <v>210000</v>
      </c>
      <c r="W55" s="139"/>
      <c r="X55" s="139">
        <f t="shared" si="1"/>
        <v>282547.51874999999</v>
      </c>
      <c r="Y55" s="137"/>
      <c r="Z55" s="159">
        <f>'Allocation Factor'!$C$19</f>
        <v>0.96306666666666663</v>
      </c>
      <c r="AA55" s="137"/>
      <c r="AB55" s="168">
        <f t="shared" si="2"/>
        <v>272112.09705749998</v>
      </c>
    </row>
    <row r="56" spans="2:30" x14ac:dyDescent="0.2">
      <c r="B56" s="167" t="s">
        <v>15</v>
      </c>
      <c r="C56" s="137">
        <v>2024</v>
      </c>
      <c r="D56" s="138">
        <f t="shared" si="5"/>
        <v>12600000.000000002</v>
      </c>
      <c r="E56" s="143"/>
      <c r="F56" s="154">
        <f>'Depreciation '!G14</f>
        <v>-1260000</v>
      </c>
      <c r="G56" s="137"/>
      <c r="H56" s="154">
        <f>'ADFIT_CCR Only'!N8</f>
        <v>85786</v>
      </c>
      <c r="I56" s="137"/>
      <c r="J56" s="154">
        <v>0</v>
      </c>
      <c r="K56" s="137"/>
      <c r="L56" s="154">
        <v>0</v>
      </c>
      <c r="M56" s="137"/>
      <c r="N56" s="12">
        <f t="shared" si="3"/>
        <v>11425786.000000002</v>
      </c>
      <c r="O56" s="137"/>
      <c r="P56" s="158">
        <f t="shared" si="6"/>
        <v>7.4999999999999997E-2</v>
      </c>
      <c r="Q56" s="137"/>
      <c r="R56" s="138">
        <f t="shared" si="0"/>
        <v>71411.162500000006</v>
      </c>
      <c r="S56" s="137"/>
      <c r="T56" s="139">
        <f t="shared" si="7"/>
        <v>0</v>
      </c>
      <c r="U56" s="137"/>
      <c r="V56" s="139">
        <f t="shared" si="8"/>
        <v>210000</v>
      </c>
      <c r="W56" s="139"/>
      <c r="X56" s="139">
        <f t="shared" si="1"/>
        <v>281411.16249999998</v>
      </c>
      <c r="Y56" s="137"/>
      <c r="Z56" s="159">
        <f>'Allocation Factor'!$C$19</f>
        <v>0.96306666666666663</v>
      </c>
      <c r="AA56" s="137"/>
      <c r="AB56" s="168">
        <f t="shared" si="2"/>
        <v>271017.71023166663</v>
      </c>
    </row>
    <row r="57" spans="2:30" x14ac:dyDescent="0.2">
      <c r="B57" s="167" t="s">
        <v>16</v>
      </c>
      <c r="C57" s="137">
        <v>2024</v>
      </c>
      <c r="D57" s="138">
        <f t="shared" si="5"/>
        <v>12600000.000000002</v>
      </c>
      <c r="E57" s="138"/>
      <c r="F57" s="154">
        <f>'Depreciation '!G15</f>
        <v>-1470000</v>
      </c>
      <c r="G57" s="137"/>
      <c r="H57" s="154">
        <f>'ADFIT_CCR Only'!N9</f>
        <v>113968</v>
      </c>
      <c r="I57" s="137"/>
      <c r="J57" s="154">
        <v>0</v>
      </c>
      <c r="K57" s="137"/>
      <c r="L57" s="154">
        <v>0</v>
      </c>
      <c r="M57" s="137"/>
      <c r="N57" s="12">
        <f t="shared" si="3"/>
        <v>11243968.000000002</v>
      </c>
      <c r="O57" s="137"/>
      <c r="P57" s="158">
        <f t="shared" si="6"/>
        <v>7.4999999999999997E-2</v>
      </c>
      <c r="Q57" s="137"/>
      <c r="R57" s="138">
        <f t="shared" si="0"/>
        <v>70274.8</v>
      </c>
      <c r="S57" s="137"/>
      <c r="T57" s="139">
        <f t="shared" si="7"/>
        <v>0</v>
      </c>
      <c r="U57" s="137"/>
      <c r="V57" s="139">
        <f t="shared" si="8"/>
        <v>210000</v>
      </c>
      <c r="W57" s="139"/>
      <c r="X57" s="139">
        <f t="shared" si="1"/>
        <v>280274.8</v>
      </c>
      <c r="Y57" s="137"/>
      <c r="Z57" s="159">
        <f>'Allocation Factor'!$C$19</f>
        <v>0.96306666666666663</v>
      </c>
      <c r="AA57" s="137"/>
      <c r="AB57" s="168">
        <f t="shared" si="2"/>
        <v>269923.31738666666</v>
      </c>
    </row>
    <row r="58" spans="2:30" x14ac:dyDescent="0.2">
      <c r="B58" s="167" t="s">
        <v>17</v>
      </c>
      <c r="C58" s="137">
        <v>2024</v>
      </c>
      <c r="D58" s="138">
        <f t="shared" si="5"/>
        <v>12600000.000000002</v>
      </c>
      <c r="E58" s="138"/>
      <c r="F58" s="154">
        <f>'Depreciation '!G16</f>
        <v>-1680000</v>
      </c>
      <c r="G58" s="137"/>
      <c r="H58" s="154">
        <f>'ADFIT_CCR Only'!N10</f>
        <v>142150</v>
      </c>
      <c r="I58" s="137"/>
      <c r="J58" s="154">
        <v>0</v>
      </c>
      <c r="K58" s="137"/>
      <c r="L58" s="154">
        <v>0</v>
      </c>
      <c r="M58" s="137"/>
      <c r="N58" s="12">
        <f t="shared" si="3"/>
        <v>11062150.000000002</v>
      </c>
      <c r="O58" s="137"/>
      <c r="P58" s="158">
        <f t="shared" si="6"/>
        <v>7.4999999999999997E-2</v>
      </c>
      <c r="Q58" s="137"/>
      <c r="R58" s="138">
        <f t="shared" si="0"/>
        <v>69138.437500000015</v>
      </c>
      <c r="S58" s="137"/>
      <c r="T58" s="139">
        <f t="shared" si="7"/>
        <v>0</v>
      </c>
      <c r="U58" s="137"/>
      <c r="V58" s="139">
        <f t="shared" si="8"/>
        <v>210000</v>
      </c>
      <c r="W58" s="139"/>
      <c r="X58" s="139">
        <f t="shared" si="1"/>
        <v>279138.4375</v>
      </c>
      <c r="Y58" s="137"/>
      <c r="Z58" s="159">
        <f>'Allocation Factor'!$C$19</f>
        <v>0.96306666666666663</v>
      </c>
      <c r="AA58" s="137"/>
      <c r="AB58" s="168">
        <f t="shared" si="2"/>
        <v>268828.92454166664</v>
      </c>
    </row>
    <row r="59" spans="2:30" x14ac:dyDescent="0.2">
      <c r="B59" s="167" t="s">
        <v>18</v>
      </c>
      <c r="C59" s="137">
        <v>2024</v>
      </c>
      <c r="D59" s="138">
        <f t="shared" si="5"/>
        <v>12600000.000000002</v>
      </c>
      <c r="E59" s="138"/>
      <c r="F59" s="154">
        <f>'Depreciation '!G17</f>
        <v>-1890000</v>
      </c>
      <c r="G59" s="137"/>
      <c r="H59" s="154">
        <f>'ADFIT_CCR Only'!N11</f>
        <v>170332</v>
      </c>
      <c r="I59" s="137"/>
      <c r="J59" s="154">
        <v>0</v>
      </c>
      <c r="K59" s="137"/>
      <c r="L59" s="154">
        <v>0</v>
      </c>
      <c r="M59" s="137"/>
      <c r="N59" s="12">
        <f t="shared" si="3"/>
        <v>10880332.000000002</v>
      </c>
      <c r="O59" s="137"/>
      <c r="P59" s="158">
        <f t="shared" si="6"/>
        <v>7.4999999999999997E-2</v>
      </c>
      <c r="Q59" s="137"/>
      <c r="R59" s="138">
        <f t="shared" si="0"/>
        <v>68002.075000000012</v>
      </c>
      <c r="S59" s="137"/>
      <c r="T59" s="139">
        <f t="shared" si="7"/>
        <v>0</v>
      </c>
      <c r="U59" s="137"/>
      <c r="V59" s="139">
        <f t="shared" si="8"/>
        <v>210000</v>
      </c>
      <c r="W59" s="139"/>
      <c r="X59" s="139">
        <f t="shared" si="1"/>
        <v>278002.07500000001</v>
      </c>
      <c r="Y59" s="137"/>
      <c r="Z59" s="159">
        <f>'Allocation Factor'!$C$19</f>
        <v>0.96306666666666663</v>
      </c>
      <c r="AA59" s="137"/>
      <c r="AB59" s="168">
        <f t="shared" si="2"/>
        <v>267734.53169666667</v>
      </c>
    </row>
    <row r="60" spans="2:30" x14ac:dyDescent="0.2">
      <c r="B60" s="167" t="s">
        <v>19</v>
      </c>
      <c r="C60" s="137">
        <v>2024</v>
      </c>
      <c r="D60" s="138">
        <f t="shared" si="5"/>
        <v>12600000.000000002</v>
      </c>
      <c r="E60" s="138"/>
      <c r="F60" s="154">
        <f>'Depreciation '!G18</f>
        <v>-2100000</v>
      </c>
      <c r="G60" s="137"/>
      <c r="H60" s="154">
        <f>'ADFIT_CCR Only'!N12</f>
        <v>198514</v>
      </c>
      <c r="I60" s="137"/>
      <c r="J60" s="154">
        <v>0</v>
      </c>
      <c r="K60" s="137"/>
      <c r="L60" s="154">
        <v>0</v>
      </c>
      <c r="M60" s="137"/>
      <c r="N60" s="12">
        <f t="shared" si="3"/>
        <v>10698514.000000002</v>
      </c>
      <c r="O60" s="137"/>
      <c r="P60" s="158">
        <f t="shared" si="6"/>
        <v>7.4999999999999997E-2</v>
      </c>
      <c r="Q60" s="137"/>
      <c r="R60" s="138">
        <f t="shared" si="0"/>
        <v>66865.712500000009</v>
      </c>
      <c r="S60" s="137"/>
      <c r="T60" s="139">
        <f t="shared" si="7"/>
        <v>0</v>
      </c>
      <c r="U60" s="137"/>
      <c r="V60" s="139">
        <f t="shared" si="8"/>
        <v>210000</v>
      </c>
      <c r="W60" s="139"/>
      <c r="X60" s="139">
        <f t="shared" si="1"/>
        <v>276865.71250000002</v>
      </c>
      <c r="Y60" s="137"/>
      <c r="Z60" s="159">
        <f>'Allocation Factor'!$C$19</f>
        <v>0.96306666666666663</v>
      </c>
      <c r="AA60" s="137"/>
      <c r="AB60" s="168">
        <f t="shared" si="2"/>
        <v>266640.13885166671</v>
      </c>
    </row>
    <row r="61" spans="2:30" x14ac:dyDescent="0.2">
      <c r="B61" s="167" t="s">
        <v>8</v>
      </c>
      <c r="C61" s="137">
        <v>2024</v>
      </c>
      <c r="D61" s="138">
        <f t="shared" si="5"/>
        <v>12600000.000000002</v>
      </c>
      <c r="E61" s="138"/>
      <c r="F61" s="154">
        <f>'Depreciation '!G19</f>
        <v>-2310000</v>
      </c>
      <c r="G61" s="137"/>
      <c r="H61" s="154">
        <f>'ADFIT_CCR Only'!N13</f>
        <v>226696</v>
      </c>
      <c r="I61" s="137"/>
      <c r="J61" s="154">
        <v>0</v>
      </c>
      <c r="K61" s="137"/>
      <c r="L61" s="154">
        <v>0</v>
      </c>
      <c r="M61" s="137"/>
      <c r="N61" s="12">
        <f t="shared" si="3"/>
        <v>10516696.000000002</v>
      </c>
      <c r="O61" s="137"/>
      <c r="P61" s="158">
        <f t="shared" si="6"/>
        <v>7.4999999999999997E-2</v>
      </c>
      <c r="Q61" s="137"/>
      <c r="R61" s="138">
        <f t="shared" si="0"/>
        <v>65729.350000000006</v>
      </c>
      <c r="S61" s="137"/>
      <c r="T61" s="139">
        <f t="shared" si="7"/>
        <v>0</v>
      </c>
      <c r="U61" s="137"/>
      <c r="V61" s="139">
        <f t="shared" si="8"/>
        <v>210000</v>
      </c>
      <c r="W61" s="139"/>
      <c r="X61" s="139">
        <f t="shared" si="1"/>
        <v>275729.34999999998</v>
      </c>
      <c r="Y61" s="137"/>
      <c r="Z61" s="159">
        <f>'Allocation Factor'!$C$19</f>
        <v>0.96306666666666663</v>
      </c>
      <c r="AA61" s="137"/>
      <c r="AB61" s="168">
        <f t="shared" si="2"/>
        <v>265545.74600666662</v>
      </c>
    </row>
    <row r="62" spans="2:30" x14ac:dyDescent="0.2">
      <c r="B62" s="167" t="s">
        <v>9</v>
      </c>
      <c r="C62" s="137">
        <v>2024</v>
      </c>
      <c r="D62" s="138">
        <f t="shared" si="5"/>
        <v>12600000.000000002</v>
      </c>
      <c r="E62" s="138"/>
      <c r="F62" s="154">
        <f>'Depreciation '!G20</f>
        <v>-2520000</v>
      </c>
      <c r="G62" s="137"/>
      <c r="H62" s="154">
        <f>'ADFIT_CCR Only'!N14</f>
        <v>254878</v>
      </c>
      <c r="I62" s="137"/>
      <c r="J62" s="154">
        <v>0</v>
      </c>
      <c r="K62" s="137"/>
      <c r="L62" s="154">
        <v>0</v>
      </c>
      <c r="M62" s="137"/>
      <c r="N62" s="12">
        <f t="shared" ref="N62:N73" si="9">SUM(D62:J62)-L62</f>
        <v>10334878.000000002</v>
      </c>
      <c r="O62" s="137"/>
      <c r="P62" s="158">
        <f t="shared" si="6"/>
        <v>7.4999999999999997E-2</v>
      </c>
      <c r="Q62" s="137"/>
      <c r="R62" s="138">
        <f t="shared" ref="R62:R73" si="10">N62*P62/12</f>
        <v>64592.98750000001</v>
      </c>
      <c r="S62" s="137"/>
      <c r="T62" s="139">
        <f t="shared" si="7"/>
        <v>0</v>
      </c>
      <c r="U62" s="137"/>
      <c r="V62" s="139">
        <f t="shared" si="8"/>
        <v>210000</v>
      </c>
      <c r="W62" s="139"/>
      <c r="X62" s="139">
        <f t="shared" ref="X62:X73" si="11">V62+T62+R62</f>
        <v>274592.98749999999</v>
      </c>
      <c r="Y62" s="137"/>
      <c r="Z62" s="159">
        <f>'Allocation Factor'!$C$19</f>
        <v>0.96306666666666663</v>
      </c>
      <c r="AA62" s="137"/>
      <c r="AB62" s="168">
        <f t="shared" ref="AB62:AB73" si="12">X62*Z62</f>
        <v>264451.35316166666</v>
      </c>
    </row>
    <row r="63" spans="2:30" x14ac:dyDescent="0.2">
      <c r="B63" s="167" t="s">
        <v>10</v>
      </c>
      <c r="C63" s="137">
        <v>2024</v>
      </c>
      <c r="D63" s="138">
        <f t="shared" si="5"/>
        <v>12600000.000000002</v>
      </c>
      <c r="E63" s="138"/>
      <c r="F63" s="154">
        <f>'Depreciation '!G21</f>
        <v>-2730000</v>
      </c>
      <c r="G63" s="137"/>
      <c r="H63" s="154">
        <f>'ADFIT_CCR Only'!N15</f>
        <v>283060</v>
      </c>
      <c r="I63" s="137"/>
      <c r="J63" s="154">
        <v>0</v>
      </c>
      <c r="K63" s="137"/>
      <c r="L63" s="154">
        <v>0</v>
      </c>
      <c r="M63" s="137"/>
      <c r="N63" s="12">
        <f t="shared" si="9"/>
        <v>10153060.000000002</v>
      </c>
      <c r="O63" s="137"/>
      <c r="P63" s="158">
        <f t="shared" si="6"/>
        <v>7.4999999999999997E-2</v>
      </c>
      <c r="Q63" s="137"/>
      <c r="R63" s="138">
        <f t="shared" si="10"/>
        <v>63456.625000000007</v>
      </c>
      <c r="S63" s="137"/>
      <c r="T63" s="139">
        <f t="shared" si="7"/>
        <v>0</v>
      </c>
      <c r="U63" s="137"/>
      <c r="V63" s="139">
        <f t="shared" si="8"/>
        <v>210000</v>
      </c>
      <c r="W63" s="139"/>
      <c r="X63" s="139">
        <f t="shared" si="11"/>
        <v>273456.625</v>
      </c>
      <c r="Y63" s="137"/>
      <c r="Z63" s="159">
        <f>'Allocation Factor'!$C$19</f>
        <v>0.96306666666666663</v>
      </c>
      <c r="AA63" s="137"/>
      <c r="AB63" s="168">
        <f t="shared" si="12"/>
        <v>263356.96031666663</v>
      </c>
    </row>
    <row r="64" spans="2:30" x14ac:dyDescent="0.2">
      <c r="B64" s="167" t="s">
        <v>11</v>
      </c>
      <c r="C64" s="137">
        <v>2025</v>
      </c>
      <c r="D64" s="138">
        <f t="shared" si="5"/>
        <v>12600000.000000002</v>
      </c>
      <c r="E64" s="142"/>
      <c r="F64" s="154">
        <f>'Depreciation '!G22</f>
        <v>-2940000</v>
      </c>
      <c r="G64" s="137"/>
      <c r="H64" s="154">
        <f>'ADFIT_CCR Only'!N16</f>
        <v>312437</v>
      </c>
      <c r="I64" s="137"/>
      <c r="J64" s="154">
        <v>0</v>
      </c>
      <c r="K64" s="137"/>
      <c r="L64" s="154">
        <v>0</v>
      </c>
      <c r="M64" s="137"/>
      <c r="N64" s="12">
        <f t="shared" si="9"/>
        <v>9972437.0000000019</v>
      </c>
      <c r="O64" s="137"/>
      <c r="P64" s="158">
        <f t="shared" si="6"/>
        <v>7.4999999999999997E-2</v>
      </c>
      <c r="Q64" s="137"/>
      <c r="R64" s="138">
        <f t="shared" si="10"/>
        <v>62327.731250000012</v>
      </c>
      <c r="S64" s="137"/>
      <c r="T64" s="139">
        <f t="shared" si="7"/>
        <v>0</v>
      </c>
      <c r="U64" s="137"/>
      <c r="V64" s="139">
        <f t="shared" si="8"/>
        <v>210000</v>
      </c>
      <c r="W64" s="139"/>
      <c r="X64" s="139">
        <f t="shared" si="11"/>
        <v>272327.73125000001</v>
      </c>
      <c r="Y64" s="137"/>
      <c r="Z64" s="159">
        <f>'Allocation Factor'!$C$19</f>
        <v>0.96306666666666663</v>
      </c>
      <c r="AA64" s="137"/>
      <c r="AB64" s="168">
        <f t="shared" si="12"/>
        <v>262269.76037583331</v>
      </c>
    </row>
    <row r="65" spans="2:28" x14ac:dyDescent="0.2">
      <c r="B65" s="167" t="s">
        <v>12</v>
      </c>
      <c r="C65" s="137">
        <v>2025</v>
      </c>
      <c r="D65" s="138">
        <f t="shared" si="5"/>
        <v>12600000.000000002</v>
      </c>
      <c r="E65" s="138"/>
      <c r="F65" s="154">
        <f>'Depreciation '!G23</f>
        <v>-3150000</v>
      </c>
      <c r="G65" s="137"/>
      <c r="H65" s="154">
        <f>'ADFIT_CCR Only'!N17</f>
        <v>341815</v>
      </c>
      <c r="I65" s="137"/>
      <c r="J65" s="154">
        <v>0</v>
      </c>
      <c r="K65" s="137"/>
      <c r="L65" s="154">
        <v>0</v>
      </c>
      <c r="M65" s="137"/>
      <c r="N65" s="12">
        <f t="shared" si="9"/>
        <v>9791815.0000000019</v>
      </c>
      <c r="O65" s="137"/>
      <c r="P65" s="158">
        <f t="shared" si="6"/>
        <v>7.4999999999999997E-2</v>
      </c>
      <c r="Q65" s="137"/>
      <c r="R65" s="138">
        <f t="shared" si="10"/>
        <v>61198.843750000007</v>
      </c>
      <c r="S65" s="137"/>
      <c r="T65" s="139">
        <f t="shared" si="7"/>
        <v>0</v>
      </c>
      <c r="U65" s="137"/>
      <c r="V65" s="139">
        <f t="shared" si="8"/>
        <v>210000</v>
      </c>
      <c r="W65" s="139"/>
      <c r="X65" s="139">
        <f t="shared" si="11"/>
        <v>271198.84375</v>
      </c>
      <c r="Y65" s="137"/>
      <c r="Z65" s="159">
        <f>'Allocation Factor'!$C$19</f>
        <v>0.96306666666666663</v>
      </c>
      <c r="AA65" s="137"/>
      <c r="AB65" s="168">
        <f t="shared" si="12"/>
        <v>261182.56645416666</v>
      </c>
    </row>
    <row r="66" spans="2:28" x14ac:dyDescent="0.2">
      <c r="B66" s="167" t="s">
        <v>13</v>
      </c>
      <c r="C66" s="137">
        <v>2025</v>
      </c>
      <c r="D66" s="138">
        <f t="shared" si="5"/>
        <v>12600000.000000002</v>
      </c>
      <c r="E66" s="138"/>
      <c r="F66" s="154">
        <f>'Depreciation '!G24</f>
        <v>-3360000</v>
      </c>
      <c r="G66" s="137"/>
      <c r="H66" s="154">
        <f>'ADFIT_CCR Only'!N18</f>
        <v>371192</v>
      </c>
      <c r="I66" s="137"/>
      <c r="J66" s="154">
        <v>0</v>
      </c>
      <c r="K66" s="137"/>
      <c r="L66" s="154">
        <v>0</v>
      </c>
      <c r="M66" s="137"/>
      <c r="N66" s="12">
        <f t="shared" si="9"/>
        <v>9611192.0000000019</v>
      </c>
      <c r="O66" s="137"/>
      <c r="P66" s="158">
        <f t="shared" si="6"/>
        <v>7.4999999999999997E-2</v>
      </c>
      <c r="Q66" s="137"/>
      <c r="R66" s="138">
        <f t="shared" si="10"/>
        <v>60069.950000000012</v>
      </c>
      <c r="S66" s="137"/>
      <c r="T66" s="139">
        <f t="shared" si="7"/>
        <v>0</v>
      </c>
      <c r="U66" s="137"/>
      <c r="V66" s="139">
        <f t="shared" si="8"/>
        <v>210000</v>
      </c>
      <c r="W66" s="139"/>
      <c r="X66" s="139">
        <f t="shared" si="11"/>
        <v>270069.95</v>
      </c>
      <c r="Y66" s="137"/>
      <c r="Z66" s="159">
        <f>'Allocation Factor'!$C$19</f>
        <v>0.96306666666666663</v>
      </c>
      <c r="AA66" s="137"/>
      <c r="AB66" s="168">
        <f t="shared" si="12"/>
        <v>260095.36651333334</v>
      </c>
    </row>
    <row r="67" spans="2:28" x14ac:dyDescent="0.2">
      <c r="B67" s="167" t="s">
        <v>14</v>
      </c>
      <c r="C67" s="137">
        <v>2025</v>
      </c>
      <c r="D67" s="138">
        <f t="shared" si="5"/>
        <v>12600000.000000002</v>
      </c>
      <c r="E67" s="138"/>
      <c r="F67" s="154">
        <f>'Depreciation '!G25</f>
        <v>-3570000</v>
      </c>
      <c r="G67" s="137"/>
      <c r="H67" s="154">
        <f>'ADFIT_CCR Only'!N19</f>
        <v>400569</v>
      </c>
      <c r="I67" s="137"/>
      <c r="J67" s="154">
        <v>0</v>
      </c>
      <c r="K67" s="137"/>
      <c r="L67" s="154">
        <v>0</v>
      </c>
      <c r="M67" s="137"/>
      <c r="N67" s="12">
        <f t="shared" si="9"/>
        <v>9430569.0000000019</v>
      </c>
      <c r="O67" s="137"/>
      <c r="P67" s="158">
        <f t="shared" si="6"/>
        <v>7.4999999999999997E-2</v>
      </c>
      <c r="Q67" s="137"/>
      <c r="R67" s="138">
        <f t="shared" si="10"/>
        <v>58941.056250000016</v>
      </c>
      <c r="S67" s="137"/>
      <c r="T67" s="139">
        <f t="shared" si="7"/>
        <v>0</v>
      </c>
      <c r="U67" s="137"/>
      <c r="V67" s="139">
        <f t="shared" si="8"/>
        <v>210000</v>
      </c>
      <c r="W67" s="139"/>
      <c r="X67" s="139">
        <f t="shared" si="11"/>
        <v>268941.05625000002</v>
      </c>
      <c r="Y67" s="137"/>
      <c r="Z67" s="159">
        <f>'Allocation Factor'!$C$19</f>
        <v>0.96306666666666663</v>
      </c>
      <c r="AA67" s="137"/>
      <c r="AB67" s="168">
        <f t="shared" si="12"/>
        <v>259008.16657250002</v>
      </c>
    </row>
    <row r="68" spans="2:28" x14ac:dyDescent="0.2">
      <c r="B68" s="167" t="s">
        <v>15</v>
      </c>
      <c r="C68" s="137">
        <v>2025</v>
      </c>
      <c r="D68" s="138">
        <f t="shared" si="5"/>
        <v>12600000.000000002</v>
      </c>
      <c r="E68" s="143"/>
      <c r="F68" s="154">
        <f>'Depreciation '!G26</f>
        <v>-3780000</v>
      </c>
      <c r="G68" s="137"/>
      <c r="H68" s="154">
        <f>'ADFIT_CCR Only'!N20</f>
        <v>429946</v>
      </c>
      <c r="I68" s="137"/>
      <c r="J68" s="154">
        <v>0</v>
      </c>
      <c r="K68" s="137"/>
      <c r="L68" s="154">
        <v>0</v>
      </c>
      <c r="M68" s="137"/>
      <c r="N68" s="12">
        <f t="shared" si="9"/>
        <v>9249946.0000000019</v>
      </c>
      <c r="O68" s="137"/>
      <c r="P68" s="158">
        <f t="shared" si="6"/>
        <v>7.4999999999999997E-2</v>
      </c>
      <c r="Q68" s="137"/>
      <c r="R68" s="138">
        <f t="shared" si="10"/>
        <v>57812.162500000006</v>
      </c>
      <c r="S68" s="137"/>
      <c r="T68" s="139">
        <f t="shared" si="7"/>
        <v>0</v>
      </c>
      <c r="U68" s="137"/>
      <c r="V68" s="139">
        <f t="shared" si="8"/>
        <v>210000</v>
      </c>
      <c r="W68" s="139"/>
      <c r="X68" s="139">
        <f t="shared" si="11"/>
        <v>267812.16249999998</v>
      </c>
      <c r="Y68" s="137"/>
      <c r="Z68" s="159">
        <f>'Allocation Factor'!$C$19</f>
        <v>0.96306666666666663</v>
      </c>
      <c r="AA68" s="137"/>
      <c r="AB68" s="168">
        <f t="shared" si="12"/>
        <v>257920.96663166664</v>
      </c>
    </row>
    <row r="69" spans="2:28" x14ac:dyDescent="0.2">
      <c r="B69" s="167" t="s">
        <v>16</v>
      </c>
      <c r="C69" s="137">
        <v>2025</v>
      </c>
      <c r="D69" s="138">
        <f t="shared" si="5"/>
        <v>12600000.000000002</v>
      </c>
      <c r="E69" s="138"/>
      <c r="F69" s="154">
        <f>'Depreciation '!G27</f>
        <v>-3990000</v>
      </c>
      <c r="G69" s="137"/>
      <c r="H69" s="154">
        <f>'ADFIT_CCR Only'!N21</f>
        <v>459324</v>
      </c>
      <c r="I69" s="137"/>
      <c r="J69" s="154">
        <v>0</v>
      </c>
      <c r="K69" s="137"/>
      <c r="L69" s="154">
        <v>0</v>
      </c>
      <c r="M69" s="137"/>
      <c r="N69" s="12">
        <f t="shared" si="9"/>
        <v>9069324.0000000019</v>
      </c>
      <c r="O69" s="137"/>
      <c r="P69" s="158">
        <f t="shared" si="6"/>
        <v>7.4999999999999997E-2</v>
      </c>
      <c r="Q69" s="137"/>
      <c r="R69" s="138">
        <f t="shared" si="10"/>
        <v>56683.275000000016</v>
      </c>
      <c r="S69" s="137"/>
      <c r="T69" s="139">
        <f t="shared" si="7"/>
        <v>0</v>
      </c>
      <c r="U69" s="137"/>
      <c r="V69" s="139">
        <f t="shared" si="8"/>
        <v>210000</v>
      </c>
      <c r="W69" s="139"/>
      <c r="X69" s="139">
        <f t="shared" si="11"/>
        <v>266683.27500000002</v>
      </c>
      <c r="Y69" s="137"/>
      <c r="Z69" s="159">
        <f>'Allocation Factor'!$C$19</f>
        <v>0.96306666666666663</v>
      </c>
      <c r="AA69" s="137"/>
      <c r="AB69" s="168">
        <f t="shared" si="12"/>
        <v>256833.77271000002</v>
      </c>
    </row>
    <row r="70" spans="2:28" x14ac:dyDescent="0.2">
      <c r="B70" s="167" t="s">
        <v>17</v>
      </c>
      <c r="C70" s="137">
        <v>2025</v>
      </c>
      <c r="D70" s="138">
        <f t="shared" si="5"/>
        <v>12600000.000000002</v>
      </c>
      <c r="E70" s="138"/>
      <c r="F70" s="154">
        <f>'Depreciation '!G28</f>
        <v>-4200000</v>
      </c>
      <c r="G70" s="137"/>
      <c r="H70" s="154">
        <f>'ADFIT_CCR Only'!N22</f>
        <v>488701</v>
      </c>
      <c r="I70" s="137"/>
      <c r="J70" s="154">
        <v>0</v>
      </c>
      <c r="K70" s="137"/>
      <c r="L70" s="154">
        <v>0</v>
      </c>
      <c r="M70" s="137"/>
      <c r="N70" s="12">
        <f t="shared" si="9"/>
        <v>8888701.0000000019</v>
      </c>
      <c r="O70" s="137"/>
      <c r="P70" s="158">
        <f t="shared" si="6"/>
        <v>7.4999999999999997E-2</v>
      </c>
      <c r="Q70" s="137"/>
      <c r="R70" s="138">
        <f t="shared" si="10"/>
        <v>55554.381250000006</v>
      </c>
      <c r="S70" s="137"/>
      <c r="T70" s="139">
        <f t="shared" si="7"/>
        <v>0</v>
      </c>
      <c r="U70" s="137"/>
      <c r="V70" s="139">
        <f t="shared" si="8"/>
        <v>210000</v>
      </c>
      <c r="W70" s="139"/>
      <c r="X70" s="139">
        <f t="shared" si="11"/>
        <v>265554.38124999998</v>
      </c>
      <c r="Y70" s="137"/>
      <c r="Z70" s="159">
        <f>'Allocation Factor'!$C$19</f>
        <v>0.96306666666666663</v>
      </c>
      <c r="AA70" s="137"/>
      <c r="AB70" s="168">
        <f t="shared" si="12"/>
        <v>255746.57276916664</v>
      </c>
    </row>
    <row r="71" spans="2:28" x14ac:dyDescent="0.2">
      <c r="B71" s="167" t="s">
        <v>18</v>
      </c>
      <c r="C71" s="137">
        <v>2025</v>
      </c>
      <c r="D71" s="138">
        <f t="shared" si="5"/>
        <v>12600000.000000002</v>
      </c>
      <c r="E71" s="138"/>
      <c r="F71" s="154">
        <f>'Depreciation '!G29</f>
        <v>-4410000</v>
      </c>
      <c r="G71" s="137"/>
      <c r="H71" s="154">
        <f>'ADFIT_CCR Only'!N23</f>
        <v>518078</v>
      </c>
      <c r="I71" s="137"/>
      <c r="J71" s="154">
        <v>0</v>
      </c>
      <c r="K71" s="137"/>
      <c r="L71" s="154">
        <v>0</v>
      </c>
      <c r="M71" s="137"/>
      <c r="N71" s="12">
        <f t="shared" si="9"/>
        <v>8708078.0000000019</v>
      </c>
      <c r="O71" s="137"/>
      <c r="P71" s="158">
        <f t="shared" si="6"/>
        <v>7.4999999999999997E-2</v>
      </c>
      <c r="Q71" s="137"/>
      <c r="R71" s="138">
        <f t="shared" si="10"/>
        <v>54425.48750000001</v>
      </c>
      <c r="S71" s="137"/>
      <c r="T71" s="139">
        <f t="shared" si="7"/>
        <v>0</v>
      </c>
      <c r="U71" s="137"/>
      <c r="V71" s="139">
        <f t="shared" si="8"/>
        <v>210000</v>
      </c>
      <c r="W71" s="139"/>
      <c r="X71" s="139">
        <f t="shared" si="11"/>
        <v>264425.48749999999</v>
      </c>
      <c r="Y71" s="137"/>
      <c r="Z71" s="159">
        <f>'Allocation Factor'!$C$19</f>
        <v>0.96306666666666663</v>
      </c>
      <c r="AA71" s="137"/>
      <c r="AB71" s="168">
        <f t="shared" si="12"/>
        <v>254659.37282833332</v>
      </c>
    </row>
    <row r="72" spans="2:28" x14ac:dyDescent="0.2">
      <c r="B72" s="167" t="s">
        <v>19</v>
      </c>
      <c r="C72" s="137">
        <v>2025</v>
      </c>
      <c r="D72" s="138">
        <f t="shared" si="5"/>
        <v>12600000.000000002</v>
      </c>
      <c r="E72" s="138"/>
      <c r="F72" s="154">
        <f>'Depreciation '!G30</f>
        <v>-4620000</v>
      </c>
      <c r="G72" s="137"/>
      <c r="H72" s="154">
        <f>'ADFIT_CCR Only'!N24</f>
        <v>547455</v>
      </c>
      <c r="I72" s="137"/>
      <c r="J72" s="154">
        <v>0</v>
      </c>
      <c r="K72" s="137"/>
      <c r="L72" s="154">
        <v>0</v>
      </c>
      <c r="M72" s="137"/>
      <c r="N72" s="12">
        <f t="shared" si="9"/>
        <v>8527455.0000000019</v>
      </c>
      <c r="O72" s="137"/>
      <c r="P72" s="158">
        <f t="shared" si="6"/>
        <v>7.4999999999999997E-2</v>
      </c>
      <c r="Q72" s="137"/>
      <c r="R72" s="138">
        <f t="shared" si="10"/>
        <v>53296.593750000007</v>
      </c>
      <c r="S72" s="137"/>
      <c r="T72" s="139">
        <f t="shared" si="7"/>
        <v>0</v>
      </c>
      <c r="U72" s="137"/>
      <c r="V72" s="139">
        <f t="shared" si="8"/>
        <v>210000</v>
      </c>
      <c r="W72" s="139"/>
      <c r="X72" s="139">
        <f t="shared" si="11"/>
        <v>263296.59375</v>
      </c>
      <c r="Y72" s="137"/>
      <c r="Z72" s="159">
        <f>'Allocation Factor'!$C$19</f>
        <v>0.96306666666666663</v>
      </c>
      <c r="AA72" s="137"/>
      <c r="AB72" s="168">
        <f t="shared" si="12"/>
        <v>253572.1728875</v>
      </c>
    </row>
    <row r="73" spans="2:28" x14ac:dyDescent="0.2">
      <c r="B73" s="167" t="s">
        <v>8</v>
      </c>
      <c r="C73" s="137">
        <v>2025</v>
      </c>
      <c r="D73" s="138">
        <f t="shared" si="5"/>
        <v>12600000.000000002</v>
      </c>
      <c r="E73" s="138"/>
      <c r="F73" s="154">
        <f>'Depreciation '!G31</f>
        <v>-4830000</v>
      </c>
      <c r="G73" s="137"/>
      <c r="H73" s="154">
        <f>'ADFIT_CCR Only'!N25</f>
        <v>576832</v>
      </c>
      <c r="I73" s="137"/>
      <c r="J73" s="154">
        <v>0</v>
      </c>
      <c r="K73" s="137"/>
      <c r="L73" s="154">
        <v>0</v>
      </c>
      <c r="M73" s="137"/>
      <c r="N73" s="12">
        <f t="shared" si="9"/>
        <v>8346832.0000000019</v>
      </c>
      <c r="O73" s="137"/>
      <c r="P73" s="158">
        <f t="shared" si="6"/>
        <v>7.4999999999999997E-2</v>
      </c>
      <c r="Q73" s="137"/>
      <c r="R73" s="138">
        <f t="shared" si="10"/>
        <v>52167.700000000012</v>
      </c>
      <c r="S73" s="137"/>
      <c r="T73" s="139">
        <f t="shared" si="7"/>
        <v>0</v>
      </c>
      <c r="U73" s="137"/>
      <c r="V73" s="139">
        <f t="shared" si="8"/>
        <v>210000</v>
      </c>
      <c r="W73" s="139"/>
      <c r="X73" s="139">
        <f t="shared" si="11"/>
        <v>262167.7</v>
      </c>
      <c r="Y73" s="137"/>
      <c r="Z73" s="159">
        <f>'Allocation Factor'!$C$19</f>
        <v>0.96306666666666663</v>
      </c>
      <c r="AA73" s="137"/>
      <c r="AB73" s="168">
        <f t="shared" si="12"/>
        <v>252484.97294666668</v>
      </c>
    </row>
    <row r="74" spans="2:28" x14ac:dyDescent="0.2">
      <c r="B74" s="167" t="s">
        <v>9</v>
      </c>
      <c r="C74" s="137">
        <v>2025</v>
      </c>
      <c r="D74" s="138">
        <f t="shared" si="5"/>
        <v>12600000.000000002</v>
      </c>
      <c r="E74" s="138"/>
      <c r="F74" s="154">
        <f>'Depreciation '!G32</f>
        <v>-5040000</v>
      </c>
      <c r="G74" s="137"/>
      <c r="H74" s="154">
        <f>'ADFIT_CCR Only'!N26</f>
        <v>606210</v>
      </c>
      <c r="I74" s="137"/>
      <c r="J74" s="154">
        <v>0</v>
      </c>
      <c r="K74" s="137"/>
      <c r="L74" s="154">
        <v>0</v>
      </c>
      <c r="M74" s="137"/>
      <c r="N74" s="12">
        <f t="shared" ref="N74:N85" si="13">SUM(D74:J74)-L74</f>
        <v>8166210.0000000019</v>
      </c>
      <c r="O74" s="137"/>
      <c r="P74" s="158">
        <f t="shared" si="6"/>
        <v>7.4999999999999997E-2</v>
      </c>
      <c r="Q74" s="137"/>
      <c r="R74" s="138">
        <f t="shared" ref="R74:R85" si="14">N74*P74/12</f>
        <v>51038.812500000007</v>
      </c>
      <c r="S74" s="137"/>
      <c r="T74" s="139">
        <f t="shared" si="7"/>
        <v>0</v>
      </c>
      <c r="U74" s="137"/>
      <c r="V74" s="139">
        <f t="shared" si="8"/>
        <v>210000</v>
      </c>
      <c r="W74" s="139"/>
      <c r="X74" s="139">
        <f t="shared" ref="X74:X85" si="15">V74+T74+R74</f>
        <v>261038.8125</v>
      </c>
      <c r="Y74" s="137"/>
      <c r="Z74" s="159">
        <f>'Allocation Factor'!$C$19</f>
        <v>0.96306666666666663</v>
      </c>
      <c r="AA74" s="137"/>
      <c r="AB74" s="168">
        <f t="shared" ref="AB74:AB85" si="16">X74*Z74</f>
        <v>251397.779025</v>
      </c>
    </row>
    <row r="75" spans="2:28" x14ac:dyDescent="0.2">
      <c r="B75" s="167" t="s">
        <v>10</v>
      </c>
      <c r="C75" s="137">
        <v>2025</v>
      </c>
      <c r="D75" s="138">
        <f t="shared" si="5"/>
        <v>12600000.000000002</v>
      </c>
      <c r="E75" s="138"/>
      <c r="F75" s="154">
        <f>'Depreciation '!G33</f>
        <v>-5250000</v>
      </c>
      <c r="G75" s="137"/>
      <c r="H75" s="154">
        <f>'ADFIT_CCR Only'!N27</f>
        <v>635587</v>
      </c>
      <c r="I75" s="137"/>
      <c r="J75" s="154">
        <v>0</v>
      </c>
      <c r="K75" s="137"/>
      <c r="L75" s="154">
        <v>0</v>
      </c>
      <c r="M75" s="137"/>
      <c r="N75" s="12">
        <f t="shared" si="13"/>
        <v>7985587.0000000019</v>
      </c>
      <c r="O75" s="137"/>
      <c r="P75" s="158">
        <f t="shared" si="6"/>
        <v>7.4999999999999997E-2</v>
      </c>
      <c r="Q75" s="137"/>
      <c r="R75" s="138">
        <f t="shared" si="14"/>
        <v>49909.918750000012</v>
      </c>
      <c r="S75" s="137"/>
      <c r="T75" s="139">
        <f t="shared" si="7"/>
        <v>0</v>
      </c>
      <c r="U75" s="137"/>
      <c r="V75" s="139">
        <f t="shared" si="8"/>
        <v>210000</v>
      </c>
      <c r="W75" s="139"/>
      <c r="X75" s="139">
        <f t="shared" si="15"/>
        <v>259909.91875000001</v>
      </c>
      <c r="Y75" s="137"/>
      <c r="Z75" s="159">
        <f>'Allocation Factor'!$C$19</f>
        <v>0.96306666666666663</v>
      </c>
      <c r="AA75" s="137"/>
      <c r="AB75" s="168">
        <f t="shared" si="16"/>
        <v>250310.57908416667</v>
      </c>
    </row>
    <row r="76" spans="2:28" x14ac:dyDescent="0.2">
      <c r="B76" s="167" t="s">
        <v>11</v>
      </c>
      <c r="C76" s="137">
        <v>2026</v>
      </c>
      <c r="D76" s="138">
        <f t="shared" si="5"/>
        <v>12600000.000000002</v>
      </c>
      <c r="E76" s="142"/>
      <c r="F76" s="154">
        <f>'Depreciation '!G34</f>
        <v>-5460000</v>
      </c>
      <c r="G76" s="137"/>
      <c r="H76" s="154">
        <f>'ADFIT_CCR Only'!N28</f>
        <v>666067</v>
      </c>
      <c r="I76" s="137"/>
      <c r="J76" s="154">
        <v>0</v>
      </c>
      <c r="K76" s="137"/>
      <c r="L76" s="154">
        <v>0</v>
      </c>
      <c r="M76" s="137"/>
      <c r="N76" s="12">
        <f t="shared" si="13"/>
        <v>7806067.0000000019</v>
      </c>
      <c r="O76" s="137"/>
      <c r="P76" s="158">
        <f t="shared" si="6"/>
        <v>7.4999999999999997E-2</v>
      </c>
      <c r="Q76" s="137"/>
      <c r="R76" s="138">
        <f t="shared" si="14"/>
        <v>48787.918750000012</v>
      </c>
      <c r="S76" s="137"/>
      <c r="T76" s="139">
        <f t="shared" si="7"/>
        <v>0</v>
      </c>
      <c r="U76" s="137"/>
      <c r="V76" s="139">
        <f t="shared" si="8"/>
        <v>210000</v>
      </c>
      <c r="W76" s="139"/>
      <c r="X76" s="139">
        <f t="shared" si="15"/>
        <v>258787.91875000001</v>
      </c>
      <c r="Y76" s="137"/>
      <c r="Z76" s="159">
        <f>'Allocation Factor'!$C$19</f>
        <v>0.96306666666666663</v>
      </c>
      <c r="AA76" s="137"/>
      <c r="AB76" s="168">
        <f t="shared" si="16"/>
        <v>249230.01828416667</v>
      </c>
    </row>
    <row r="77" spans="2:28" x14ac:dyDescent="0.2">
      <c r="B77" s="167" t="s">
        <v>12</v>
      </c>
      <c r="C77" s="137">
        <v>2026</v>
      </c>
      <c r="D77" s="138">
        <f t="shared" si="5"/>
        <v>12600000.000000002</v>
      </c>
      <c r="E77" s="138"/>
      <c r="F77" s="154">
        <f>'Depreciation '!G35</f>
        <v>-5670000</v>
      </c>
      <c r="G77" s="137"/>
      <c r="H77" s="154">
        <f>'ADFIT_CCR Only'!N29</f>
        <v>696546</v>
      </c>
      <c r="I77" s="137"/>
      <c r="J77" s="154">
        <v>0</v>
      </c>
      <c r="K77" s="137"/>
      <c r="L77" s="154">
        <v>0</v>
      </c>
      <c r="M77" s="137"/>
      <c r="N77" s="12">
        <f t="shared" si="13"/>
        <v>7626546.0000000019</v>
      </c>
      <c r="O77" s="137"/>
      <c r="P77" s="158">
        <f t="shared" si="6"/>
        <v>7.4999999999999997E-2</v>
      </c>
      <c r="Q77" s="137"/>
      <c r="R77" s="138">
        <f t="shared" si="14"/>
        <v>47665.912500000006</v>
      </c>
      <c r="S77" s="137"/>
      <c r="T77" s="139">
        <f t="shared" si="7"/>
        <v>0</v>
      </c>
      <c r="U77" s="137"/>
      <c r="V77" s="139">
        <f t="shared" si="8"/>
        <v>210000</v>
      </c>
      <c r="W77" s="139"/>
      <c r="X77" s="139">
        <f t="shared" si="15"/>
        <v>257665.91250000001</v>
      </c>
      <c r="Y77" s="137"/>
      <c r="Z77" s="159">
        <f>'Allocation Factor'!$C$19</f>
        <v>0.96306666666666663</v>
      </c>
      <c r="AA77" s="137"/>
      <c r="AB77" s="168">
        <f t="shared" si="16"/>
        <v>248149.45146499999</v>
      </c>
    </row>
    <row r="78" spans="2:28" x14ac:dyDescent="0.2">
      <c r="B78" s="167" t="s">
        <v>13</v>
      </c>
      <c r="C78" s="137">
        <v>2026</v>
      </c>
      <c r="D78" s="138">
        <f t="shared" si="5"/>
        <v>12600000.000000002</v>
      </c>
      <c r="E78" s="138"/>
      <c r="F78" s="154">
        <f>'Depreciation '!G36</f>
        <v>-5880000</v>
      </c>
      <c r="G78" s="137"/>
      <c r="H78" s="154">
        <f>'ADFIT_CCR Only'!N30</f>
        <v>727026</v>
      </c>
      <c r="I78" s="137"/>
      <c r="J78" s="154">
        <v>0</v>
      </c>
      <c r="K78" s="137"/>
      <c r="L78" s="154">
        <v>0</v>
      </c>
      <c r="M78" s="137"/>
      <c r="N78" s="12">
        <f t="shared" si="13"/>
        <v>7447026.0000000019</v>
      </c>
      <c r="O78" s="137"/>
      <c r="P78" s="158">
        <f t="shared" si="6"/>
        <v>7.4999999999999997E-2</v>
      </c>
      <c r="Q78" s="137"/>
      <c r="R78" s="138">
        <f t="shared" si="14"/>
        <v>46543.912500000006</v>
      </c>
      <c r="S78" s="137"/>
      <c r="T78" s="139">
        <f t="shared" si="7"/>
        <v>0</v>
      </c>
      <c r="U78" s="137"/>
      <c r="V78" s="139">
        <f t="shared" si="8"/>
        <v>210000</v>
      </c>
      <c r="W78" s="139"/>
      <c r="X78" s="139">
        <f t="shared" si="15"/>
        <v>256543.91250000001</v>
      </c>
      <c r="Y78" s="137"/>
      <c r="Z78" s="159">
        <f>'Allocation Factor'!$C$19</f>
        <v>0.96306666666666663</v>
      </c>
      <c r="AA78" s="137"/>
      <c r="AB78" s="168">
        <f t="shared" si="16"/>
        <v>247068.89066499998</v>
      </c>
    </row>
    <row r="79" spans="2:28" x14ac:dyDescent="0.2">
      <c r="B79" s="167" t="s">
        <v>14</v>
      </c>
      <c r="C79" s="137">
        <v>2026</v>
      </c>
      <c r="D79" s="138">
        <f t="shared" si="5"/>
        <v>12600000.000000002</v>
      </c>
      <c r="E79" s="138"/>
      <c r="F79" s="154">
        <f>'Depreciation '!G37</f>
        <v>-6090000</v>
      </c>
      <c r="G79" s="137"/>
      <c r="H79" s="154">
        <f>'ADFIT_CCR Only'!N31</f>
        <v>757506</v>
      </c>
      <c r="I79" s="137"/>
      <c r="J79" s="154">
        <v>0</v>
      </c>
      <c r="K79" s="137"/>
      <c r="L79" s="154">
        <v>0</v>
      </c>
      <c r="M79" s="137"/>
      <c r="N79" s="12">
        <f t="shared" si="13"/>
        <v>7267506.0000000019</v>
      </c>
      <c r="O79" s="137"/>
      <c r="P79" s="158">
        <f t="shared" si="6"/>
        <v>7.4999999999999997E-2</v>
      </c>
      <c r="Q79" s="137"/>
      <c r="R79" s="138">
        <f t="shared" si="14"/>
        <v>45421.912500000006</v>
      </c>
      <c r="S79" s="137"/>
      <c r="T79" s="139">
        <f t="shared" si="7"/>
        <v>0</v>
      </c>
      <c r="U79" s="137"/>
      <c r="V79" s="139">
        <f t="shared" si="8"/>
        <v>210000</v>
      </c>
      <c r="W79" s="139"/>
      <c r="X79" s="139">
        <f t="shared" si="15"/>
        <v>255421.91250000001</v>
      </c>
      <c r="Y79" s="137"/>
      <c r="Z79" s="159">
        <f>'Allocation Factor'!$C$19</f>
        <v>0.96306666666666663</v>
      </c>
      <c r="AA79" s="137"/>
      <c r="AB79" s="168">
        <f t="shared" si="16"/>
        <v>245988.32986500001</v>
      </c>
    </row>
    <row r="80" spans="2:28" x14ac:dyDescent="0.2">
      <c r="B80" s="167" t="s">
        <v>15</v>
      </c>
      <c r="C80" s="137">
        <v>2026</v>
      </c>
      <c r="D80" s="138">
        <f t="shared" si="5"/>
        <v>12600000.000000002</v>
      </c>
      <c r="E80" s="143"/>
      <c r="F80" s="154">
        <f>'Depreciation '!G38</f>
        <v>-6300000</v>
      </c>
      <c r="G80" s="137"/>
      <c r="H80" s="154">
        <f>'ADFIT_CCR Only'!N32</f>
        <v>787985</v>
      </c>
      <c r="I80" s="137"/>
      <c r="J80" s="154">
        <v>0</v>
      </c>
      <c r="K80" s="137"/>
      <c r="L80" s="154">
        <v>0</v>
      </c>
      <c r="M80" s="137"/>
      <c r="N80" s="12">
        <f t="shared" si="13"/>
        <v>7087985.0000000019</v>
      </c>
      <c r="O80" s="137"/>
      <c r="P80" s="158">
        <f t="shared" si="6"/>
        <v>7.4999999999999997E-2</v>
      </c>
      <c r="Q80" s="137"/>
      <c r="R80" s="138">
        <f t="shared" si="14"/>
        <v>44299.906250000007</v>
      </c>
      <c r="S80" s="137"/>
      <c r="T80" s="139">
        <f t="shared" si="7"/>
        <v>0</v>
      </c>
      <c r="U80" s="137"/>
      <c r="V80" s="139">
        <f t="shared" si="8"/>
        <v>210000</v>
      </c>
      <c r="W80" s="139"/>
      <c r="X80" s="139">
        <f t="shared" si="15"/>
        <v>254299.90625</v>
      </c>
      <c r="Y80" s="137"/>
      <c r="Z80" s="159">
        <f>'Allocation Factor'!$C$19</f>
        <v>0.96306666666666663</v>
      </c>
      <c r="AA80" s="137"/>
      <c r="AB80" s="168">
        <f t="shared" si="16"/>
        <v>244907.76304583333</v>
      </c>
    </row>
    <row r="81" spans="2:28" x14ac:dyDescent="0.2">
      <c r="B81" s="167" t="s">
        <v>16</v>
      </c>
      <c r="C81" s="137">
        <v>2026</v>
      </c>
      <c r="D81" s="138">
        <f t="shared" si="5"/>
        <v>12600000.000000002</v>
      </c>
      <c r="E81" s="138"/>
      <c r="F81" s="154">
        <f>'Depreciation '!G39</f>
        <v>-6510000</v>
      </c>
      <c r="G81" s="137"/>
      <c r="H81" s="154">
        <f>'ADFIT_CCR Only'!N33</f>
        <v>818465</v>
      </c>
      <c r="I81" s="137"/>
      <c r="J81" s="154">
        <v>0</v>
      </c>
      <c r="K81" s="137"/>
      <c r="L81" s="154">
        <v>0</v>
      </c>
      <c r="M81" s="137"/>
      <c r="N81" s="12">
        <f t="shared" si="13"/>
        <v>6908465.0000000019</v>
      </c>
      <c r="O81" s="137"/>
      <c r="P81" s="158">
        <f t="shared" si="6"/>
        <v>7.4999999999999997E-2</v>
      </c>
      <c r="Q81" s="137"/>
      <c r="R81" s="138">
        <f t="shared" si="14"/>
        <v>43177.906250000007</v>
      </c>
      <c r="S81" s="137"/>
      <c r="T81" s="139">
        <f t="shared" si="7"/>
        <v>0</v>
      </c>
      <c r="U81" s="137"/>
      <c r="V81" s="139">
        <f t="shared" si="8"/>
        <v>210000</v>
      </c>
      <c r="W81" s="139"/>
      <c r="X81" s="139">
        <f t="shared" si="15"/>
        <v>253177.90625</v>
      </c>
      <c r="Y81" s="137"/>
      <c r="Z81" s="159">
        <f>'Allocation Factor'!$C$19</f>
        <v>0.96306666666666663</v>
      </c>
      <c r="AA81" s="137"/>
      <c r="AB81" s="168">
        <f t="shared" si="16"/>
        <v>243827.20224583332</v>
      </c>
    </row>
    <row r="82" spans="2:28" x14ac:dyDescent="0.2">
      <c r="B82" s="167" t="s">
        <v>17</v>
      </c>
      <c r="C82" s="137">
        <v>2026</v>
      </c>
      <c r="D82" s="138">
        <f t="shared" si="5"/>
        <v>12600000.000000002</v>
      </c>
      <c r="E82" s="138"/>
      <c r="F82" s="154">
        <f>'Depreciation '!G40</f>
        <v>-6720000</v>
      </c>
      <c r="G82" s="137"/>
      <c r="H82" s="154">
        <f>'ADFIT_CCR Only'!N34</f>
        <v>848945</v>
      </c>
      <c r="I82" s="137"/>
      <c r="J82" s="154">
        <v>0</v>
      </c>
      <c r="K82" s="137"/>
      <c r="L82" s="154">
        <v>0</v>
      </c>
      <c r="M82" s="137"/>
      <c r="N82" s="12">
        <f t="shared" si="13"/>
        <v>6728945.0000000019</v>
      </c>
      <c r="O82" s="137"/>
      <c r="P82" s="158">
        <f t="shared" si="6"/>
        <v>7.4999999999999997E-2</v>
      </c>
      <c r="Q82" s="137"/>
      <c r="R82" s="138">
        <f t="shared" si="14"/>
        <v>42055.906250000007</v>
      </c>
      <c r="S82" s="137"/>
      <c r="T82" s="139">
        <f t="shared" si="7"/>
        <v>0</v>
      </c>
      <c r="U82" s="137"/>
      <c r="V82" s="139">
        <f t="shared" si="8"/>
        <v>210000</v>
      </c>
      <c r="W82" s="139"/>
      <c r="X82" s="139">
        <f t="shared" si="15"/>
        <v>252055.90625</v>
      </c>
      <c r="Y82" s="137"/>
      <c r="Z82" s="159">
        <f>'Allocation Factor'!$C$19</f>
        <v>0.96306666666666663</v>
      </c>
      <c r="AA82" s="137"/>
      <c r="AB82" s="168">
        <f t="shared" si="16"/>
        <v>242746.64144583332</v>
      </c>
    </row>
    <row r="83" spans="2:28" x14ac:dyDescent="0.2">
      <c r="B83" s="167" t="s">
        <v>18</v>
      </c>
      <c r="C83" s="137">
        <v>2026</v>
      </c>
      <c r="D83" s="138">
        <f t="shared" si="5"/>
        <v>12600000.000000002</v>
      </c>
      <c r="E83" s="138"/>
      <c r="F83" s="154">
        <f>'Depreciation '!G41</f>
        <v>-6930000</v>
      </c>
      <c r="G83" s="137"/>
      <c r="H83" s="154">
        <f>'ADFIT_CCR Only'!N35</f>
        <v>879425</v>
      </c>
      <c r="I83" s="137"/>
      <c r="J83" s="154">
        <v>0</v>
      </c>
      <c r="K83" s="137"/>
      <c r="L83" s="154">
        <v>0</v>
      </c>
      <c r="M83" s="137"/>
      <c r="N83" s="12">
        <f t="shared" si="13"/>
        <v>6549425.0000000019</v>
      </c>
      <c r="O83" s="137"/>
      <c r="P83" s="158">
        <f t="shared" si="6"/>
        <v>7.4999999999999997E-2</v>
      </c>
      <c r="Q83" s="137"/>
      <c r="R83" s="138">
        <f t="shared" si="14"/>
        <v>40933.906250000007</v>
      </c>
      <c r="S83" s="137"/>
      <c r="T83" s="139">
        <f t="shared" si="7"/>
        <v>0</v>
      </c>
      <c r="U83" s="137"/>
      <c r="V83" s="139">
        <f t="shared" si="8"/>
        <v>210000</v>
      </c>
      <c r="W83" s="139"/>
      <c r="X83" s="139">
        <f t="shared" si="15"/>
        <v>250933.90625</v>
      </c>
      <c r="Y83" s="137"/>
      <c r="Z83" s="159">
        <f>'Allocation Factor'!$C$19</f>
        <v>0.96306666666666663</v>
      </c>
      <c r="AA83" s="137"/>
      <c r="AB83" s="168">
        <f t="shared" si="16"/>
        <v>241666.08064583331</v>
      </c>
    </row>
    <row r="84" spans="2:28" x14ac:dyDescent="0.2">
      <c r="B84" s="167" t="s">
        <v>19</v>
      </c>
      <c r="C84" s="137">
        <v>2026</v>
      </c>
      <c r="D84" s="138">
        <f t="shared" si="5"/>
        <v>12600000.000000002</v>
      </c>
      <c r="E84" s="138"/>
      <c r="F84" s="154">
        <f>'Depreciation '!G42</f>
        <v>-7140000</v>
      </c>
      <c r="G84" s="137"/>
      <c r="H84" s="154">
        <f>'ADFIT_CCR Only'!N36</f>
        <v>909904</v>
      </c>
      <c r="I84" s="137"/>
      <c r="J84" s="154">
        <v>0</v>
      </c>
      <c r="K84" s="137"/>
      <c r="L84" s="154">
        <v>0</v>
      </c>
      <c r="M84" s="137"/>
      <c r="N84" s="12">
        <f t="shared" si="13"/>
        <v>6369904.0000000019</v>
      </c>
      <c r="O84" s="137"/>
      <c r="P84" s="158">
        <f t="shared" si="6"/>
        <v>7.4999999999999997E-2</v>
      </c>
      <c r="Q84" s="137"/>
      <c r="R84" s="138">
        <f t="shared" si="14"/>
        <v>39811.900000000009</v>
      </c>
      <c r="S84" s="137"/>
      <c r="T84" s="139">
        <f t="shared" si="7"/>
        <v>0</v>
      </c>
      <c r="U84" s="137"/>
      <c r="V84" s="139">
        <f t="shared" si="8"/>
        <v>210000</v>
      </c>
      <c r="W84" s="139"/>
      <c r="X84" s="139">
        <f t="shared" si="15"/>
        <v>249811.90000000002</v>
      </c>
      <c r="Y84" s="137"/>
      <c r="Z84" s="159">
        <f>'Allocation Factor'!$C$19</f>
        <v>0.96306666666666663</v>
      </c>
      <c r="AA84" s="137"/>
      <c r="AB84" s="168">
        <f t="shared" si="16"/>
        <v>240585.51382666669</v>
      </c>
    </row>
    <row r="85" spans="2:28" x14ac:dyDescent="0.2">
      <c r="B85" s="167" t="s">
        <v>8</v>
      </c>
      <c r="C85" s="137">
        <v>2026</v>
      </c>
      <c r="D85" s="138">
        <f t="shared" si="5"/>
        <v>12600000.000000002</v>
      </c>
      <c r="E85" s="138"/>
      <c r="F85" s="154">
        <f>'Depreciation '!G43</f>
        <v>-7350000</v>
      </c>
      <c r="G85" s="137"/>
      <c r="H85" s="154">
        <f>'ADFIT_CCR Only'!N37</f>
        <v>940384</v>
      </c>
      <c r="I85" s="137"/>
      <c r="J85" s="154">
        <v>0</v>
      </c>
      <c r="K85" s="137"/>
      <c r="L85" s="154">
        <v>0</v>
      </c>
      <c r="M85" s="137"/>
      <c r="N85" s="12">
        <f t="shared" si="13"/>
        <v>6190384.0000000019</v>
      </c>
      <c r="O85" s="137"/>
      <c r="P85" s="158">
        <f t="shared" si="6"/>
        <v>7.4999999999999997E-2</v>
      </c>
      <c r="Q85" s="137"/>
      <c r="R85" s="138">
        <f t="shared" si="14"/>
        <v>38689.900000000009</v>
      </c>
      <c r="S85" s="137"/>
      <c r="T85" s="139">
        <f t="shared" si="7"/>
        <v>0</v>
      </c>
      <c r="U85" s="137"/>
      <c r="V85" s="139">
        <f t="shared" si="8"/>
        <v>210000</v>
      </c>
      <c r="W85" s="139"/>
      <c r="X85" s="139">
        <f t="shared" si="15"/>
        <v>248689.90000000002</v>
      </c>
      <c r="Y85" s="137"/>
      <c r="Z85" s="159">
        <f>'Allocation Factor'!$C$19</f>
        <v>0.96306666666666663</v>
      </c>
      <c r="AA85" s="137"/>
      <c r="AB85" s="168">
        <f t="shared" si="16"/>
        <v>239504.95302666668</v>
      </c>
    </row>
    <row r="86" spans="2:28" x14ac:dyDescent="0.2">
      <c r="B86" s="167" t="s">
        <v>9</v>
      </c>
      <c r="C86" s="137">
        <v>2026</v>
      </c>
      <c r="D86" s="138">
        <f t="shared" si="5"/>
        <v>12600000.000000002</v>
      </c>
      <c r="E86" s="138"/>
      <c r="F86" s="154">
        <f>'Depreciation '!G44</f>
        <v>-7560000</v>
      </c>
      <c r="G86" s="137"/>
      <c r="H86" s="154">
        <f>'ADFIT_CCR Only'!N38</f>
        <v>970864</v>
      </c>
      <c r="I86" s="137"/>
      <c r="J86" s="154">
        <v>0</v>
      </c>
      <c r="K86" s="137"/>
      <c r="L86" s="154">
        <v>0</v>
      </c>
      <c r="M86" s="137"/>
      <c r="N86" s="12">
        <f t="shared" ref="N86:N110" si="17">SUM(D86:J86)-L86</f>
        <v>6010864.0000000019</v>
      </c>
      <c r="O86" s="137"/>
      <c r="P86" s="158">
        <f t="shared" si="6"/>
        <v>7.4999999999999997E-2</v>
      </c>
      <c r="Q86" s="137"/>
      <c r="R86" s="138">
        <f t="shared" ref="R86:R110" si="18">N86*P86/12</f>
        <v>37567.900000000009</v>
      </c>
      <c r="S86" s="137"/>
      <c r="T86" s="139">
        <f t="shared" si="7"/>
        <v>0</v>
      </c>
      <c r="U86" s="137"/>
      <c r="V86" s="139">
        <f t="shared" si="8"/>
        <v>210000</v>
      </c>
      <c r="W86" s="139"/>
      <c r="X86" s="139">
        <f t="shared" ref="X86:X110" si="19">V86+T86+R86</f>
        <v>247567.90000000002</v>
      </c>
      <c r="Y86" s="137"/>
      <c r="Z86" s="159">
        <f>'Allocation Factor'!$C$19</f>
        <v>0.96306666666666663</v>
      </c>
      <c r="AA86" s="137"/>
      <c r="AB86" s="168">
        <f t="shared" ref="AB86:AB110" si="20">X86*Z86</f>
        <v>238424.39222666668</v>
      </c>
    </row>
    <row r="87" spans="2:28" x14ac:dyDescent="0.2">
      <c r="B87" s="167" t="s">
        <v>10</v>
      </c>
      <c r="C87" s="137">
        <v>2026</v>
      </c>
      <c r="D87" s="138">
        <f t="shared" si="5"/>
        <v>12600000.000000002</v>
      </c>
      <c r="E87" s="138"/>
      <c r="F87" s="154">
        <f>'Depreciation '!G45</f>
        <v>-7770000</v>
      </c>
      <c r="G87" s="137"/>
      <c r="H87" s="154">
        <f>'ADFIT_CCR Only'!N39</f>
        <v>1001343</v>
      </c>
      <c r="I87" s="137"/>
      <c r="J87" s="154">
        <v>0</v>
      </c>
      <c r="K87" s="137"/>
      <c r="L87" s="154">
        <v>0</v>
      </c>
      <c r="M87" s="137"/>
      <c r="N87" s="12">
        <f t="shared" si="17"/>
        <v>5831343.0000000019</v>
      </c>
      <c r="O87" s="137"/>
      <c r="P87" s="158">
        <f t="shared" si="6"/>
        <v>7.4999999999999997E-2</v>
      </c>
      <c r="Q87" s="137"/>
      <c r="R87" s="138">
        <f t="shared" si="18"/>
        <v>36445.89375000001</v>
      </c>
      <c r="S87" s="137"/>
      <c r="T87" s="139">
        <f t="shared" si="7"/>
        <v>0</v>
      </c>
      <c r="U87" s="137"/>
      <c r="V87" s="139">
        <f t="shared" si="8"/>
        <v>210000</v>
      </c>
      <c r="W87" s="139"/>
      <c r="X87" s="139">
        <f t="shared" si="19"/>
        <v>246445.89375000002</v>
      </c>
      <c r="Y87" s="137"/>
      <c r="Z87" s="159">
        <f>'Allocation Factor'!$C$19</f>
        <v>0.96306666666666663</v>
      </c>
      <c r="AA87" s="137"/>
      <c r="AB87" s="168">
        <f t="shared" si="20"/>
        <v>237343.8254075</v>
      </c>
    </row>
    <row r="88" spans="2:28" x14ac:dyDescent="0.2">
      <c r="B88" s="167" t="s">
        <v>11</v>
      </c>
      <c r="C88" s="137">
        <v>2027</v>
      </c>
      <c r="D88" s="138">
        <f t="shared" si="5"/>
        <v>12600000.000000002</v>
      </c>
      <c r="E88" s="142"/>
      <c r="F88" s="154">
        <f>'Depreciation '!G46</f>
        <v>-7980000</v>
      </c>
      <c r="G88" s="137"/>
      <c r="H88" s="154">
        <f>'ADFIT_CCR Only'!N40</f>
        <v>1032846</v>
      </c>
      <c r="I88" s="137"/>
      <c r="J88" s="154">
        <v>0</v>
      </c>
      <c r="K88" s="137"/>
      <c r="L88" s="154">
        <v>0</v>
      </c>
      <c r="M88" s="137"/>
      <c r="N88" s="12">
        <f t="shared" si="17"/>
        <v>5652846.0000000019</v>
      </c>
      <c r="O88" s="137"/>
      <c r="P88" s="158">
        <f t="shared" si="6"/>
        <v>7.4999999999999997E-2</v>
      </c>
      <c r="Q88" s="137"/>
      <c r="R88" s="138">
        <f t="shared" si="18"/>
        <v>35330.287500000013</v>
      </c>
      <c r="S88" s="137"/>
      <c r="T88" s="139">
        <f t="shared" si="7"/>
        <v>0</v>
      </c>
      <c r="U88" s="137"/>
      <c r="V88" s="139">
        <f t="shared" si="8"/>
        <v>210000</v>
      </c>
      <c r="W88" s="139"/>
      <c r="X88" s="139">
        <f t="shared" si="19"/>
        <v>245330.28750000001</v>
      </c>
      <c r="Y88" s="137"/>
      <c r="Z88" s="159">
        <f>'Allocation Factor'!$C$19</f>
        <v>0.96306666666666663</v>
      </c>
      <c r="AA88" s="137"/>
      <c r="AB88" s="168">
        <f t="shared" si="20"/>
        <v>236269.422215</v>
      </c>
    </row>
    <row r="89" spans="2:28" x14ac:dyDescent="0.2">
      <c r="B89" s="167" t="s">
        <v>12</v>
      </c>
      <c r="C89" s="137">
        <v>2027</v>
      </c>
      <c r="D89" s="138">
        <f t="shared" si="5"/>
        <v>12600000.000000002</v>
      </c>
      <c r="E89" s="138"/>
      <c r="F89" s="154">
        <f>'Depreciation '!G47</f>
        <v>-8190000</v>
      </c>
      <c r="G89" s="137"/>
      <c r="H89" s="154">
        <f>'ADFIT_CCR Only'!N41</f>
        <v>1064349</v>
      </c>
      <c r="I89" s="137"/>
      <c r="J89" s="154">
        <v>0</v>
      </c>
      <c r="K89" s="137"/>
      <c r="L89" s="154">
        <v>0</v>
      </c>
      <c r="M89" s="137"/>
      <c r="N89" s="12">
        <f t="shared" si="17"/>
        <v>5474349.0000000019</v>
      </c>
      <c r="O89" s="137"/>
      <c r="P89" s="158">
        <f t="shared" si="6"/>
        <v>7.4999999999999997E-2</v>
      </c>
      <c r="Q89" s="137"/>
      <c r="R89" s="138">
        <f t="shared" si="18"/>
        <v>34214.681250000009</v>
      </c>
      <c r="S89" s="137"/>
      <c r="T89" s="139">
        <f t="shared" si="7"/>
        <v>0</v>
      </c>
      <c r="U89" s="137"/>
      <c r="V89" s="139">
        <f t="shared" si="8"/>
        <v>210000</v>
      </c>
      <c r="W89" s="139"/>
      <c r="X89" s="139">
        <f t="shared" si="19"/>
        <v>244214.68125000002</v>
      </c>
      <c r="Y89" s="137"/>
      <c r="Z89" s="159">
        <f>'Allocation Factor'!$C$19</f>
        <v>0.96306666666666663</v>
      </c>
      <c r="AA89" s="137"/>
      <c r="AB89" s="168">
        <f t="shared" si="20"/>
        <v>235195.01902250003</v>
      </c>
    </row>
    <row r="90" spans="2:28" x14ac:dyDescent="0.2">
      <c r="B90" s="167" t="s">
        <v>13</v>
      </c>
      <c r="C90" s="137">
        <v>2027</v>
      </c>
      <c r="D90" s="138">
        <f t="shared" si="5"/>
        <v>12600000.000000002</v>
      </c>
      <c r="E90" s="138"/>
      <c r="F90" s="154">
        <f>'Depreciation '!G48</f>
        <v>-8400000</v>
      </c>
      <c r="G90" s="137"/>
      <c r="H90" s="154">
        <f>'ADFIT_CCR Only'!N42</f>
        <v>1095852</v>
      </c>
      <c r="I90" s="137"/>
      <c r="J90" s="154">
        <v>0</v>
      </c>
      <c r="K90" s="137"/>
      <c r="L90" s="154">
        <v>0</v>
      </c>
      <c r="M90" s="137"/>
      <c r="N90" s="12">
        <f t="shared" si="17"/>
        <v>5295852.0000000019</v>
      </c>
      <c r="O90" s="137"/>
      <c r="P90" s="158">
        <f t="shared" si="6"/>
        <v>7.4999999999999997E-2</v>
      </c>
      <c r="Q90" s="137"/>
      <c r="R90" s="138">
        <f t="shared" si="18"/>
        <v>33099.075000000012</v>
      </c>
      <c r="S90" s="137"/>
      <c r="T90" s="139">
        <f t="shared" si="7"/>
        <v>0</v>
      </c>
      <c r="U90" s="137"/>
      <c r="V90" s="139">
        <f t="shared" si="8"/>
        <v>210000</v>
      </c>
      <c r="W90" s="139"/>
      <c r="X90" s="139">
        <f t="shared" si="19"/>
        <v>243099.07500000001</v>
      </c>
      <c r="Y90" s="137"/>
      <c r="Z90" s="159">
        <f>'Allocation Factor'!$C$19</f>
        <v>0.96306666666666663</v>
      </c>
      <c r="AA90" s="137"/>
      <c r="AB90" s="168">
        <f t="shared" si="20"/>
        <v>234120.61583</v>
      </c>
    </row>
    <row r="91" spans="2:28" x14ac:dyDescent="0.2">
      <c r="B91" s="167" t="s">
        <v>14</v>
      </c>
      <c r="C91" s="137">
        <v>2027</v>
      </c>
      <c r="D91" s="138">
        <f t="shared" si="5"/>
        <v>12600000.000000002</v>
      </c>
      <c r="E91" s="138"/>
      <c r="F91" s="154">
        <f>'Depreciation '!G49</f>
        <v>-8610000</v>
      </c>
      <c r="G91" s="137"/>
      <c r="H91" s="154">
        <f>'ADFIT_CCR Only'!N43</f>
        <v>1127355</v>
      </c>
      <c r="I91" s="137"/>
      <c r="J91" s="154">
        <v>0</v>
      </c>
      <c r="K91" s="137"/>
      <c r="L91" s="154">
        <v>0</v>
      </c>
      <c r="M91" s="137"/>
      <c r="N91" s="12">
        <f t="shared" si="17"/>
        <v>5117355.0000000019</v>
      </c>
      <c r="O91" s="137"/>
      <c r="P91" s="158">
        <f t="shared" si="6"/>
        <v>7.4999999999999997E-2</v>
      </c>
      <c r="Q91" s="137"/>
      <c r="R91" s="138">
        <f t="shared" si="18"/>
        <v>31983.468750000011</v>
      </c>
      <c r="S91" s="137"/>
      <c r="T91" s="139">
        <f t="shared" si="7"/>
        <v>0</v>
      </c>
      <c r="U91" s="137"/>
      <c r="V91" s="139">
        <f t="shared" si="8"/>
        <v>210000</v>
      </c>
      <c r="W91" s="139"/>
      <c r="X91" s="139">
        <f t="shared" si="19"/>
        <v>241983.46875</v>
      </c>
      <c r="Y91" s="137"/>
      <c r="Z91" s="159">
        <f>'Allocation Factor'!$C$19</f>
        <v>0.96306666666666663</v>
      </c>
      <c r="AA91" s="137"/>
      <c r="AB91" s="168">
        <f t="shared" si="20"/>
        <v>233046.21263749999</v>
      </c>
    </row>
    <row r="92" spans="2:28" x14ac:dyDescent="0.2">
      <c r="B92" s="167" t="s">
        <v>15</v>
      </c>
      <c r="C92" s="137">
        <v>2027</v>
      </c>
      <c r="D92" s="138">
        <f t="shared" si="5"/>
        <v>12600000.000000002</v>
      </c>
      <c r="E92" s="143"/>
      <c r="F92" s="154">
        <f>'Depreciation '!G50</f>
        <v>-8820000</v>
      </c>
      <c r="G92" s="137"/>
      <c r="H92" s="154">
        <f>'ADFIT_CCR Only'!N44</f>
        <v>1158858</v>
      </c>
      <c r="I92" s="137"/>
      <c r="J92" s="154">
        <v>0</v>
      </c>
      <c r="K92" s="137"/>
      <c r="L92" s="154">
        <v>0</v>
      </c>
      <c r="M92" s="137"/>
      <c r="N92" s="12">
        <f t="shared" si="17"/>
        <v>4938858.0000000019</v>
      </c>
      <c r="O92" s="137"/>
      <c r="P92" s="158">
        <f t="shared" si="6"/>
        <v>7.4999999999999997E-2</v>
      </c>
      <c r="Q92" s="137"/>
      <c r="R92" s="138">
        <f t="shared" si="18"/>
        <v>30867.862500000014</v>
      </c>
      <c r="S92" s="137"/>
      <c r="T92" s="139">
        <f t="shared" si="7"/>
        <v>0</v>
      </c>
      <c r="U92" s="137"/>
      <c r="V92" s="139">
        <f t="shared" si="8"/>
        <v>210000</v>
      </c>
      <c r="W92" s="139"/>
      <c r="X92" s="139">
        <f t="shared" si="19"/>
        <v>240867.86250000002</v>
      </c>
      <c r="Y92" s="137"/>
      <c r="Z92" s="159">
        <f>'Allocation Factor'!$C$19</f>
        <v>0.96306666666666663</v>
      </c>
      <c r="AA92" s="137"/>
      <c r="AB92" s="168">
        <f t="shared" si="20"/>
        <v>231971.80944500002</v>
      </c>
    </row>
    <row r="93" spans="2:28" x14ac:dyDescent="0.2">
      <c r="B93" s="167" t="s">
        <v>16</v>
      </c>
      <c r="C93" s="137">
        <v>2027</v>
      </c>
      <c r="D93" s="138">
        <f t="shared" si="5"/>
        <v>12600000.000000002</v>
      </c>
      <c r="E93" s="138"/>
      <c r="F93" s="154">
        <f>'Depreciation '!G51</f>
        <v>-9030000</v>
      </c>
      <c r="G93" s="137"/>
      <c r="H93" s="154">
        <f>'ADFIT_CCR Only'!N45</f>
        <v>1190360</v>
      </c>
      <c r="I93" s="137"/>
      <c r="J93" s="154">
        <v>0</v>
      </c>
      <c r="K93" s="137"/>
      <c r="L93" s="154">
        <v>0</v>
      </c>
      <c r="M93" s="137"/>
      <c r="N93" s="12">
        <f t="shared" si="17"/>
        <v>4760360.0000000019</v>
      </c>
      <c r="O93" s="137"/>
      <c r="P93" s="158">
        <f t="shared" si="6"/>
        <v>7.4999999999999997E-2</v>
      </c>
      <c r="Q93" s="137"/>
      <c r="R93" s="138">
        <f t="shared" si="18"/>
        <v>29752.250000000011</v>
      </c>
      <c r="S93" s="137"/>
      <c r="T93" s="139">
        <f t="shared" si="7"/>
        <v>0</v>
      </c>
      <c r="U93" s="137"/>
      <c r="V93" s="139">
        <f t="shared" si="8"/>
        <v>210000</v>
      </c>
      <c r="W93" s="139"/>
      <c r="X93" s="139">
        <f t="shared" si="19"/>
        <v>239752.25</v>
      </c>
      <c r="Y93" s="137"/>
      <c r="Z93" s="159">
        <f>'Allocation Factor'!$C$19</f>
        <v>0.96306666666666663</v>
      </c>
      <c r="AA93" s="137"/>
      <c r="AB93" s="168">
        <f t="shared" si="20"/>
        <v>230897.40023333332</v>
      </c>
    </row>
    <row r="94" spans="2:28" x14ac:dyDescent="0.2">
      <c r="B94" s="167" t="s">
        <v>17</v>
      </c>
      <c r="C94" s="137">
        <v>2027</v>
      </c>
      <c r="D94" s="138">
        <f t="shared" si="5"/>
        <v>12600000.000000002</v>
      </c>
      <c r="E94" s="138"/>
      <c r="F94" s="154">
        <f>'Depreciation '!G52</f>
        <v>-9240000</v>
      </c>
      <c r="G94" s="137"/>
      <c r="H94" s="154">
        <f>'ADFIT_CCR Only'!N46</f>
        <v>1221863</v>
      </c>
      <c r="I94" s="137"/>
      <c r="J94" s="154">
        <v>0</v>
      </c>
      <c r="K94" s="137"/>
      <c r="L94" s="154">
        <v>0</v>
      </c>
      <c r="M94" s="137"/>
      <c r="N94" s="12">
        <f t="shared" si="17"/>
        <v>4581863.0000000019</v>
      </c>
      <c r="O94" s="137"/>
      <c r="P94" s="158">
        <f t="shared" si="6"/>
        <v>7.4999999999999997E-2</v>
      </c>
      <c r="Q94" s="137"/>
      <c r="R94" s="138">
        <f t="shared" si="18"/>
        <v>28636.643750000014</v>
      </c>
      <c r="S94" s="137"/>
      <c r="T94" s="139">
        <f t="shared" si="7"/>
        <v>0</v>
      </c>
      <c r="U94" s="137"/>
      <c r="V94" s="139">
        <f t="shared" si="8"/>
        <v>210000</v>
      </c>
      <c r="W94" s="139"/>
      <c r="X94" s="139">
        <f t="shared" si="19"/>
        <v>238636.64375000002</v>
      </c>
      <c r="Y94" s="137"/>
      <c r="Z94" s="159">
        <f>'Allocation Factor'!$C$19</f>
        <v>0.96306666666666663</v>
      </c>
      <c r="AA94" s="137"/>
      <c r="AB94" s="168">
        <f t="shared" si="20"/>
        <v>229822.99704083335</v>
      </c>
    </row>
    <row r="95" spans="2:28" x14ac:dyDescent="0.2">
      <c r="B95" s="167" t="s">
        <v>18</v>
      </c>
      <c r="C95" s="137">
        <v>2027</v>
      </c>
      <c r="D95" s="138">
        <f t="shared" si="5"/>
        <v>12600000.000000002</v>
      </c>
      <c r="E95" s="138"/>
      <c r="F95" s="154">
        <f>'Depreciation '!G53</f>
        <v>-9450000</v>
      </c>
      <c r="G95" s="137"/>
      <c r="H95" s="154">
        <f>'ADFIT_CCR Only'!N47</f>
        <v>1253366</v>
      </c>
      <c r="I95" s="137"/>
      <c r="J95" s="154">
        <v>0</v>
      </c>
      <c r="K95" s="137"/>
      <c r="L95" s="154">
        <v>0</v>
      </c>
      <c r="M95" s="137"/>
      <c r="N95" s="12">
        <f t="shared" si="17"/>
        <v>4403366.0000000019</v>
      </c>
      <c r="O95" s="137"/>
      <c r="P95" s="158">
        <f t="shared" si="6"/>
        <v>7.4999999999999997E-2</v>
      </c>
      <c r="Q95" s="137"/>
      <c r="R95" s="138">
        <f t="shared" si="18"/>
        <v>27521.037500000009</v>
      </c>
      <c r="S95" s="137"/>
      <c r="T95" s="139">
        <f t="shared" si="7"/>
        <v>0</v>
      </c>
      <c r="U95" s="137"/>
      <c r="V95" s="139">
        <f t="shared" si="8"/>
        <v>210000</v>
      </c>
      <c r="W95" s="139"/>
      <c r="X95" s="139">
        <f t="shared" si="19"/>
        <v>237521.03750000001</v>
      </c>
      <c r="Y95" s="137"/>
      <c r="Z95" s="159">
        <f>'Allocation Factor'!$C$19</f>
        <v>0.96306666666666663</v>
      </c>
      <c r="AA95" s="137"/>
      <c r="AB95" s="168">
        <f t="shared" si="20"/>
        <v>228748.59384833332</v>
      </c>
    </row>
    <row r="96" spans="2:28" x14ac:dyDescent="0.2">
      <c r="B96" s="167" t="s">
        <v>19</v>
      </c>
      <c r="C96" s="137">
        <v>2027</v>
      </c>
      <c r="D96" s="138">
        <f t="shared" si="5"/>
        <v>12600000.000000002</v>
      </c>
      <c r="E96" s="138"/>
      <c r="F96" s="154">
        <f>'Depreciation '!G54</f>
        <v>-9660000</v>
      </c>
      <c r="G96" s="137"/>
      <c r="H96" s="154">
        <f>'ADFIT_CCR Only'!N48</f>
        <v>1284869</v>
      </c>
      <c r="I96" s="137"/>
      <c r="J96" s="154">
        <v>0</v>
      </c>
      <c r="K96" s="137"/>
      <c r="L96" s="154">
        <v>0</v>
      </c>
      <c r="M96" s="137"/>
      <c r="N96" s="12">
        <f t="shared" si="17"/>
        <v>4224869.0000000019</v>
      </c>
      <c r="O96" s="137"/>
      <c r="P96" s="158">
        <f t="shared" si="6"/>
        <v>7.4999999999999997E-2</v>
      </c>
      <c r="Q96" s="137"/>
      <c r="R96" s="138">
        <f t="shared" si="18"/>
        <v>26405.431250000009</v>
      </c>
      <c r="S96" s="137"/>
      <c r="T96" s="139">
        <f t="shared" si="7"/>
        <v>0</v>
      </c>
      <c r="U96" s="137"/>
      <c r="V96" s="139">
        <f t="shared" si="8"/>
        <v>210000</v>
      </c>
      <c r="W96" s="139"/>
      <c r="X96" s="139">
        <f t="shared" si="19"/>
        <v>236405.43125000002</v>
      </c>
      <c r="Y96" s="137"/>
      <c r="Z96" s="159">
        <f>'Allocation Factor'!$C$19</f>
        <v>0.96306666666666663</v>
      </c>
      <c r="AA96" s="137"/>
      <c r="AB96" s="168">
        <f t="shared" si="20"/>
        <v>227674.19065583334</v>
      </c>
    </row>
    <row r="97" spans="2:28" x14ac:dyDescent="0.2">
      <c r="B97" s="167" t="s">
        <v>8</v>
      </c>
      <c r="C97" s="137">
        <v>2027</v>
      </c>
      <c r="D97" s="138">
        <f t="shared" si="5"/>
        <v>12600000.000000002</v>
      </c>
      <c r="E97" s="138"/>
      <c r="F97" s="154">
        <f>'Depreciation '!G55</f>
        <v>-9870000</v>
      </c>
      <c r="G97" s="137"/>
      <c r="H97" s="154">
        <f>'ADFIT_CCR Only'!N49</f>
        <v>1316372</v>
      </c>
      <c r="I97" s="137"/>
      <c r="J97" s="154">
        <v>0</v>
      </c>
      <c r="K97" s="137"/>
      <c r="L97" s="154">
        <v>0</v>
      </c>
      <c r="M97" s="137"/>
      <c r="N97" s="12">
        <f t="shared" si="17"/>
        <v>4046372.0000000019</v>
      </c>
      <c r="O97" s="137"/>
      <c r="P97" s="158">
        <f t="shared" si="6"/>
        <v>7.4999999999999997E-2</v>
      </c>
      <c r="Q97" s="137"/>
      <c r="R97" s="138">
        <f t="shared" si="18"/>
        <v>25289.825000000012</v>
      </c>
      <c r="S97" s="137"/>
      <c r="T97" s="139">
        <f t="shared" si="7"/>
        <v>0</v>
      </c>
      <c r="U97" s="137"/>
      <c r="V97" s="139">
        <f t="shared" si="8"/>
        <v>210000</v>
      </c>
      <c r="W97" s="139"/>
      <c r="X97" s="139">
        <f t="shared" si="19"/>
        <v>235289.82500000001</v>
      </c>
      <c r="Y97" s="137"/>
      <c r="Z97" s="159">
        <f>'Allocation Factor'!$C$19</f>
        <v>0.96306666666666663</v>
      </c>
      <c r="AA97" s="137"/>
      <c r="AB97" s="168">
        <f t="shared" si="20"/>
        <v>226599.78746333334</v>
      </c>
    </row>
    <row r="98" spans="2:28" x14ac:dyDescent="0.2">
      <c r="B98" s="167" t="s">
        <v>9</v>
      </c>
      <c r="C98" s="137">
        <v>2027</v>
      </c>
      <c r="D98" s="138">
        <f t="shared" si="5"/>
        <v>12600000.000000002</v>
      </c>
      <c r="E98" s="138"/>
      <c r="F98" s="154">
        <f>'Depreciation '!G56</f>
        <v>-10080000</v>
      </c>
      <c r="G98" s="137"/>
      <c r="H98" s="154">
        <f>'ADFIT_CCR Only'!N50</f>
        <v>1347875</v>
      </c>
      <c r="I98" s="137"/>
      <c r="J98" s="154">
        <v>0</v>
      </c>
      <c r="K98" s="137"/>
      <c r="L98" s="154">
        <v>0</v>
      </c>
      <c r="M98" s="137"/>
      <c r="N98" s="12">
        <f t="shared" si="17"/>
        <v>3867875.0000000019</v>
      </c>
      <c r="O98" s="137"/>
      <c r="P98" s="158">
        <f t="shared" si="6"/>
        <v>7.4999999999999997E-2</v>
      </c>
      <c r="Q98" s="137"/>
      <c r="R98" s="138">
        <f t="shared" si="18"/>
        <v>24174.218750000011</v>
      </c>
      <c r="S98" s="137"/>
      <c r="T98" s="139">
        <f t="shared" si="7"/>
        <v>0</v>
      </c>
      <c r="U98" s="137"/>
      <c r="V98" s="139">
        <f t="shared" si="8"/>
        <v>210000</v>
      </c>
      <c r="W98" s="139"/>
      <c r="X98" s="139">
        <f t="shared" si="19"/>
        <v>234174.21875</v>
      </c>
      <c r="Y98" s="137"/>
      <c r="Z98" s="159">
        <f>'Allocation Factor'!$C$19</f>
        <v>0.96306666666666663</v>
      </c>
      <c r="AA98" s="137"/>
      <c r="AB98" s="168">
        <f t="shared" si="20"/>
        <v>225525.38427083331</v>
      </c>
    </row>
    <row r="99" spans="2:28" x14ac:dyDescent="0.2">
      <c r="B99" s="167" t="s">
        <v>10</v>
      </c>
      <c r="C99" s="137">
        <v>2027</v>
      </c>
      <c r="D99" s="138">
        <f t="shared" si="5"/>
        <v>12600000.000000002</v>
      </c>
      <c r="E99" s="138"/>
      <c r="F99" s="154">
        <f>'Depreciation '!G57</f>
        <v>-10290000</v>
      </c>
      <c r="G99" s="137"/>
      <c r="H99" s="154">
        <f>'ADFIT_CCR Only'!N51</f>
        <v>1379377</v>
      </c>
      <c r="I99" s="137"/>
      <c r="J99" s="154">
        <v>0</v>
      </c>
      <c r="K99" s="137"/>
      <c r="L99" s="154">
        <v>0</v>
      </c>
      <c r="M99" s="137"/>
      <c r="N99" s="12">
        <f t="shared" si="17"/>
        <v>3689377.0000000019</v>
      </c>
      <c r="O99" s="137"/>
      <c r="P99" s="158">
        <f t="shared" si="6"/>
        <v>7.4999999999999997E-2</v>
      </c>
      <c r="Q99" s="137"/>
      <c r="R99" s="138">
        <f t="shared" si="18"/>
        <v>23058.606250000012</v>
      </c>
      <c r="S99" s="137"/>
      <c r="T99" s="139">
        <f t="shared" si="7"/>
        <v>0</v>
      </c>
      <c r="U99" s="137"/>
      <c r="V99" s="139">
        <f t="shared" si="8"/>
        <v>210000</v>
      </c>
      <c r="W99" s="139"/>
      <c r="X99" s="139">
        <f t="shared" si="19"/>
        <v>233058.60625000001</v>
      </c>
      <c r="Y99" s="137"/>
      <c r="Z99" s="159">
        <f>'Allocation Factor'!$C$19</f>
        <v>0.96306666666666663</v>
      </c>
      <c r="AA99" s="137"/>
      <c r="AB99" s="168">
        <f t="shared" si="20"/>
        <v>224450.97505916667</v>
      </c>
    </row>
    <row r="100" spans="2:28" x14ac:dyDescent="0.2">
      <c r="B100" s="167" t="s">
        <v>11</v>
      </c>
      <c r="C100" s="137">
        <v>2028</v>
      </c>
      <c r="D100" s="138">
        <f t="shared" si="5"/>
        <v>12600000.000000002</v>
      </c>
      <c r="E100" s="142"/>
      <c r="F100" s="154">
        <f>'Depreciation '!G58</f>
        <v>-10500000</v>
      </c>
      <c r="G100" s="137"/>
      <c r="H100" s="154">
        <f>'ADFIT_CCR Only'!N52</f>
        <v>1411824</v>
      </c>
      <c r="I100" s="137"/>
      <c r="J100" s="154">
        <v>0</v>
      </c>
      <c r="K100" s="137"/>
      <c r="L100" s="154">
        <v>0</v>
      </c>
      <c r="M100" s="137"/>
      <c r="N100" s="12">
        <f t="shared" si="17"/>
        <v>3511824.0000000019</v>
      </c>
      <c r="O100" s="137"/>
      <c r="P100" s="158">
        <f t="shared" si="6"/>
        <v>7.4999999999999997E-2</v>
      </c>
      <c r="Q100" s="137"/>
      <c r="R100" s="138">
        <f t="shared" si="18"/>
        <v>21948.900000000009</v>
      </c>
      <c r="S100" s="137"/>
      <c r="T100" s="139">
        <f t="shared" si="7"/>
        <v>0</v>
      </c>
      <c r="U100" s="137"/>
      <c r="V100" s="139">
        <f t="shared" si="8"/>
        <v>210000</v>
      </c>
      <c r="W100" s="139"/>
      <c r="X100" s="139">
        <f t="shared" si="19"/>
        <v>231948.90000000002</v>
      </c>
      <c r="Y100" s="137"/>
      <c r="Z100" s="159">
        <f>'Allocation Factor'!$C$19</f>
        <v>0.96306666666666663</v>
      </c>
      <c r="AA100" s="137"/>
      <c r="AB100" s="168">
        <f t="shared" si="20"/>
        <v>223382.25396</v>
      </c>
    </row>
    <row r="101" spans="2:28" x14ac:dyDescent="0.2">
      <c r="B101" s="167" t="s">
        <v>12</v>
      </c>
      <c r="C101" s="137">
        <v>2028</v>
      </c>
      <c r="D101" s="138">
        <f t="shared" si="5"/>
        <v>12600000.000000002</v>
      </c>
      <c r="E101" s="138"/>
      <c r="F101" s="154">
        <f>'Depreciation '!G59</f>
        <v>-10710000</v>
      </c>
      <c r="G101" s="137"/>
      <c r="H101" s="154">
        <f>'ADFIT_CCR Only'!N53</f>
        <v>1444271</v>
      </c>
      <c r="I101" s="137"/>
      <c r="J101" s="154">
        <v>0</v>
      </c>
      <c r="K101" s="137"/>
      <c r="L101" s="154">
        <v>0</v>
      </c>
      <c r="M101" s="137"/>
      <c r="N101" s="12">
        <f t="shared" si="17"/>
        <v>3334271.0000000019</v>
      </c>
      <c r="O101" s="137"/>
      <c r="P101" s="158">
        <f t="shared" si="6"/>
        <v>7.4999999999999997E-2</v>
      </c>
      <c r="Q101" s="137"/>
      <c r="R101" s="138">
        <f t="shared" si="18"/>
        <v>20839.193750000009</v>
      </c>
      <c r="S101" s="137"/>
      <c r="T101" s="139">
        <f t="shared" si="7"/>
        <v>0</v>
      </c>
      <c r="U101" s="137"/>
      <c r="V101" s="139">
        <f t="shared" si="8"/>
        <v>210000</v>
      </c>
      <c r="W101" s="139"/>
      <c r="X101" s="139">
        <f t="shared" si="19"/>
        <v>230839.19375000001</v>
      </c>
      <c r="Y101" s="137"/>
      <c r="Z101" s="159">
        <f>'Allocation Factor'!$C$19</f>
        <v>0.96306666666666663</v>
      </c>
      <c r="AA101" s="137"/>
      <c r="AB101" s="168">
        <f t="shared" si="20"/>
        <v>222313.53286083334</v>
      </c>
    </row>
    <row r="102" spans="2:28" x14ac:dyDescent="0.2">
      <c r="B102" s="167" t="s">
        <v>13</v>
      </c>
      <c r="C102" s="137">
        <v>2028</v>
      </c>
      <c r="D102" s="138">
        <f t="shared" si="5"/>
        <v>12600000.000000002</v>
      </c>
      <c r="E102" s="138"/>
      <c r="F102" s="154">
        <f>'Depreciation '!G60</f>
        <v>-10920000</v>
      </c>
      <c r="G102" s="137"/>
      <c r="H102" s="154">
        <f>'ADFIT_CCR Only'!N54</f>
        <v>1476717</v>
      </c>
      <c r="I102" s="137"/>
      <c r="J102" s="154">
        <v>0</v>
      </c>
      <c r="K102" s="137"/>
      <c r="L102" s="154">
        <v>0</v>
      </c>
      <c r="M102" s="137"/>
      <c r="N102" s="12">
        <f t="shared" si="17"/>
        <v>3156717.0000000019</v>
      </c>
      <c r="O102" s="137"/>
      <c r="P102" s="158">
        <f t="shared" si="6"/>
        <v>7.4999999999999997E-2</v>
      </c>
      <c r="Q102" s="137"/>
      <c r="R102" s="138">
        <f t="shared" si="18"/>
        <v>19729.481250000012</v>
      </c>
      <c r="S102" s="137"/>
      <c r="T102" s="139">
        <f t="shared" si="7"/>
        <v>0</v>
      </c>
      <c r="U102" s="137"/>
      <c r="V102" s="139">
        <f t="shared" si="8"/>
        <v>210000</v>
      </c>
      <c r="W102" s="139"/>
      <c r="X102" s="139">
        <f t="shared" si="19"/>
        <v>229729.48125000001</v>
      </c>
      <c r="Y102" s="137"/>
      <c r="Z102" s="159">
        <f>'Allocation Factor'!$C$19</f>
        <v>0.96306666666666663</v>
      </c>
      <c r="AA102" s="137"/>
      <c r="AB102" s="168">
        <f t="shared" si="20"/>
        <v>221244.8057425</v>
      </c>
    </row>
    <row r="103" spans="2:28" x14ac:dyDescent="0.2">
      <c r="B103" s="167" t="s">
        <v>14</v>
      </c>
      <c r="C103" s="137">
        <v>2028</v>
      </c>
      <c r="D103" s="138">
        <f t="shared" si="5"/>
        <v>12600000.000000002</v>
      </c>
      <c r="E103" s="138"/>
      <c r="F103" s="154">
        <f>'Depreciation '!G61</f>
        <v>-11130000</v>
      </c>
      <c r="G103" s="137"/>
      <c r="H103" s="154">
        <f>'ADFIT_CCR Only'!N55</f>
        <v>1509164</v>
      </c>
      <c r="I103" s="137"/>
      <c r="J103" s="154">
        <v>0</v>
      </c>
      <c r="K103" s="137"/>
      <c r="L103" s="154">
        <v>0</v>
      </c>
      <c r="M103" s="137"/>
      <c r="N103" s="12">
        <f t="shared" si="17"/>
        <v>2979164.0000000019</v>
      </c>
      <c r="O103" s="137"/>
      <c r="P103" s="158">
        <f t="shared" si="6"/>
        <v>7.4999999999999997E-2</v>
      </c>
      <c r="Q103" s="137"/>
      <c r="R103" s="138">
        <f t="shared" si="18"/>
        <v>18619.775000000012</v>
      </c>
      <c r="S103" s="137"/>
      <c r="T103" s="139">
        <f t="shared" si="7"/>
        <v>0</v>
      </c>
      <c r="U103" s="137"/>
      <c r="V103" s="139">
        <f t="shared" si="8"/>
        <v>210000</v>
      </c>
      <c r="W103" s="139"/>
      <c r="X103" s="139">
        <f t="shared" si="19"/>
        <v>228619.77500000002</v>
      </c>
      <c r="Y103" s="137"/>
      <c r="Z103" s="159">
        <f>'Allocation Factor'!$C$19</f>
        <v>0.96306666666666663</v>
      </c>
      <c r="AA103" s="137"/>
      <c r="AB103" s="168">
        <f t="shared" si="20"/>
        <v>220176.08464333334</v>
      </c>
    </row>
    <row r="104" spans="2:28" x14ac:dyDescent="0.2">
      <c r="B104" s="167" t="s">
        <v>15</v>
      </c>
      <c r="C104" s="137">
        <v>2028</v>
      </c>
      <c r="D104" s="138">
        <f t="shared" si="5"/>
        <v>12600000.000000002</v>
      </c>
      <c r="E104" s="143"/>
      <c r="F104" s="154">
        <f>'Depreciation '!G62</f>
        <v>-11340000</v>
      </c>
      <c r="G104" s="137"/>
      <c r="H104" s="154">
        <f>'ADFIT_CCR Only'!N56</f>
        <v>1541610</v>
      </c>
      <c r="I104" s="137"/>
      <c r="J104" s="154">
        <v>0</v>
      </c>
      <c r="K104" s="137"/>
      <c r="L104" s="154">
        <v>0</v>
      </c>
      <c r="M104" s="137"/>
      <c r="N104" s="12">
        <f t="shared" si="17"/>
        <v>2801610.0000000019</v>
      </c>
      <c r="O104" s="137"/>
      <c r="P104" s="158">
        <f t="shared" si="6"/>
        <v>7.4999999999999997E-2</v>
      </c>
      <c r="Q104" s="137"/>
      <c r="R104" s="138">
        <f t="shared" si="18"/>
        <v>17510.062500000011</v>
      </c>
      <c r="S104" s="137"/>
      <c r="T104" s="139">
        <f t="shared" si="7"/>
        <v>0</v>
      </c>
      <c r="U104" s="137"/>
      <c r="V104" s="139">
        <f t="shared" si="8"/>
        <v>210000</v>
      </c>
      <c r="W104" s="139"/>
      <c r="X104" s="139">
        <f t="shared" si="19"/>
        <v>227510.0625</v>
      </c>
      <c r="Y104" s="137"/>
      <c r="Z104" s="159">
        <f>'Allocation Factor'!$C$19</f>
        <v>0.96306666666666663</v>
      </c>
      <c r="AA104" s="137"/>
      <c r="AB104" s="168">
        <f t="shared" si="20"/>
        <v>219107.357525</v>
      </c>
    </row>
    <row r="105" spans="2:28" x14ac:dyDescent="0.2">
      <c r="B105" s="167" t="s">
        <v>16</v>
      </c>
      <c r="C105" s="137">
        <v>2028</v>
      </c>
      <c r="D105" s="138">
        <f t="shared" si="5"/>
        <v>12600000.000000002</v>
      </c>
      <c r="E105" s="138"/>
      <c r="F105" s="154">
        <f>'Depreciation '!G63</f>
        <v>-11550000</v>
      </c>
      <c r="G105" s="137"/>
      <c r="H105" s="154">
        <f>'ADFIT_CCR Only'!N57</f>
        <v>1574057</v>
      </c>
      <c r="I105" s="137"/>
      <c r="J105" s="154">
        <v>0</v>
      </c>
      <c r="K105" s="137"/>
      <c r="L105" s="154">
        <v>0</v>
      </c>
      <c r="M105" s="137"/>
      <c r="N105" s="12">
        <f t="shared" si="17"/>
        <v>2624057.0000000019</v>
      </c>
      <c r="O105" s="137"/>
      <c r="P105" s="158">
        <f t="shared" si="6"/>
        <v>7.4999999999999997E-2</v>
      </c>
      <c r="Q105" s="137"/>
      <c r="R105" s="138">
        <f t="shared" si="18"/>
        <v>16400.356250000012</v>
      </c>
      <c r="S105" s="137"/>
      <c r="T105" s="139">
        <f t="shared" si="7"/>
        <v>0</v>
      </c>
      <c r="U105" s="137"/>
      <c r="V105" s="139">
        <f t="shared" si="8"/>
        <v>210000</v>
      </c>
      <c r="W105" s="139"/>
      <c r="X105" s="139">
        <f t="shared" si="19"/>
        <v>226400.35625000001</v>
      </c>
      <c r="Y105" s="137"/>
      <c r="Z105" s="159">
        <f>'Allocation Factor'!$C$19</f>
        <v>0.96306666666666663</v>
      </c>
      <c r="AA105" s="137"/>
      <c r="AB105" s="168">
        <f t="shared" si="20"/>
        <v>218038.63642583333</v>
      </c>
    </row>
    <row r="106" spans="2:28" x14ac:dyDescent="0.2">
      <c r="B106" s="167" t="s">
        <v>17</v>
      </c>
      <c r="C106" s="137">
        <v>2028</v>
      </c>
      <c r="D106" s="138">
        <f t="shared" si="5"/>
        <v>12600000.000000002</v>
      </c>
      <c r="E106" s="138"/>
      <c r="F106" s="154">
        <f>'Depreciation '!G64</f>
        <v>-11760000</v>
      </c>
      <c r="G106" s="137"/>
      <c r="H106" s="154">
        <f>'ADFIT_CCR Only'!N58</f>
        <v>1606503</v>
      </c>
      <c r="I106" s="137"/>
      <c r="J106" s="154">
        <v>0</v>
      </c>
      <c r="K106" s="137"/>
      <c r="L106" s="154">
        <v>0</v>
      </c>
      <c r="M106" s="137"/>
      <c r="N106" s="12">
        <f t="shared" si="17"/>
        <v>2446503.0000000019</v>
      </c>
      <c r="O106" s="137"/>
      <c r="P106" s="158">
        <f t="shared" si="6"/>
        <v>7.4999999999999997E-2</v>
      </c>
      <c r="Q106" s="137"/>
      <c r="R106" s="138">
        <f t="shared" si="18"/>
        <v>15290.64375000001</v>
      </c>
      <c r="S106" s="137"/>
      <c r="T106" s="139">
        <f t="shared" si="7"/>
        <v>0</v>
      </c>
      <c r="U106" s="137"/>
      <c r="V106" s="139">
        <f t="shared" si="8"/>
        <v>210000</v>
      </c>
      <c r="W106" s="139"/>
      <c r="X106" s="139">
        <f t="shared" si="19"/>
        <v>225290.64375000002</v>
      </c>
      <c r="Y106" s="137"/>
      <c r="Z106" s="159">
        <f>'Allocation Factor'!$C$19</f>
        <v>0.96306666666666663</v>
      </c>
      <c r="AA106" s="137"/>
      <c r="AB106" s="168">
        <f t="shared" si="20"/>
        <v>216969.9093075</v>
      </c>
    </row>
    <row r="107" spans="2:28" x14ac:dyDescent="0.2">
      <c r="B107" s="167" t="s">
        <v>18</v>
      </c>
      <c r="C107" s="137">
        <v>2028</v>
      </c>
      <c r="D107" s="138">
        <f t="shared" si="5"/>
        <v>12600000.000000002</v>
      </c>
      <c r="E107" s="138"/>
      <c r="F107" s="154">
        <f>'Depreciation '!G65</f>
        <v>-11970000</v>
      </c>
      <c r="G107" s="137"/>
      <c r="H107" s="154">
        <f>'ADFIT_CCR Only'!N59</f>
        <v>1638950</v>
      </c>
      <c r="I107" s="137"/>
      <c r="J107" s="154">
        <v>0</v>
      </c>
      <c r="K107" s="137"/>
      <c r="L107" s="154">
        <v>0</v>
      </c>
      <c r="M107" s="137"/>
      <c r="N107" s="12">
        <f t="shared" si="17"/>
        <v>2268950.0000000019</v>
      </c>
      <c r="O107" s="137"/>
      <c r="P107" s="158">
        <f t="shared" si="6"/>
        <v>7.4999999999999997E-2</v>
      </c>
      <c r="Q107" s="137"/>
      <c r="R107" s="138">
        <f t="shared" si="18"/>
        <v>14180.937500000013</v>
      </c>
      <c r="S107" s="137"/>
      <c r="T107" s="139">
        <f t="shared" si="7"/>
        <v>0</v>
      </c>
      <c r="U107" s="137"/>
      <c r="V107" s="139">
        <f t="shared" si="8"/>
        <v>210000</v>
      </c>
      <c r="W107" s="139"/>
      <c r="X107" s="139">
        <f t="shared" si="19"/>
        <v>224180.9375</v>
      </c>
      <c r="Y107" s="137"/>
      <c r="Z107" s="159">
        <f>'Allocation Factor'!$C$19</f>
        <v>0.96306666666666663</v>
      </c>
      <c r="AA107" s="137"/>
      <c r="AB107" s="168">
        <f t="shared" si="20"/>
        <v>215901.18820833333</v>
      </c>
    </row>
    <row r="108" spans="2:28" x14ac:dyDescent="0.2">
      <c r="B108" s="167" t="s">
        <v>19</v>
      </c>
      <c r="C108" s="137">
        <v>2028</v>
      </c>
      <c r="D108" s="138">
        <f t="shared" si="5"/>
        <v>12600000.000000002</v>
      </c>
      <c r="E108" s="138"/>
      <c r="F108" s="154">
        <f>'Depreciation '!G66</f>
        <v>-12180000</v>
      </c>
      <c r="G108" s="137"/>
      <c r="H108" s="154">
        <f>'ADFIT_CCR Only'!N60</f>
        <v>1671397</v>
      </c>
      <c r="I108" s="137"/>
      <c r="J108" s="154">
        <v>0</v>
      </c>
      <c r="K108" s="137"/>
      <c r="L108" s="154">
        <v>0</v>
      </c>
      <c r="M108" s="137"/>
      <c r="N108" s="12">
        <f t="shared" si="17"/>
        <v>2091397.0000000019</v>
      </c>
      <c r="O108" s="137"/>
      <c r="P108" s="158">
        <f t="shared" si="6"/>
        <v>7.4999999999999997E-2</v>
      </c>
      <c r="Q108" s="137"/>
      <c r="R108" s="138">
        <f t="shared" si="18"/>
        <v>13071.231250000012</v>
      </c>
      <c r="S108" s="137"/>
      <c r="T108" s="139">
        <f t="shared" si="7"/>
        <v>0</v>
      </c>
      <c r="U108" s="137"/>
      <c r="V108" s="139">
        <f t="shared" si="8"/>
        <v>210000</v>
      </c>
      <c r="W108" s="139"/>
      <c r="X108" s="139">
        <f t="shared" si="19"/>
        <v>223071.23125000001</v>
      </c>
      <c r="Y108" s="137"/>
      <c r="Z108" s="159">
        <f>'Allocation Factor'!$C$19</f>
        <v>0.96306666666666663</v>
      </c>
      <c r="AA108" s="137"/>
      <c r="AB108" s="168">
        <f t="shared" si="20"/>
        <v>214832.46710916667</v>
      </c>
    </row>
    <row r="109" spans="2:28" x14ac:dyDescent="0.2">
      <c r="B109" s="167" t="s">
        <v>8</v>
      </c>
      <c r="C109" s="137">
        <v>2028</v>
      </c>
      <c r="D109" s="138">
        <f t="shared" si="5"/>
        <v>12600000.000000002</v>
      </c>
      <c r="E109" s="138"/>
      <c r="F109" s="154">
        <f>'Depreciation '!G67</f>
        <v>-12390000</v>
      </c>
      <c r="G109" s="137"/>
      <c r="H109" s="154">
        <f>'ADFIT_CCR Only'!N61</f>
        <v>1703843</v>
      </c>
      <c r="I109" s="137"/>
      <c r="J109" s="154">
        <v>0</v>
      </c>
      <c r="K109" s="137"/>
      <c r="L109" s="154">
        <v>0</v>
      </c>
      <c r="M109" s="137"/>
      <c r="N109" s="12">
        <f t="shared" si="17"/>
        <v>1913843.0000000019</v>
      </c>
      <c r="O109" s="137"/>
      <c r="P109" s="158">
        <f t="shared" si="6"/>
        <v>7.4999999999999997E-2</v>
      </c>
      <c r="Q109" s="137"/>
      <c r="R109" s="138">
        <f t="shared" si="18"/>
        <v>11961.51875000001</v>
      </c>
      <c r="S109" s="137"/>
      <c r="T109" s="139">
        <f t="shared" si="7"/>
        <v>0</v>
      </c>
      <c r="U109" s="137"/>
      <c r="V109" s="139">
        <f t="shared" si="8"/>
        <v>210000</v>
      </c>
      <c r="W109" s="139"/>
      <c r="X109" s="139">
        <f t="shared" si="19"/>
        <v>221961.51875000002</v>
      </c>
      <c r="Y109" s="137"/>
      <c r="Z109" s="159">
        <f>'Allocation Factor'!$C$19</f>
        <v>0.96306666666666663</v>
      </c>
      <c r="AA109" s="137"/>
      <c r="AB109" s="168">
        <f t="shared" si="20"/>
        <v>213763.73999083333</v>
      </c>
    </row>
    <row r="110" spans="2:28" x14ac:dyDescent="0.2">
      <c r="B110" s="229" t="s">
        <v>9</v>
      </c>
      <c r="C110" s="230">
        <v>2028</v>
      </c>
      <c r="D110" s="231">
        <f t="shared" si="5"/>
        <v>12600000.000000002</v>
      </c>
      <c r="E110" s="231"/>
      <c r="F110" s="232">
        <f>'Depreciation '!G68</f>
        <v>-12600000</v>
      </c>
      <c r="G110" s="230"/>
      <c r="H110" s="232">
        <f>'ADFIT_CCR Only'!N62</f>
        <v>1736290</v>
      </c>
      <c r="I110" s="230"/>
      <c r="J110" s="232">
        <v>0</v>
      </c>
      <c r="K110" s="230"/>
      <c r="L110" s="232">
        <v>0</v>
      </c>
      <c r="M110" s="230"/>
      <c r="N110" s="233">
        <f t="shared" si="17"/>
        <v>1736290.0000000019</v>
      </c>
      <c r="O110" s="230"/>
      <c r="P110" s="234">
        <f t="shared" si="6"/>
        <v>7.4999999999999997E-2</v>
      </c>
      <c r="Q110" s="230"/>
      <c r="R110" s="231">
        <f t="shared" si="18"/>
        <v>10851.812500000011</v>
      </c>
      <c r="S110" s="230"/>
      <c r="T110" s="235">
        <f t="shared" si="7"/>
        <v>0</v>
      </c>
      <c r="U110" s="230"/>
      <c r="V110" s="139">
        <f t="shared" si="8"/>
        <v>210000</v>
      </c>
      <c r="W110" s="235"/>
      <c r="X110" s="235">
        <f t="shared" si="19"/>
        <v>220851.8125</v>
      </c>
      <c r="Y110" s="230"/>
      <c r="Z110" s="236">
        <f>'Allocation Factor'!$C$19</f>
        <v>0.96306666666666663</v>
      </c>
      <c r="AA110" s="230"/>
      <c r="AB110" s="237">
        <f t="shared" si="20"/>
        <v>212695.01889166667</v>
      </c>
    </row>
    <row r="111" spans="2:28" x14ac:dyDescent="0.2">
      <c r="B111" s="229"/>
      <c r="C111" s="230"/>
      <c r="D111" s="231"/>
      <c r="E111" s="231"/>
      <c r="F111" s="232"/>
      <c r="G111" s="230"/>
      <c r="H111" s="232"/>
      <c r="I111" s="230"/>
      <c r="J111" s="232"/>
      <c r="K111" s="230"/>
      <c r="L111" s="232"/>
      <c r="M111" s="230"/>
      <c r="N111" s="233"/>
      <c r="O111" s="230"/>
      <c r="P111" s="234"/>
      <c r="Q111" s="230"/>
      <c r="R111" s="231"/>
      <c r="S111" s="230"/>
      <c r="T111" s="235"/>
      <c r="U111" s="230"/>
      <c r="V111" s="235"/>
      <c r="W111" s="235"/>
      <c r="X111" s="235"/>
      <c r="Y111" s="230"/>
      <c r="Z111" s="236"/>
      <c r="AA111" s="230"/>
      <c r="AB111" s="237"/>
    </row>
  </sheetData>
  <mergeCells count="16">
    <mergeCell ref="AD4:AD6"/>
    <mergeCell ref="AE4:AE6"/>
    <mergeCell ref="V5:V6"/>
    <mergeCell ref="B1:AB2"/>
    <mergeCell ref="X4:X6"/>
    <mergeCell ref="Z4:Z6"/>
    <mergeCell ref="AB4:AB6"/>
    <mergeCell ref="B5:B6"/>
    <mergeCell ref="D5:D6"/>
    <mergeCell ref="F5:F6"/>
    <mergeCell ref="H5:H6"/>
    <mergeCell ref="L5:L6"/>
    <mergeCell ref="N5:N6"/>
    <mergeCell ref="P5:P6"/>
    <mergeCell ref="R5:R6"/>
    <mergeCell ref="T5:T6"/>
  </mergeCells>
  <pageMargins left="0.7" right="0.7" top="0.75" bottom="0.75" header="0.3" footer="0.3"/>
  <pageSetup scale="34" orientation="landscape" r:id="rId1"/>
  <ignoredErrors>
    <ignoredError sqref="J23:J49 J9:J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19"/>
  <sheetViews>
    <sheetView workbookViewId="0">
      <selection activeCell="F59" sqref="F59"/>
    </sheetView>
  </sheetViews>
  <sheetFormatPr defaultRowHeight="12.75" x14ac:dyDescent="0.2"/>
  <cols>
    <col min="1" max="1" width="12.42578125" style="10" customWidth="1"/>
    <col min="2" max="2" width="12.42578125" style="206" customWidth="1"/>
    <col min="3" max="3" width="12.42578125" style="10" customWidth="1"/>
    <col min="4" max="4" width="11.5703125" style="10" bestFit="1" customWidth="1"/>
    <col min="5" max="5" width="11.42578125" style="10" customWidth="1"/>
    <col min="6" max="6" width="11.42578125" style="206" customWidth="1"/>
    <col min="7" max="7" width="11.42578125" style="10" customWidth="1"/>
    <col min="8" max="16384" width="9.140625" style="10"/>
  </cols>
  <sheetData>
    <row r="1" spans="1:7" s="23" customFormat="1" x14ac:dyDescent="0.2">
      <c r="A1" s="22" t="s">
        <v>34</v>
      </c>
      <c r="B1" s="241"/>
      <c r="E1" s="22" t="s">
        <v>35</v>
      </c>
      <c r="F1" s="241"/>
    </row>
    <row r="2" spans="1:7" s="23" customFormat="1" ht="25.5" x14ac:dyDescent="0.2">
      <c r="A2" s="23" t="s">
        <v>6</v>
      </c>
      <c r="B2" s="241" t="s">
        <v>7</v>
      </c>
      <c r="C2" s="24" t="s">
        <v>1</v>
      </c>
      <c r="E2" s="23" t="s">
        <v>6</v>
      </c>
      <c r="F2" s="241" t="s">
        <v>7</v>
      </c>
      <c r="G2" s="24" t="s">
        <v>1</v>
      </c>
    </row>
    <row r="3" spans="1:7" x14ac:dyDescent="0.2">
      <c r="B3" s="249"/>
      <c r="F3" s="249"/>
    </row>
    <row r="4" spans="1:7" x14ac:dyDescent="0.2">
      <c r="B4" s="249"/>
      <c r="C4" s="15"/>
      <c r="F4" s="249"/>
      <c r="G4" s="15"/>
    </row>
    <row r="5" spans="1:7" x14ac:dyDescent="0.2">
      <c r="B5" s="249"/>
      <c r="C5" s="15"/>
      <c r="F5" s="249"/>
      <c r="G5" s="15"/>
    </row>
    <row r="6" spans="1:7" x14ac:dyDescent="0.2">
      <c r="B6" s="249"/>
      <c r="C6" s="15"/>
      <c r="F6" s="249"/>
      <c r="G6" s="15"/>
    </row>
    <row r="7" spans="1:7" x14ac:dyDescent="0.2">
      <c r="B7" s="249"/>
      <c r="C7" s="15"/>
      <c r="F7" s="249"/>
      <c r="G7" s="15"/>
    </row>
    <row r="8" spans="1:7" x14ac:dyDescent="0.2">
      <c r="A8" s="160">
        <v>5</v>
      </c>
      <c r="B8" s="250">
        <v>2023</v>
      </c>
      <c r="C8" s="21">
        <v>0</v>
      </c>
      <c r="D8" s="21"/>
      <c r="E8" s="160">
        <v>11</v>
      </c>
      <c r="F8" s="250">
        <v>2023</v>
      </c>
      <c r="G8" s="21">
        <v>0</v>
      </c>
    </row>
    <row r="9" spans="1:7" x14ac:dyDescent="0.2">
      <c r="A9" s="160">
        <v>6</v>
      </c>
      <c r="B9" s="250">
        <v>2023</v>
      </c>
      <c r="C9" s="21">
        <f t="shared" ref="C9:C13" si="0">-(ROUND(28308044*0.0586/12,0)-C8)</f>
        <v>-138238</v>
      </c>
      <c r="D9" s="21"/>
      <c r="E9" s="160">
        <v>12</v>
      </c>
      <c r="F9" s="250">
        <v>2023</v>
      </c>
      <c r="G9" s="21">
        <f t="shared" ref="G9:G69" si="1">-(ROUND(12600000*0.2/12,0)-G8)</f>
        <v>-210000</v>
      </c>
    </row>
    <row r="10" spans="1:7" x14ac:dyDescent="0.2">
      <c r="A10" s="160">
        <v>7</v>
      </c>
      <c r="B10" s="250">
        <v>2023</v>
      </c>
      <c r="C10" s="21">
        <f t="shared" si="0"/>
        <v>-276476</v>
      </c>
      <c r="D10" s="21"/>
      <c r="E10" s="160">
        <v>1</v>
      </c>
      <c r="F10" s="250">
        <v>2024</v>
      </c>
      <c r="G10" s="21">
        <f t="shared" si="1"/>
        <v>-420000</v>
      </c>
    </row>
    <row r="11" spans="1:7" x14ac:dyDescent="0.2">
      <c r="A11" s="160">
        <v>8</v>
      </c>
      <c r="B11" s="250">
        <v>2023</v>
      </c>
      <c r="C11" s="21">
        <f t="shared" si="0"/>
        <v>-414714</v>
      </c>
      <c r="D11" s="21"/>
      <c r="E11" s="160">
        <v>2</v>
      </c>
      <c r="F11" s="250">
        <v>2024</v>
      </c>
      <c r="G11" s="21">
        <f t="shared" si="1"/>
        <v>-630000</v>
      </c>
    </row>
    <row r="12" spans="1:7" x14ac:dyDescent="0.2">
      <c r="A12" s="160">
        <v>9</v>
      </c>
      <c r="B12" s="250">
        <v>2023</v>
      </c>
      <c r="C12" s="21">
        <f t="shared" si="0"/>
        <v>-552952</v>
      </c>
      <c r="D12" s="21"/>
      <c r="E12" s="160">
        <v>3</v>
      </c>
      <c r="F12" s="250">
        <v>2024</v>
      </c>
      <c r="G12" s="21">
        <f t="shared" si="1"/>
        <v>-840000</v>
      </c>
    </row>
    <row r="13" spans="1:7" x14ac:dyDescent="0.2">
      <c r="A13" s="160">
        <v>10</v>
      </c>
      <c r="B13" s="250">
        <v>2023</v>
      </c>
      <c r="C13" s="21">
        <f t="shared" si="0"/>
        <v>-691190</v>
      </c>
      <c r="D13" s="21"/>
      <c r="E13" s="160">
        <v>4</v>
      </c>
      <c r="F13" s="250">
        <v>2024</v>
      </c>
      <c r="G13" s="21">
        <f t="shared" si="1"/>
        <v>-1050000</v>
      </c>
    </row>
    <row r="14" spans="1:7" x14ac:dyDescent="0.2">
      <c r="A14" s="160">
        <v>11</v>
      </c>
      <c r="B14" s="250">
        <v>2023</v>
      </c>
      <c r="C14" s="21">
        <f>-(ROUND((28308044)*0.0586/12,0)-C13)</f>
        <v>-829428</v>
      </c>
      <c r="D14" s="21"/>
      <c r="E14" s="160">
        <v>5</v>
      </c>
      <c r="F14" s="250">
        <v>2024</v>
      </c>
      <c r="G14" s="21">
        <f t="shared" si="1"/>
        <v>-1260000</v>
      </c>
    </row>
    <row r="15" spans="1:7" x14ac:dyDescent="0.2">
      <c r="A15" s="160">
        <v>12</v>
      </c>
      <c r="B15" s="250">
        <v>2023</v>
      </c>
      <c r="C15" s="21">
        <f t="shared" ref="C15:C18" si="2">-(ROUND((28308044+13045522)*0.0586/12,0)-C14)</f>
        <v>-1031371</v>
      </c>
      <c r="E15" s="160">
        <v>6</v>
      </c>
      <c r="F15" s="250">
        <v>2024</v>
      </c>
      <c r="G15" s="21">
        <f t="shared" si="1"/>
        <v>-1470000</v>
      </c>
    </row>
    <row r="16" spans="1:7" x14ac:dyDescent="0.2">
      <c r="A16" s="160">
        <v>1</v>
      </c>
      <c r="B16" s="250">
        <v>2024</v>
      </c>
      <c r="C16" s="21">
        <f t="shared" si="2"/>
        <v>-1233314</v>
      </c>
      <c r="E16" s="160">
        <v>7</v>
      </c>
      <c r="F16" s="250">
        <v>2024</v>
      </c>
      <c r="G16" s="21">
        <f t="shared" si="1"/>
        <v>-1680000</v>
      </c>
    </row>
    <row r="17" spans="1:7" x14ac:dyDescent="0.2">
      <c r="A17" s="160">
        <v>2</v>
      </c>
      <c r="B17" s="250">
        <v>2024</v>
      </c>
      <c r="C17" s="21">
        <f t="shared" si="2"/>
        <v>-1435257</v>
      </c>
      <c r="E17" s="160">
        <v>8</v>
      </c>
      <c r="F17" s="250">
        <v>2024</v>
      </c>
      <c r="G17" s="21">
        <f t="shared" si="1"/>
        <v>-1890000</v>
      </c>
    </row>
    <row r="18" spans="1:7" x14ac:dyDescent="0.2">
      <c r="A18" s="160">
        <v>3</v>
      </c>
      <c r="B18" s="250">
        <v>2024</v>
      </c>
      <c r="C18" s="21">
        <f t="shared" si="2"/>
        <v>-1637200</v>
      </c>
      <c r="E18" s="160">
        <v>9</v>
      </c>
      <c r="F18" s="250">
        <v>2024</v>
      </c>
      <c r="G18" s="21">
        <f t="shared" si="1"/>
        <v>-2100000</v>
      </c>
    </row>
    <row r="19" spans="1:7" x14ac:dyDescent="0.2">
      <c r="A19" s="160">
        <v>4</v>
      </c>
      <c r="B19" s="250">
        <v>2024</v>
      </c>
      <c r="C19" s="21">
        <f>-(ROUND((28308044+13045522)*0.0586/12,0)-C18)</f>
        <v>-1839143</v>
      </c>
      <c r="E19" s="160">
        <v>10</v>
      </c>
      <c r="F19" s="250">
        <v>2024</v>
      </c>
      <c r="G19" s="21">
        <f t="shared" si="1"/>
        <v>-2310000</v>
      </c>
    </row>
    <row r="20" spans="1:7" x14ac:dyDescent="0.2">
      <c r="A20" s="160">
        <v>5</v>
      </c>
      <c r="B20" s="250">
        <v>2024</v>
      </c>
      <c r="C20" s="21">
        <f t="shared" ref="C20:C83" si="3">-(ROUND((28308044+24405694+13045522)*0.0586/12,0)-C19)</f>
        <v>-2160267</v>
      </c>
      <c r="D20" s="25"/>
      <c r="E20" s="160">
        <v>11</v>
      </c>
      <c r="F20" s="251">
        <v>2024</v>
      </c>
      <c r="G20" s="21">
        <f t="shared" si="1"/>
        <v>-2520000</v>
      </c>
    </row>
    <row r="21" spans="1:7" x14ac:dyDescent="0.2">
      <c r="A21" s="160">
        <v>6</v>
      </c>
      <c r="B21" s="250">
        <v>2024</v>
      </c>
      <c r="C21" s="21">
        <f t="shared" si="3"/>
        <v>-2481391</v>
      </c>
      <c r="D21" s="25"/>
      <c r="E21" s="160">
        <v>12</v>
      </c>
      <c r="F21" s="251">
        <v>2024</v>
      </c>
      <c r="G21" s="21">
        <f t="shared" si="1"/>
        <v>-2730000</v>
      </c>
    </row>
    <row r="22" spans="1:7" x14ac:dyDescent="0.2">
      <c r="A22" s="160">
        <v>7</v>
      </c>
      <c r="B22" s="250">
        <v>2024</v>
      </c>
      <c r="C22" s="21">
        <f t="shared" si="3"/>
        <v>-2802515</v>
      </c>
      <c r="D22" s="25"/>
      <c r="E22" s="160">
        <v>1</v>
      </c>
      <c r="F22" s="206">
        <v>2025</v>
      </c>
      <c r="G22" s="21">
        <f t="shared" si="1"/>
        <v>-2940000</v>
      </c>
    </row>
    <row r="23" spans="1:7" x14ac:dyDescent="0.2">
      <c r="A23" s="160">
        <v>8</v>
      </c>
      <c r="B23" s="250">
        <v>2024</v>
      </c>
      <c r="C23" s="21">
        <f t="shared" si="3"/>
        <v>-3123639</v>
      </c>
      <c r="D23" s="25"/>
      <c r="E23" s="160">
        <v>2</v>
      </c>
      <c r="F23" s="206">
        <v>2025</v>
      </c>
      <c r="G23" s="21">
        <f t="shared" si="1"/>
        <v>-3150000</v>
      </c>
    </row>
    <row r="24" spans="1:7" x14ac:dyDescent="0.2">
      <c r="A24" s="160">
        <v>9</v>
      </c>
      <c r="B24" s="250">
        <v>2024</v>
      </c>
      <c r="C24" s="21">
        <f t="shared" si="3"/>
        <v>-3444763</v>
      </c>
      <c r="D24" s="25"/>
      <c r="E24" s="160">
        <v>3</v>
      </c>
      <c r="F24" s="206">
        <v>2025</v>
      </c>
      <c r="G24" s="21">
        <f t="shared" si="1"/>
        <v>-3360000</v>
      </c>
    </row>
    <row r="25" spans="1:7" x14ac:dyDescent="0.2">
      <c r="A25" s="160">
        <v>10</v>
      </c>
      <c r="B25" s="250">
        <v>2024</v>
      </c>
      <c r="C25" s="21">
        <f t="shared" si="3"/>
        <v>-3765887</v>
      </c>
      <c r="D25" s="25"/>
      <c r="E25" s="160">
        <v>4</v>
      </c>
      <c r="F25" s="206">
        <v>2025</v>
      </c>
      <c r="G25" s="21">
        <f t="shared" si="1"/>
        <v>-3570000</v>
      </c>
    </row>
    <row r="26" spans="1:7" x14ac:dyDescent="0.2">
      <c r="A26" s="160">
        <v>11</v>
      </c>
      <c r="B26" s="250">
        <v>2024</v>
      </c>
      <c r="C26" s="21">
        <f t="shared" si="3"/>
        <v>-4087011</v>
      </c>
      <c r="D26" s="25"/>
      <c r="E26" s="160">
        <v>5</v>
      </c>
      <c r="F26" s="206">
        <v>2025</v>
      </c>
      <c r="G26" s="21">
        <f t="shared" si="1"/>
        <v>-3780000</v>
      </c>
    </row>
    <row r="27" spans="1:7" x14ac:dyDescent="0.2">
      <c r="A27" s="160">
        <v>12</v>
      </c>
      <c r="B27" s="250">
        <v>2024</v>
      </c>
      <c r="C27" s="21">
        <f t="shared" si="3"/>
        <v>-4408135</v>
      </c>
      <c r="D27" s="25"/>
      <c r="E27" s="160">
        <v>6</v>
      </c>
      <c r="F27" s="206">
        <v>2025</v>
      </c>
      <c r="G27" s="21">
        <f t="shared" si="1"/>
        <v>-3990000</v>
      </c>
    </row>
    <row r="28" spans="1:7" x14ac:dyDescent="0.2">
      <c r="A28" s="160">
        <v>1</v>
      </c>
      <c r="B28" s="250">
        <v>2025</v>
      </c>
      <c r="C28" s="21">
        <f t="shared" si="3"/>
        <v>-4729259</v>
      </c>
      <c r="D28" s="25"/>
      <c r="E28" s="160">
        <v>7</v>
      </c>
      <c r="F28" s="206">
        <v>2025</v>
      </c>
      <c r="G28" s="21">
        <f t="shared" si="1"/>
        <v>-4200000</v>
      </c>
    </row>
    <row r="29" spans="1:7" x14ac:dyDescent="0.2">
      <c r="A29" s="160">
        <v>2</v>
      </c>
      <c r="B29" s="250">
        <v>2025</v>
      </c>
      <c r="C29" s="21">
        <f t="shared" si="3"/>
        <v>-5050383</v>
      </c>
      <c r="D29" s="25"/>
      <c r="E29" s="160">
        <v>8</v>
      </c>
      <c r="F29" s="206">
        <v>2025</v>
      </c>
      <c r="G29" s="21">
        <f t="shared" si="1"/>
        <v>-4410000</v>
      </c>
    </row>
    <row r="30" spans="1:7" x14ac:dyDescent="0.2">
      <c r="A30" s="160">
        <v>3</v>
      </c>
      <c r="B30" s="250">
        <v>2025</v>
      </c>
      <c r="C30" s="21">
        <f t="shared" si="3"/>
        <v>-5371507</v>
      </c>
      <c r="D30" s="25"/>
      <c r="E30" s="160">
        <v>9</v>
      </c>
      <c r="F30" s="206">
        <v>2025</v>
      </c>
      <c r="G30" s="21">
        <f t="shared" si="1"/>
        <v>-4620000</v>
      </c>
    </row>
    <row r="31" spans="1:7" x14ac:dyDescent="0.2">
      <c r="A31" s="160">
        <v>4</v>
      </c>
      <c r="B31" s="250">
        <v>2025</v>
      </c>
      <c r="C31" s="21">
        <f t="shared" si="3"/>
        <v>-5692631</v>
      </c>
      <c r="D31" s="25"/>
      <c r="E31" s="160">
        <v>10</v>
      </c>
      <c r="F31" s="206">
        <v>2025</v>
      </c>
      <c r="G31" s="21">
        <f t="shared" si="1"/>
        <v>-4830000</v>
      </c>
    </row>
    <row r="32" spans="1:7" x14ac:dyDescent="0.2">
      <c r="A32" s="160">
        <v>5</v>
      </c>
      <c r="B32" s="250">
        <v>2025</v>
      </c>
      <c r="C32" s="21">
        <f t="shared" si="3"/>
        <v>-6013755</v>
      </c>
      <c r="E32" s="160">
        <v>11</v>
      </c>
      <c r="F32" s="206">
        <v>2025</v>
      </c>
      <c r="G32" s="21">
        <f t="shared" si="1"/>
        <v>-5040000</v>
      </c>
    </row>
    <row r="33" spans="1:7" x14ac:dyDescent="0.2">
      <c r="A33" s="160">
        <v>6</v>
      </c>
      <c r="B33" s="250">
        <v>2025</v>
      </c>
      <c r="C33" s="21">
        <f t="shared" si="3"/>
        <v>-6334879</v>
      </c>
      <c r="E33" s="160">
        <v>12</v>
      </c>
      <c r="F33" s="206">
        <v>2025</v>
      </c>
      <c r="G33" s="21">
        <f t="shared" si="1"/>
        <v>-5250000</v>
      </c>
    </row>
    <row r="34" spans="1:7" x14ac:dyDescent="0.2">
      <c r="A34" s="160">
        <v>7</v>
      </c>
      <c r="B34" s="250">
        <v>2025</v>
      </c>
      <c r="C34" s="21">
        <f t="shared" si="3"/>
        <v>-6656003</v>
      </c>
      <c r="E34" s="160">
        <v>1</v>
      </c>
      <c r="F34" s="206">
        <v>2026</v>
      </c>
      <c r="G34" s="21">
        <f t="shared" si="1"/>
        <v>-5460000</v>
      </c>
    </row>
    <row r="35" spans="1:7" x14ac:dyDescent="0.2">
      <c r="A35" s="160">
        <v>8</v>
      </c>
      <c r="B35" s="250">
        <v>2025</v>
      </c>
      <c r="C35" s="21">
        <f t="shared" si="3"/>
        <v>-6977127</v>
      </c>
      <c r="E35" s="160">
        <v>2</v>
      </c>
      <c r="F35" s="206">
        <v>2026</v>
      </c>
      <c r="G35" s="21">
        <f t="shared" si="1"/>
        <v>-5670000</v>
      </c>
    </row>
    <row r="36" spans="1:7" x14ac:dyDescent="0.2">
      <c r="A36" s="160">
        <v>9</v>
      </c>
      <c r="B36" s="250">
        <v>2025</v>
      </c>
      <c r="C36" s="21">
        <f t="shared" si="3"/>
        <v>-7298251</v>
      </c>
      <c r="E36" s="160">
        <v>3</v>
      </c>
      <c r="F36" s="206">
        <v>2026</v>
      </c>
      <c r="G36" s="21">
        <f t="shared" si="1"/>
        <v>-5880000</v>
      </c>
    </row>
    <row r="37" spans="1:7" x14ac:dyDescent="0.2">
      <c r="A37" s="160">
        <v>10</v>
      </c>
      <c r="B37" s="250">
        <v>2025</v>
      </c>
      <c r="C37" s="21">
        <f t="shared" si="3"/>
        <v>-7619375</v>
      </c>
      <c r="E37" s="160">
        <v>4</v>
      </c>
      <c r="F37" s="206">
        <v>2026</v>
      </c>
      <c r="G37" s="21">
        <f t="shared" si="1"/>
        <v>-6090000</v>
      </c>
    </row>
    <row r="38" spans="1:7" x14ac:dyDescent="0.2">
      <c r="A38" s="160">
        <v>11</v>
      </c>
      <c r="B38" s="250">
        <v>2025</v>
      </c>
      <c r="C38" s="21">
        <f t="shared" si="3"/>
        <v>-7940499</v>
      </c>
      <c r="E38" s="160">
        <v>5</v>
      </c>
      <c r="F38" s="206">
        <v>2026</v>
      </c>
      <c r="G38" s="21">
        <f t="shared" si="1"/>
        <v>-6300000</v>
      </c>
    </row>
    <row r="39" spans="1:7" x14ac:dyDescent="0.2">
      <c r="A39" s="160">
        <v>12</v>
      </c>
      <c r="B39" s="250">
        <v>2025</v>
      </c>
      <c r="C39" s="21">
        <f t="shared" si="3"/>
        <v>-8261623</v>
      </c>
      <c r="E39" s="160">
        <v>6</v>
      </c>
      <c r="F39" s="206">
        <v>2026</v>
      </c>
      <c r="G39" s="21">
        <f t="shared" si="1"/>
        <v>-6510000</v>
      </c>
    </row>
    <row r="40" spans="1:7" x14ac:dyDescent="0.2">
      <c r="A40" s="160">
        <v>1</v>
      </c>
      <c r="B40" s="250">
        <v>2026</v>
      </c>
      <c r="C40" s="21">
        <f t="shared" si="3"/>
        <v>-8582747</v>
      </c>
      <c r="E40" s="160">
        <v>7</v>
      </c>
      <c r="F40" s="206">
        <v>2026</v>
      </c>
      <c r="G40" s="21">
        <f t="shared" si="1"/>
        <v>-6720000</v>
      </c>
    </row>
    <row r="41" spans="1:7" x14ac:dyDescent="0.2">
      <c r="A41" s="160">
        <v>2</v>
      </c>
      <c r="B41" s="250">
        <v>2026</v>
      </c>
      <c r="C41" s="21">
        <f t="shared" si="3"/>
        <v>-8903871</v>
      </c>
      <c r="E41" s="160">
        <v>8</v>
      </c>
      <c r="F41" s="206">
        <v>2026</v>
      </c>
      <c r="G41" s="21">
        <f t="shared" si="1"/>
        <v>-6930000</v>
      </c>
    </row>
    <row r="42" spans="1:7" x14ac:dyDescent="0.2">
      <c r="A42" s="160">
        <v>3</v>
      </c>
      <c r="B42" s="250">
        <v>2026</v>
      </c>
      <c r="C42" s="21">
        <f t="shared" si="3"/>
        <v>-9224995</v>
      </c>
      <c r="E42" s="160">
        <v>9</v>
      </c>
      <c r="F42" s="206">
        <v>2026</v>
      </c>
      <c r="G42" s="21">
        <f t="shared" si="1"/>
        <v>-7140000</v>
      </c>
    </row>
    <row r="43" spans="1:7" x14ac:dyDescent="0.2">
      <c r="A43" s="160">
        <v>4</v>
      </c>
      <c r="B43" s="250">
        <v>2026</v>
      </c>
      <c r="C43" s="21">
        <f t="shared" si="3"/>
        <v>-9546119</v>
      </c>
      <c r="E43" s="160">
        <v>10</v>
      </c>
      <c r="F43" s="206">
        <v>2026</v>
      </c>
      <c r="G43" s="21">
        <f t="shared" si="1"/>
        <v>-7350000</v>
      </c>
    </row>
    <row r="44" spans="1:7" x14ac:dyDescent="0.2">
      <c r="A44" s="160">
        <v>5</v>
      </c>
      <c r="B44" s="250">
        <v>2026</v>
      </c>
      <c r="C44" s="21">
        <f t="shared" si="3"/>
        <v>-9867243</v>
      </c>
      <c r="E44" s="160">
        <v>11</v>
      </c>
      <c r="F44" s="206">
        <v>2026</v>
      </c>
      <c r="G44" s="21">
        <f t="shared" si="1"/>
        <v>-7560000</v>
      </c>
    </row>
    <row r="45" spans="1:7" x14ac:dyDescent="0.2">
      <c r="A45" s="160">
        <v>6</v>
      </c>
      <c r="B45" s="250">
        <v>2026</v>
      </c>
      <c r="C45" s="21">
        <f t="shared" si="3"/>
        <v>-10188367</v>
      </c>
      <c r="E45" s="160">
        <v>12</v>
      </c>
      <c r="F45" s="206">
        <v>2026</v>
      </c>
      <c r="G45" s="21">
        <f t="shared" si="1"/>
        <v>-7770000</v>
      </c>
    </row>
    <row r="46" spans="1:7" x14ac:dyDescent="0.2">
      <c r="A46" s="160">
        <v>7</v>
      </c>
      <c r="B46" s="250">
        <v>2026</v>
      </c>
      <c r="C46" s="21">
        <f t="shared" si="3"/>
        <v>-10509491</v>
      </c>
      <c r="E46" s="160">
        <v>1</v>
      </c>
      <c r="F46" s="206">
        <v>2027</v>
      </c>
      <c r="G46" s="21">
        <f t="shared" si="1"/>
        <v>-7980000</v>
      </c>
    </row>
    <row r="47" spans="1:7" x14ac:dyDescent="0.2">
      <c r="A47" s="160">
        <v>8</v>
      </c>
      <c r="B47" s="250">
        <v>2026</v>
      </c>
      <c r="C47" s="21">
        <f t="shared" si="3"/>
        <v>-10830615</v>
      </c>
      <c r="E47" s="160">
        <v>2</v>
      </c>
      <c r="F47" s="206">
        <v>2027</v>
      </c>
      <c r="G47" s="21">
        <f t="shared" si="1"/>
        <v>-8190000</v>
      </c>
    </row>
    <row r="48" spans="1:7" x14ac:dyDescent="0.2">
      <c r="A48" s="160">
        <v>9</v>
      </c>
      <c r="B48" s="250">
        <v>2026</v>
      </c>
      <c r="C48" s="21">
        <f t="shared" si="3"/>
        <v>-11151739</v>
      </c>
      <c r="E48" s="160">
        <v>3</v>
      </c>
      <c r="F48" s="206">
        <v>2027</v>
      </c>
      <c r="G48" s="21">
        <f t="shared" si="1"/>
        <v>-8400000</v>
      </c>
    </row>
    <row r="49" spans="1:7" x14ac:dyDescent="0.2">
      <c r="A49" s="160">
        <v>10</v>
      </c>
      <c r="B49" s="250">
        <v>2026</v>
      </c>
      <c r="C49" s="21">
        <f t="shared" si="3"/>
        <v>-11472863</v>
      </c>
      <c r="E49" s="160">
        <v>4</v>
      </c>
      <c r="F49" s="206">
        <v>2027</v>
      </c>
      <c r="G49" s="21">
        <f t="shared" si="1"/>
        <v>-8610000</v>
      </c>
    </row>
    <row r="50" spans="1:7" x14ac:dyDescent="0.2">
      <c r="A50" s="160">
        <v>11</v>
      </c>
      <c r="B50" s="250">
        <v>2026</v>
      </c>
      <c r="C50" s="21">
        <f t="shared" si="3"/>
        <v>-11793987</v>
      </c>
      <c r="E50" s="160">
        <v>5</v>
      </c>
      <c r="F50" s="206">
        <v>2027</v>
      </c>
      <c r="G50" s="21">
        <f t="shared" si="1"/>
        <v>-8820000</v>
      </c>
    </row>
    <row r="51" spans="1:7" x14ac:dyDescent="0.2">
      <c r="A51" s="160">
        <v>12</v>
      </c>
      <c r="B51" s="250">
        <v>2026</v>
      </c>
      <c r="C51" s="21">
        <f t="shared" si="3"/>
        <v>-12115111</v>
      </c>
      <c r="E51" s="160">
        <v>6</v>
      </c>
      <c r="F51" s="206">
        <v>2027</v>
      </c>
      <c r="G51" s="21">
        <f t="shared" si="1"/>
        <v>-9030000</v>
      </c>
    </row>
    <row r="52" spans="1:7" x14ac:dyDescent="0.2">
      <c r="A52" s="160">
        <v>1</v>
      </c>
      <c r="B52" s="250">
        <v>2027</v>
      </c>
      <c r="C52" s="21">
        <f t="shared" si="3"/>
        <v>-12436235</v>
      </c>
      <c r="E52" s="160">
        <v>7</v>
      </c>
      <c r="F52" s="206">
        <v>2027</v>
      </c>
      <c r="G52" s="21">
        <f t="shared" si="1"/>
        <v>-9240000</v>
      </c>
    </row>
    <row r="53" spans="1:7" x14ac:dyDescent="0.2">
      <c r="A53" s="160">
        <v>2</v>
      </c>
      <c r="B53" s="250">
        <v>2027</v>
      </c>
      <c r="C53" s="21">
        <f t="shared" si="3"/>
        <v>-12757359</v>
      </c>
      <c r="E53" s="160">
        <v>8</v>
      </c>
      <c r="F53" s="206">
        <v>2027</v>
      </c>
      <c r="G53" s="21">
        <f t="shared" si="1"/>
        <v>-9450000</v>
      </c>
    </row>
    <row r="54" spans="1:7" x14ac:dyDescent="0.2">
      <c r="A54" s="160">
        <v>3</v>
      </c>
      <c r="B54" s="250">
        <v>2027</v>
      </c>
      <c r="C54" s="21">
        <f t="shared" si="3"/>
        <v>-13078483</v>
      </c>
      <c r="E54" s="160">
        <v>9</v>
      </c>
      <c r="F54" s="206">
        <v>2027</v>
      </c>
      <c r="G54" s="21">
        <f t="shared" si="1"/>
        <v>-9660000</v>
      </c>
    </row>
    <row r="55" spans="1:7" x14ac:dyDescent="0.2">
      <c r="A55" s="160">
        <v>4</v>
      </c>
      <c r="B55" s="250">
        <v>2027</v>
      </c>
      <c r="C55" s="21">
        <f t="shared" si="3"/>
        <v>-13399607</v>
      </c>
      <c r="E55" s="160">
        <v>10</v>
      </c>
      <c r="F55" s="206">
        <v>2027</v>
      </c>
      <c r="G55" s="21">
        <f t="shared" si="1"/>
        <v>-9870000</v>
      </c>
    </row>
    <row r="56" spans="1:7" x14ac:dyDescent="0.2">
      <c r="A56" s="160">
        <v>5</v>
      </c>
      <c r="B56" s="250">
        <v>2027</v>
      </c>
      <c r="C56" s="21">
        <f t="shared" si="3"/>
        <v>-13720731</v>
      </c>
      <c r="E56" s="160">
        <v>11</v>
      </c>
      <c r="F56" s="206">
        <v>2027</v>
      </c>
      <c r="G56" s="21">
        <f t="shared" si="1"/>
        <v>-10080000</v>
      </c>
    </row>
    <row r="57" spans="1:7" x14ac:dyDescent="0.2">
      <c r="A57" s="160">
        <v>6</v>
      </c>
      <c r="B57" s="250">
        <v>2027</v>
      </c>
      <c r="C57" s="21">
        <f t="shared" si="3"/>
        <v>-14041855</v>
      </c>
      <c r="E57" s="160">
        <v>12</v>
      </c>
      <c r="F57" s="206">
        <v>2027</v>
      </c>
      <c r="G57" s="21">
        <f t="shared" si="1"/>
        <v>-10290000</v>
      </c>
    </row>
    <row r="58" spans="1:7" x14ac:dyDescent="0.2">
      <c r="A58" s="160">
        <v>7</v>
      </c>
      <c r="B58" s="250">
        <v>2027</v>
      </c>
      <c r="C58" s="21">
        <f t="shared" si="3"/>
        <v>-14362979</v>
      </c>
      <c r="E58" s="160">
        <v>1</v>
      </c>
      <c r="F58" s="206">
        <v>2028</v>
      </c>
      <c r="G58" s="21">
        <f t="shared" si="1"/>
        <v>-10500000</v>
      </c>
    </row>
    <row r="59" spans="1:7" x14ac:dyDescent="0.2">
      <c r="A59" s="160">
        <v>8</v>
      </c>
      <c r="B59" s="250">
        <v>2027</v>
      </c>
      <c r="C59" s="21">
        <f t="shared" si="3"/>
        <v>-14684103</v>
      </c>
      <c r="E59" s="160">
        <v>2</v>
      </c>
      <c r="F59" s="206">
        <v>2028</v>
      </c>
      <c r="G59" s="21">
        <f t="shared" si="1"/>
        <v>-10710000</v>
      </c>
    </row>
    <row r="60" spans="1:7" x14ac:dyDescent="0.2">
      <c r="A60" s="160">
        <v>9</v>
      </c>
      <c r="B60" s="250">
        <v>2027</v>
      </c>
      <c r="C60" s="21">
        <f t="shared" si="3"/>
        <v>-15005227</v>
      </c>
      <c r="E60" s="160">
        <v>3</v>
      </c>
      <c r="F60" s="206">
        <v>2028</v>
      </c>
      <c r="G60" s="21">
        <f t="shared" si="1"/>
        <v>-10920000</v>
      </c>
    </row>
    <row r="61" spans="1:7" x14ac:dyDescent="0.2">
      <c r="A61" s="160">
        <v>10</v>
      </c>
      <c r="B61" s="250">
        <v>2027</v>
      </c>
      <c r="C61" s="21">
        <f t="shared" si="3"/>
        <v>-15326351</v>
      </c>
      <c r="E61" s="160">
        <v>4</v>
      </c>
      <c r="F61" s="206">
        <v>2028</v>
      </c>
      <c r="G61" s="21">
        <f t="shared" si="1"/>
        <v>-11130000</v>
      </c>
    </row>
    <row r="62" spans="1:7" x14ac:dyDescent="0.2">
      <c r="A62" s="160">
        <v>11</v>
      </c>
      <c r="B62" s="250">
        <v>2027</v>
      </c>
      <c r="C62" s="21">
        <f t="shared" si="3"/>
        <v>-15647475</v>
      </c>
      <c r="E62" s="160">
        <v>5</v>
      </c>
      <c r="F62" s="206">
        <v>2028</v>
      </c>
      <c r="G62" s="21">
        <f t="shared" si="1"/>
        <v>-11340000</v>
      </c>
    </row>
    <row r="63" spans="1:7" x14ac:dyDescent="0.2">
      <c r="A63" s="160">
        <v>12</v>
      </c>
      <c r="B63" s="250">
        <v>2027</v>
      </c>
      <c r="C63" s="21">
        <f t="shared" si="3"/>
        <v>-15968599</v>
      </c>
      <c r="E63" s="160">
        <v>6</v>
      </c>
      <c r="F63" s="206">
        <v>2028</v>
      </c>
      <c r="G63" s="21">
        <f t="shared" si="1"/>
        <v>-11550000</v>
      </c>
    </row>
    <row r="64" spans="1:7" x14ac:dyDescent="0.2">
      <c r="A64" s="160">
        <v>1</v>
      </c>
      <c r="B64" s="250">
        <v>2028</v>
      </c>
      <c r="C64" s="21">
        <f t="shared" si="3"/>
        <v>-16289723</v>
      </c>
      <c r="E64" s="160">
        <v>7</v>
      </c>
      <c r="F64" s="206">
        <v>2028</v>
      </c>
      <c r="G64" s="21">
        <f t="shared" si="1"/>
        <v>-11760000</v>
      </c>
    </row>
    <row r="65" spans="1:7" x14ac:dyDescent="0.2">
      <c r="A65" s="160">
        <v>2</v>
      </c>
      <c r="B65" s="250">
        <v>2028</v>
      </c>
      <c r="C65" s="21">
        <f t="shared" si="3"/>
        <v>-16610847</v>
      </c>
      <c r="E65" s="160">
        <v>8</v>
      </c>
      <c r="F65" s="206">
        <v>2028</v>
      </c>
      <c r="G65" s="21">
        <f t="shared" si="1"/>
        <v>-11970000</v>
      </c>
    </row>
    <row r="66" spans="1:7" x14ac:dyDescent="0.2">
      <c r="A66" s="160">
        <v>3</v>
      </c>
      <c r="B66" s="250">
        <v>2028</v>
      </c>
      <c r="C66" s="21">
        <f t="shared" si="3"/>
        <v>-16931971</v>
      </c>
      <c r="E66" s="160">
        <v>9</v>
      </c>
      <c r="F66" s="206">
        <v>2028</v>
      </c>
      <c r="G66" s="21">
        <f t="shared" si="1"/>
        <v>-12180000</v>
      </c>
    </row>
    <row r="67" spans="1:7" x14ac:dyDescent="0.2">
      <c r="A67" s="160">
        <v>4</v>
      </c>
      <c r="B67" s="250">
        <v>2028</v>
      </c>
      <c r="C67" s="21">
        <f t="shared" si="3"/>
        <v>-17253095</v>
      </c>
      <c r="E67" s="160">
        <v>10</v>
      </c>
      <c r="F67" s="206">
        <v>2028</v>
      </c>
      <c r="G67" s="21">
        <f t="shared" si="1"/>
        <v>-12390000</v>
      </c>
    </row>
    <row r="68" spans="1:7" x14ac:dyDescent="0.2">
      <c r="A68" s="160">
        <v>5</v>
      </c>
      <c r="B68" s="250">
        <v>2028</v>
      </c>
      <c r="C68" s="21">
        <f t="shared" si="3"/>
        <v>-17574219</v>
      </c>
      <c r="E68" s="160">
        <v>11</v>
      </c>
      <c r="F68" s="206">
        <v>2028</v>
      </c>
      <c r="G68" s="21">
        <f t="shared" si="1"/>
        <v>-12600000</v>
      </c>
    </row>
    <row r="69" spans="1:7" x14ac:dyDescent="0.2">
      <c r="A69" s="160">
        <v>6</v>
      </c>
      <c r="B69" s="250">
        <v>2028</v>
      </c>
      <c r="C69" s="21">
        <f t="shared" si="3"/>
        <v>-17895343</v>
      </c>
      <c r="E69" s="160">
        <v>12</v>
      </c>
      <c r="F69" s="206">
        <v>2028</v>
      </c>
      <c r="G69" s="21">
        <f t="shared" si="1"/>
        <v>-12810000</v>
      </c>
    </row>
    <row r="70" spans="1:7" x14ac:dyDescent="0.2">
      <c r="A70" s="160">
        <v>7</v>
      </c>
      <c r="B70" s="250">
        <v>2028</v>
      </c>
      <c r="C70" s="21">
        <f t="shared" si="3"/>
        <v>-18216467</v>
      </c>
    </row>
    <row r="71" spans="1:7" x14ac:dyDescent="0.2">
      <c r="A71" s="160">
        <v>8</v>
      </c>
      <c r="B71" s="250">
        <v>2028</v>
      </c>
      <c r="C71" s="21">
        <f t="shared" si="3"/>
        <v>-18537591</v>
      </c>
    </row>
    <row r="72" spans="1:7" x14ac:dyDescent="0.2">
      <c r="A72" s="160">
        <v>9</v>
      </c>
      <c r="B72" s="250">
        <v>2028</v>
      </c>
      <c r="C72" s="21">
        <f t="shared" si="3"/>
        <v>-18858715</v>
      </c>
    </row>
    <row r="73" spans="1:7" x14ac:dyDescent="0.2">
      <c r="A73" s="160">
        <v>10</v>
      </c>
      <c r="B73" s="250">
        <v>2028</v>
      </c>
      <c r="C73" s="21">
        <f t="shared" si="3"/>
        <v>-19179839</v>
      </c>
    </row>
    <row r="74" spans="1:7" x14ac:dyDescent="0.2">
      <c r="A74" s="160">
        <v>11</v>
      </c>
      <c r="B74" s="250">
        <v>2028</v>
      </c>
      <c r="C74" s="21">
        <f t="shared" si="3"/>
        <v>-19500963</v>
      </c>
    </row>
    <row r="75" spans="1:7" x14ac:dyDescent="0.2">
      <c r="A75" s="160">
        <v>12</v>
      </c>
      <c r="B75" s="250">
        <v>2028</v>
      </c>
      <c r="C75" s="21">
        <f t="shared" si="3"/>
        <v>-19822087</v>
      </c>
    </row>
    <row r="76" spans="1:7" x14ac:dyDescent="0.2">
      <c r="A76" s="160">
        <v>1</v>
      </c>
      <c r="B76" s="250">
        <v>2029</v>
      </c>
      <c r="C76" s="21">
        <f t="shared" si="3"/>
        <v>-20143211</v>
      </c>
    </row>
    <row r="77" spans="1:7" x14ac:dyDescent="0.2">
      <c r="A77" s="160">
        <v>2</v>
      </c>
      <c r="B77" s="250">
        <v>2029</v>
      </c>
      <c r="C77" s="21">
        <f t="shared" si="3"/>
        <v>-20464335</v>
      </c>
    </row>
    <row r="78" spans="1:7" x14ac:dyDescent="0.2">
      <c r="A78" s="160">
        <v>3</v>
      </c>
      <c r="B78" s="250">
        <v>2029</v>
      </c>
      <c r="C78" s="21">
        <f t="shared" si="3"/>
        <v>-20785459</v>
      </c>
    </row>
    <row r="79" spans="1:7" x14ac:dyDescent="0.2">
      <c r="A79" s="160">
        <v>4</v>
      </c>
      <c r="B79" s="250">
        <v>2029</v>
      </c>
      <c r="C79" s="21">
        <f t="shared" si="3"/>
        <v>-21106583</v>
      </c>
    </row>
    <row r="80" spans="1:7" x14ac:dyDescent="0.2">
      <c r="A80" s="160">
        <v>5</v>
      </c>
      <c r="B80" s="250">
        <v>2029</v>
      </c>
      <c r="C80" s="21">
        <f t="shared" si="3"/>
        <v>-21427707</v>
      </c>
    </row>
    <row r="81" spans="1:3" x14ac:dyDescent="0.2">
      <c r="A81" s="160">
        <v>6</v>
      </c>
      <c r="B81" s="250">
        <v>2029</v>
      </c>
      <c r="C81" s="21">
        <f t="shared" si="3"/>
        <v>-21748831</v>
      </c>
    </row>
    <row r="82" spans="1:3" x14ac:dyDescent="0.2">
      <c r="A82" s="160">
        <v>7</v>
      </c>
      <c r="B82" s="250">
        <v>2029</v>
      </c>
      <c r="C82" s="21">
        <f t="shared" si="3"/>
        <v>-22069955</v>
      </c>
    </row>
    <row r="83" spans="1:3" x14ac:dyDescent="0.2">
      <c r="A83" s="160">
        <v>8</v>
      </c>
      <c r="B83" s="250">
        <v>2029</v>
      </c>
      <c r="C83" s="21">
        <f t="shared" si="3"/>
        <v>-22391079</v>
      </c>
    </row>
    <row r="84" spans="1:3" x14ac:dyDescent="0.2">
      <c r="A84" s="160">
        <v>9</v>
      </c>
      <c r="B84" s="250">
        <v>2029</v>
      </c>
      <c r="C84" s="21">
        <f t="shared" ref="C84:C147" si="4">-(ROUND((28308044+24405694+13045522)*0.0586/12,0)-C83)</f>
        <v>-22712203</v>
      </c>
    </row>
    <row r="85" spans="1:3" x14ac:dyDescent="0.2">
      <c r="A85" s="160">
        <v>10</v>
      </c>
      <c r="B85" s="250">
        <v>2029</v>
      </c>
      <c r="C85" s="21">
        <f t="shared" si="4"/>
        <v>-23033327</v>
      </c>
    </row>
    <row r="86" spans="1:3" x14ac:dyDescent="0.2">
      <c r="A86" s="160">
        <v>11</v>
      </c>
      <c r="B86" s="250">
        <v>2029</v>
      </c>
      <c r="C86" s="21">
        <f t="shared" si="4"/>
        <v>-23354451</v>
      </c>
    </row>
    <row r="87" spans="1:3" x14ac:dyDescent="0.2">
      <c r="A87" s="160">
        <v>12</v>
      </c>
      <c r="B87" s="250">
        <v>2029</v>
      </c>
      <c r="C87" s="21">
        <f t="shared" si="4"/>
        <v>-23675575</v>
      </c>
    </row>
    <row r="88" spans="1:3" x14ac:dyDescent="0.2">
      <c r="A88" s="160">
        <v>1</v>
      </c>
      <c r="B88" s="250">
        <v>2030</v>
      </c>
      <c r="C88" s="21">
        <f t="shared" si="4"/>
        <v>-23996699</v>
      </c>
    </row>
    <row r="89" spans="1:3" x14ac:dyDescent="0.2">
      <c r="A89" s="160">
        <v>2</v>
      </c>
      <c r="B89" s="250">
        <v>2030</v>
      </c>
      <c r="C89" s="21">
        <f t="shared" si="4"/>
        <v>-24317823</v>
      </c>
    </row>
    <row r="90" spans="1:3" x14ac:dyDescent="0.2">
      <c r="A90" s="160">
        <v>3</v>
      </c>
      <c r="B90" s="250">
        <v>2030</v>
      </c>
      <c r="C90" s="21">
        <f t="shared" si="4"/>
        <v>-24638947</v>
      </c>
    </row>
    <row r="91" spans="1:3" x14ac:dyDescent="0.2">
      <c r="A91" s="160">
        <v>4</v>
      </c>
      <c r="B91" s="250">
        <v>2030</v>
      </c>
      <c r="C91" s="21">
        <f t="shared" si="4"/>
        <v>-24960071</v>
      </c>
    </row>
    <row r="92" spans="1:3" x14ac:dyDescent="0.2">
      <c r="A92" s="160">
        <v>5</v>
      </c>
      <c r="B92" s="250">
        <v>2030</v>
      </c>
      <c r="C92" s="21">
        <f t="shared" si="4"/>
        <v>-25281195</v>
      </c>
    </row>
    <row r="93" spans="1:3" x14ac:dyDescent="0.2">
      <c r="A93" s="160">
        <v>6</v>
      </c>
      <c r="B93" s="250">
        <v>2030</v>
      </c>
      <c r="C93" s="21">
        <f t="shared" si="4"/>
        <v>-25602319</v>
      </c>
    </row>
    <row r="94" spans="1:3" x14ac:dyDescent="0.2">
      <c r="A94" s="160">
        <v>7</v>
      </c>
      <c r="B94" s="250">
        <v>2030</v>
      </c>
      <c r="C94" s="21">
        <f t="shared" si="4"/>
        <v>-25923443</v>
      </c>
    </row>
    <row r="95" spans="1:3" x14ac:dyDescent="0.2">
      <c r="A95" s="160">
        <v>8</v>
      </c>
      <c r="B95" s="250">
        <v>2030</v>
      </c>
      <c r="C95" s="21">
        <f t="shared" si="4"/>
        <v>-26244567</v>
      </c>
    </row>
    <row r="96" spans="1:3" x14ac:dyDescent="0.2">
      <c r="A96" s="160">
        <v>9</v>
      </c>
      <c r="B96" s="250">
        <v>2030</v>
      </c>
      <c r="C96" s="21">
        <f t="shared" si="4"/>
        <v>-26565691</v>
      </c>
    </row>
    <row r="97" spans="1:3" x14ac:dyDescent="0.2">
      <c r="A97" s="160">
        <v>10</v>
      </c>
      <c r="B97" s="250">
        <v>2030</v>
      </c>
      <c r="C97" s="21">
        <f t="shared" si="4"/>
        <v>-26886815</v>
      </c>
    </row>
    <row r="98" spans="1:3" x14ac:dyDescent="0.2">
      <c r="A98" s="160">
        <v>11</v>
      </c>
      <c r="B98" s="250">
        <v>2030</v>
      </c>
      <c r="C98" s="21">
        <f t="shared" si="4"/>
        <v>-27207939</v>
      </c>
    </row>
    <row r="99" spans="1:3" x14ac:dyDescent="0.2">
      <c r="A99" s="160">
        <v>12</v>
      </c>
      <c r="B99" s="250">
        <v>2030</v>
      </c>
      <c r="C99" s="21">
        <f t="shared" si="4"/>
        <v>-27529063</v>
      </c>
    </row>
    <row r="100" spans="1:3" x14ac:dyDescent="0.2">
      <c r="A100" s="160">
        <v>1</v>
      </c>
      <c r="B100" s="250">
        <v>2031</v>
      </c>
      <c r="C100" s="21">
        <f t="shared" si="4"/>
        <v>-27850187</v>
      </c>
    </row>
    <row r="101" spans="1:3" x14ac:dyDescent="0.2">
      <c r="A101" s="160">
        <v>2</v>
      </c>
      <c r="B101" s="250">
        <v>2031</v>
      </c>
      <c r="C101" s="21">
        <f t="shared" si="4"/>
        <v>-28171311</v>
      </c>
    </row>
    <row r="102" spans="1:3" x14ac:dyDescent="0.2">
      <c r="A102" s="160">
        <v>3</v>
      </c>
      <c r="B102" s="250">
        <v>2031</v>
      </c>
      <c r="C102" s="21">
        <f t="shared" si="4"/>
        <v>-28492435</v>
      </c>
    </row>
    <row r="103" spans="1:3" x14ac:dyDescent="0.2">
      <c r="A103" s="160">
        <v>4</v>
      </c>
      <c r="B103" s="250">
        <v>2031</v>
      </c>
      <c r="C103" s="21">
        <f t="shared" si="4"/>
        <v>-28813559</v>
      </c>
    </row>
    <row r="104" spans="1:3" x14ac:dyDescent="0.2">
      <c r="A104" s="160">
        <v>5</v>
      </c>
      <c r="B104" s="250">
        <v>2031</v>
      </c>
      <c r="C104" s="21">
        <f t="shared" si="4"/>
        <v>-29134683</v>
      </c>
    </row>
    <row r="105" spans="1:3" x14ac:dyDescent="0.2">
      <c r="A105" s="160">
        <v>6</v>
      </c>
      <c r="B105" s="250">
        <v>2031</v>
      </c>
      <c r="C105" s="21">
        <f t="shared" si="4"/>
        <v>-29455807</v>
      </c>
    </row>
    <row r="106" spans="1:3" x14ac:dyDescent="0.2">
      <c r="A106" s="160">
        <v>7</v>
      </c>
      <c r="B106" s="250">
        <v>2031</v>
      </c>
      <c r="C106" s="21">
        <f t="shared" si="4"/>
        <v>-29776931</v>
      </c>
    </row>
    <row r="107" spans="1:3" x14ac:dyDescent="0.2">
      <c r="A107" s="160">
        <v>8</v>
      </c>
      <c r="B107" s="250">
        <v>2031</v>
      </c>
      <c r="C107" s="21">
        <f t="shared" si="4"/>
        <v>-30098055</v>
      </c>
    </row>
    <row r="108" spans="1:3" x14ac:dyDescent="0.2">
      <c r="A108" s="160">
        <v>9</v>
      </c>
      <c r="B108" s="250">
        <v>2031</v>
      </c>
      <c r="C108" s="21">
        <f t="shared" si="4"/>
        <v>-30419179</v>
      </c>
    </row>
    <row r="109" spans="1:3" x14ac:dyDescent="0.2">
      <c r="A109" s="160">
        <v>10</v>
      </c>
      <c r="B109" s="250">
        <v>2031</v>
      </c>
      <c r="C109" s="21">
        <f t="shared" si="4"/>
        <v>-30740303</v>
      </c>
    </row>
    <row r="110" spans="1:3" x14ac:dyDescent="0.2">
      <c r="A110" s="160">
        <v>11</v>
      </c>
      <c r="B110" s="250">
        <v>2031</v>
      </c>
      <c r="C110" s="21">
        <f t="shared" si="4"/>
        <v>-31061427</v>
      </c>
    </row>
    <row r="111" spans="1:3" x14ac:dyDescent="0.2">
      <c r="A111" s="160">
        <v>12</v>
      </c>
      <c r="B111" s="250">
        <v>2031</v>
      </c>
      <c r="C111" s="21">
        <f t="shared" si="4"/>
        <v>-31382551</v>
      </c>
    </row>
    <row r="112" spans="1:3" x14ac:dyDescent="0.2">
      <c r="A112" s="160">
        <v>1</v>
      </c>
      <c r="B112" s="250">
        <v>2032</v>
      </c>
      <c r="C112" s="21">
        <f t="shared" si="4"/>
        <v>-31703675</v>
      </c>
    </row>
    <row r="113" spans="1:3" x14ac:dyDescent="0.2">
      <c r="A113" s="160">
        <v>2</v>
      </c>
      <c r="B113" s="250">
        <v>2032</v>
      </c>
      <c r="C113" s="21">
        <f t="shared" si="4"/>
        <v>-32024799</v>
      </c>
    </row>
    <row r="114" spans="1:3" x14ac:dyDescent="0.2">
      <c r="A114" s="160">
        <v>3</v>
      </c>
      <c r="B114" s="250">
        <v>2032</v>
      </c>
      <c r="C114" s="21">
        <f t="shared" si="4"/>
        <v>-32345923</v>
      </c>
    </row>
    <row r="115" spans="1:3" x14ac:dyDescent="0.2">
      <c r="A115" s="160">
        <v>4</v>
      </c>
      <c r="B115" s="250">
        <v>2032</v>
      </c>
      <c r="C115" s="21">
        <f t="shared" si="4"/>
        <v>-32667047</v>
      </c>
    </row>
    <row r="116" spans="1:3" x14ac:dyDescent="0.2">
      <c r="A116" s="160">
        <v>5</v>
      </c>
      <c r="B116" s="250">
        <v>2032</v>
      </c>
      <c r="C116" s="21">
        <f t="shared" si="4"/>
        <v>-32988171</v>
      </c>
    </row>
    <row r="117" spans="1:3" x14ac:dyDescent="0.2">
      <c r="A117" s="160">
        <v>6</v>
      </c>
      <c r="B117" s="250">
        <v>2032</v>
      </c>
      <c r="C117" s="21">
        <f t="shared" si="4"/>
        <v>-33309295</v>
      </c>
    </row>
    <row r="118" spans="1:3" x14ac:dyDescent="0.2">
      <c r="A118" s="160">
        <v>7</v>
      </c>
      <c r="B118" s="250">
        <v>2032</v>
      </c>
      <c r="C118" s="21">
        <f t="shared" si="4"/>
        <v>-33630419</v>
      </c>
    </row>
    <row r="119" spans="1:3" x14ac:dyDescent="0.2">
      <c r="A119" s="160">
        <v>8</v>
      </c>
      <c r="B119" s="250">
        <v>2032</v>
      </c>
      <c r="C119" s="21">
        <f t="shared" si="4"/>
        <v>-33951543</v>
      </c>
    </row>
    <row r="120" spans="1:3" x14ac:dyDescent="0.2">
      <c r="A120" s="160">
        <v>9</v>
      </c>
      <c r="B120" s="250">
        <v>2032</v>
      </c>
      <c r="C120" s="21">
        <f t="shared" si="4"/>
        <v>-34272667</v>
      </c>
    </row>
    <row r="121" spans="1:3" x14ac:dyDescent="0.2">
      <c r="A121" s="160">
        <v>10</v>
      </c>
      <c r="B121" s="250">
        <v>2032</v>
      </c>
      <c r="C121" s="21">
        <f t="shared" si="4"/>
        <v>-34593791</v>
      </c>
    </row>
    <row r="122" spans="1:3" x14ac:dyDescent="0.2">
      <c r="A122" s="160">
        <v>11</v>
      </c>
      <c r="B122" s="250">
        <v>2032</v>
      </c>
      <c r="C122" s="21">
        <f t="shared" si="4"/>
        <v>-34914915</v>
      </c>
    </row>
    <row r="123" spans="1:3" x14ac:dyDescent="0.2">
      <c r="A123" s="160">
        <v>12</v>
      </c>
      <c r="B123" s="250">
        <v>2032</v>
      </c>
      <c r="C123" s="21">
        <f t="shared" si="4"/>
        <v>-35236039</v>
      </c>
    </row>
    <row r="124" spans="1:3" x14ac:dyDescent="0.2">
      <c r="A124" s="160">
        <v>1</v>
      </c>
      <c r="B124" s="250">
        <v>2033</v>
      </c>
      <c r="C124" s="21">
        <f t="shared" si="4"/>
        <v>-35557163</v>
      </c>
    </row>
    <row r="125" spans="1:3" x14ac:dyDescent="0.2">
      <c r="A125" s="160">
        <v>2</v>
      </c>
      <c r="B125" s="250">
        <v>2033</v>
      </c>
      <c r="C125" s="21">
        <f t="shared" si="4"/>
        <v>-35878287</v>
      </c>
    </row>
    <row r="126" spans="1:3" x14ac:dyDescent="0.2">
      <c r="A126" s="160">
        <v>3</v>
      </c>
      <c r="B126" s="250">
        <v>2033</v>
      </c>
      <c r="C126" s="21">
        <f t="shared" si="4"/>
        <v>-36199411</v>
      </c>
    </row>
    <row r="127" spans="1:3" x14ac:dyDescent="0.2">
      <c r="A127" s="160">
        <v>4</v>
      </c>
      <c r="B127" s="250">
        <v>2033</v>
      </c>
      <c r="C127" s="21">
        <f t="shared" si="4"/>
        <v>-36520535</v>
      </c>
    </row>
    <row r="128" spans="1:3" x14ac:dyDescent="0.2">
      <c r="A128" s="160">
        <v>5</v>
      </c>
      <c r="B128" s="250">
        <v>2033</v>
      </c>
      <c r="C128" s="21">
        <f t="shared" si="4"/>
        <v>-36841659</v>
      </c>
    </row>
    <row r="129" spans="1:3" x14ac:dyDescent="0.2">
      <c r="A129" s="160">
        <v>6</v>
      </c>
      <c r="B129" s="250">
        <v>2033</v>
      </c>
      <c r="C129" s="21">
        <f t="shared" si="4"/>
        <v>-37162783</v>
      </c>
    </row>
    <row r="130" spans="1:3" x14ac:dyDescent="0.2">
      <c r="A130" s="160">
        <v>7</v>
      </c>
      <c r="B130" s="250">
        <v>2033</v>
      </c>
      <c r="C130" s="21">
        <f t="shared" si="4"/>
        <v>-37483907</v>
      </c>
    </row>
    <row r="131" spans="1:3" x14ac:dyDescent="0.2">
      <c r="A131" s="160">
        <v>8</v>
      </c>
      <c r="B131" s="250">
        <v>2033</v>
      </c>
      <c r="C131" s="21">
        <f t="shared" si="4"/>
        <v>-37805031</v>
      </c>
    </row>
    <row r="132" spans="1:3" x14ac:dyDescent="0.2">
      <c r="A132" s="160">
        <v>9</v>
      </c>
      <c r="B132" s="250">
        <v>2033</v>
      </c>
      <c r="C132" s="21">
        <f t="shared" si="4"/>
        <v>-38126155</v>
      </c>
    </row>
    <row r="133" spans="1:3" x14ac:dyDescent="0.2">
      <c r="A133" s="160">
        <v>10</v>
      </c>
      <c r="B133" s="250">
        <v>2033</v>
      </c>
      <c r="C133" s="21">
        <f t="shared" si="4"/>
        <v>-38447279</v>
      </c>
    </row>
    <row r="134" spans="1:3" x14ac:dyDescent="0.2">
      <c r="A134" s="160">
        <v>11</v>
      </c>
      <c r="B134" s="250">
        <v>2033</v>
      </c>
      <c r="C134" s="21">
        <f t="shared" si="4"/>
        <v>-38768403</v>
      </c>
    </row>
    <row r="135" spans="1:3" x14ac:dyDescent="0.2">
      <c r="A135" s="160">
        <v>12</v>
      </c>
      <c r="B135" s="250">
        <v>2033</v>
      </c>
      <c r="C135" s="21">
        <f t="shared" si="4"/>
        <v>-39089527</v>
      </c>
    </row>
    <row r="136" spans="1:3" x14ac:dyDescent="0.2">
      <c r="A136" s="160">
        <v>1</v>
      </c>
      <c r="B136" s="250">
        <v>2034</v>
      </c>
      <c r="C136" s="21">
        <f t="shared" si="4"/>
        <v>-39410651</v>
      </c>
    </row>
    <row r="137" spans="1:3" x14ac:dyDescent="0.2">
      <c r="A137" s="160">
        <v>2</v>
      </c>
      <c r="B137" s="250">
        <v>2034</v>
      </c>
      <c r="C137" s="21">
        <f t="shared" si="4"/>
        <v>-39731775</v>
      </c>
    </row>
    <row r="138" spans="1:3" x14ac:dyDescent="0.2">
      <c r="A138" s="160">
        <v>3</v>
      </c>
      <c r="B138" s="250">
        <v>2034</v>
      </c>
      <c r="C138" s="21">
        <f t="shared" si="4"/>
        <v>-40052899</v>
      </c>
    </row>
    <row r="139" spans="1:3" x14ac:dyDescent="0.2">
      <c r="A139" s="160">
        <v>4</v>
      </c>
      <c r="B139" s="250">
        <v>2034</v>
      </c>
      <c r="C139" s="21">
        <f t="shared" si="4"/>
        <v>-40374023</v>
      </c>
    </row>
    <row r="140" spans="1:3" x14ac:dyDescent="0.2">
      <c r="A140" s="160">
        <v>5</v>
      </c>
      <c r="B140" s="250">
        <v>2034</v>
      </c>
      <c r="C140" s="21">
        <f t="shared" si="4"/>
        <v>-40695147</v>
      </c>
    </row>
    <row r="141" spans="1:3" x14ac:dyDescent="0.2">
      <c r="A141" s="160">
        <v>6</v>
      </c>
      <c r="B141" s="250">
        <v>2034</v>
      </c>
      <c r="C141" s="21">
        <f t="shared" si="4"/>
        <v>-41016271</v>
      </c>
    </row>
    <row r="142" spans="1:3" x14ac:dyDescent="0.2">
      <c r="A142" s="160">
        <v>7</v>
      </c>
      <c r="B142" s="250">
        <v>2034</v>
      </c>
      <c r="C142" s="21">
        <f t="shared" si="4"/>
        <v>-41337395</v>
      </c>
    </row>
    <row r="143" spans="1:3" x14ac:dyDescent="0.2">
      <c r="A143" s="160">
        <v>8</v>
      </c>
      <c r="B143" s="250">
        <v>2034</v>
      </c>
      <c r="C143" s="21">
        <f t="shared" si="4"/>
        <v>-41658519</v>
      </c>
    </row>
    <row r="144" spans="1:3" x14ac:dyDescent="0.2">
      <c r="A144" s="160">
        <v>9</v>
      </c>
      <c r="B144" s="250">
        <v>2034</v>
      </c>
      <c r="C144" s="21">
        <f t="shared" si="4"/>
        <v>-41979643</v>
      </c>
    </row>
    <row r="145" spans="1:3" x14ac:dyDescent="0.2">
      <c r="A145" s="160">
        <v>10</v>
      </c>
      <c r="B145" s="250">
        <v>2034</v>
      </c>
      <c r="C145" s="21">
        <f t="shared" si="4"/>
        <v>-42300767</v>
      </c>
    </row>
    <row r="146" spans="1:3" x14ac:dyDescent="0.2">
      <c r="A146" s="160">
        <v>11</v>
      </c>
      <c r="B146" s="250">
        <v>2034</v>
      </c>
      <c r="C146" s="21">
        <f t="shared" si="4"/>
        <v>-42621891</v>
      </c>
    </row>
    <row r="147" spans="1:3" x14ac:dyDescent="0.2">
      <c r="A147" s="160">
        <v>12</v>
      </c>
      <c r="B147" s="250">
        <v>2034</v>
      </c>
      <c r="C147" s="21">
        <f t="shared" si="4"/>
        <v>-42943015</v>
      </c>
    </row>
    <row r="148" spans="1:3" x14ac:dyDescent="0.2">
      <c r="A148" s="160">
        <v>1</v>
      </c>
      <c r="B148" s="250">
        <v>2035</v>
      </c>
      <c r="C148" s="21">
        <f t="shared" ref="C148:C211" si="5">-(ROUND((28308044+24405694+13045522)*0.0586/12,0)-C147)</f>
        <v>-43264139</v>
      </c>
    </row>
    <row r="149" spans="1:3" x14ac:dyDescent="0.2">
      <c r="A149" s="160">
        <v>2</v>
      </c>
      <c r="B149" s="250">
        <v>2035</v>
      </c>
      <c r="C149" s="21">
        <f t="shared" si="5"/>
        <v>-43585263</v>
      </c>
    </row>
    <row r="150" spans="1:3" x14ac:dyDescent="0.2">
      <c r="A150" s="160">
        <v>3</v>
      </c>
      <c r="B150" s="250">
        <v>2035</v>
      </c>
      <c r="C150" s="21">
        <f t="shared" si="5"/>
        <v>-43906387</v>
      </c>
    </row>
    <row r="151" spans="1:3" x14ac:dyDescent="0.2">
      <c r="A151" s="160">
        <v>4</v>
      </c>
      <c r="B151" s="250">
        <v>2035</v>
      </c>
      <c r="C151" s="21">
        <f t="shared" si="5"/>
        <v>-44227511</v>
      </c>
    </row>
    <row r="152" spans="1:3" x14ac:dyDescent="0.2">
      <c r="A152" s="160">
        <v>5</v>
      </c>
      <c r="B152" s="250">
        <v>2035</v>
      </c>
      <c r="C152" s="21">
        <f t="shared" si="5"/>
        <v>-44548635</v>
      </c>
    </row>
    <row r="153" spans="1:3" x14ac:dyDescent="0.2">
      <c r="A153" s="160">
        <v>6</v>
      </c>
      <c r="B153" s="250">
        <v>2035</v>
      </c>
      <c r="C153" s="21">
        <f t="shared" si="5"/>
        <v>-44869759</v>
      </c>
    </row>
    <row r="154" spans="1:3" x14ac:dyDescent="0.2">
      <c r="A154" s="160">
        <v>7</v>
      </c>
      <c r="B154" s="250">
        <v>2035</v>
      </c>
      <c r="C154" s="21">
        <f t="shared" si="5"/>
        <v>-45190883</v>
      </c>
    </row>
    <row r="155" spans="1:3" x14ac:dyDescent="0.2">
      <c r="A155" s="160">
        <v>8</v>
      </c>
      <c r="B155" s="250">
        <v>2035</v>
      </c>
      <c r="C155" s="21">
        <f t="shared" si="5"/>
        <v>-45512007</v>
      </c>
    </row>
    <row r="156" spans="1:3" x14ac:dyDescent="0.2">
      <c r="A156" s="160">
        <v>9</v>
      </c>
      <c r="B156" s="250">
        <v>2035</v>
      </c>
      <c r="C156" s="21">
        <f t="shared" si="5"/>
        <v>-45833131</v>
      </c>
    </row>
    <row r="157" spans="1:3" x14ac:dyDescent="0.2">
      <c r="A157" s="160">
        <v>10</v>
      </c>
      <c r="B157" s="250">
        <v>2035</v>
      </c>
      <c r="C157" s="21">
        <f t="shared" si="5"/>
        <v>-46154255</v>
      </c>
    </row>
    <row r="158" spans="1:3" x14ac:dyDescent="0.2">
      <c r="A158" s="160">
        <v>11</v>
      </c>
      <c r="B158" s="250">
        <v>2035</v>
      </c>
      <c r="C158" s="21">
        <f t="shared" si="5"/>
        <v>-46475379</v>
      </c>
    </row>
    <row r="159" spans="1:3" x14ac:dyDescent="0.2">
      <c r="A159" s="160">
        <v>12</v>
      </c>
      <c r="B159" s="250">
        <v>2035</v>
      </c>
      <c r="C159" s="21">
        <f t="shared" si="5"/>
        <v>-46796503</v>
      </c>
    </row>
    <row r="160" spans="1:3" x14ac:dyDescent="0.2">
      <c r="A160" s="160">
        <v>1</v>
      </c>
      <c r="B160" s="250">
        <v>2036</v>
      </c>
      <c r="C160" s="21">
        <f t="shared" si="5"/>
        <v>-47117627</v>
      </c>
    </row>
    <row r="161" spans="1:3" x14ac:dyDescent="0.2">
      <c r="A161" s="160">
        <v>2</v>
      </c>
      <c r="B161" s="250">
        <v>2036</v>
      </c>
      <c r="C161" s="21">
        <f t="shared" si="5"/>
        <v>-47438751</v>
      </c>
    </row>
    <row r="162" spans="1:3" x14ac:dyDescent="0.2">
      <c r="A162" s="160">
        <v>3</v>
      </c>
      <c r="B162" s="250">
        <v>2036</v>
      </c>
      <c r="C162" s="21">
        <f t="shared" si="5"/>
        <v>-47759875</v>
      </c>
    </row>
    <row r="163" spans="1:3" x14ac:dyDescent="0.2">
      <c r="A163" s="160">
        <v>4</v>
      </c>
      <c r="B163" s="250">
        <v>2036</v>
      </c>
      <c r="C163" s="21">
        <f t="shared" si="5"/>
        <v>-48080999</v>
      </c>
    </row>
    <row r="164" spans="1:3" x14ac:dyDescent="0.2">
      <c r="A164" s="160">
        <v>5</v>
      </c>
      <c r="B164" s="250">
        <v>2036</v>
      </c>
      <c r="C164" s="21">
        <f t="shared" si="5"/>
        <v>-48402123</v>
      </c>
    </row>
    <row r="165" spans="1:3" x14ac:dyDescent="0.2">
      <c r="A165" s="160">
        <v>6</v>
      </c>
      <c r="B165" s="250">
        <v>2036</v>
      </c>
      <c r="C165" s="21">
        <f t="shared" si="5"/>
        <v>-48723247</v>
      </c>
    </row>
    <row r="166" spans="1:3" x14ac:dyDescent="0.2">
      <c r="A166" s="160">
        <v>7</v>
      </c>
      <c r="B166" s="250">
        <v>2036</v>
      </c>
      <c r="C166" s="21">
        <f t="shared" si="5"/>
        <v>-49044371</v>
      </c>
    </row>
    <row r="167" spans="1:3" x14ac:dyDescent="0.2">
      <c r="A167" s="160">
        <v>8</v>
      </c>
      <c r="B167" s="250">
        <v>2036</v>
      </c>
      <c r="C167" s="21">
        <f t="shared" si="5"/>
        <v>-49365495</v>
      </c>
    </row>
    <row r="168" spans="1:3" x14ac:dyDescent="0.2">
      <c r="A168" s="160">
        <v>9</v>
      </c>
      <c r="B168" s="250">
        <v>2036</v>
      </c>
      <c r="C168" s="21">
        <f t="shared" si="5"/>
        <v>-49686619</v>
      </c>
    </row>
    <row r="169" spans="1:3" x14ac:dyDescent="0.2">
      <c r="A169" s="160">
        <v>10</v>
      </c>
      <c r="B169" s="250">
        <v>2036</v>
      </c>
      <c r="C169" s="21">
        <f t="shared" si="5"/>
        <v>-50007743</v>
      </c>
    </row>
    <row r="170" spans="1:3" x14ac:dyDescent="0.2">
      <c r="A170" s="160">
        <v>11</v>
      </c>
      <c r="B170" s="250">
        <v>2036</v>
      </c>
      <c r="C170" s="21">
        <f t="shared" si="5"/>
        <v>-50328867</v>
      </c>
    </row>
    <row r="171" spans="1:3" x14ac:dyDescent="0.2">
      <c r="A171" s="160">
        <v>12</v>
      </c>
      <c r="B171" s="250">
        <v>2036</v>
      </c>
      <c r="C171" s="21">
        <f t="shared" si="5"/>
        <v>-50649991</v>
      </c>
    </row>
    <row r="172" spans="1:3" x14ac:dyDescent="0.2">
      <c r="A172" s="160">
        <v>1</v>
      </c>
      <c r="B172" s="250">
        <v>2037</v>
      </c>
      <c r="C172" s="21">
        <f t="shared" si="5"/>
        <v>-50971115</v>
      </c>
    </row>
    <row r="173" spans="1:3" x14ac:dyDescent="0.2">
      <c r="A173" s="160">
        <v>2</v>
      </c>
      <c r="B173" s="250">
        <v>2037</v>
      </c>
      <c r="C173" s="21">
        <f t="shared" si="5"/>
        <v>-51292239</v>
      </c>
    </row>
    <row r="174" spans="1:3" x14ac:dyDescent="0.2">
      <c r="A174" s="160">
        <v>3</v>
      </c>
      <c r="B174" s="250">
        <v>2037</v>
      </c>
      <c r="C174" s="21">
        <f t="shared" si="5"/>
        <v>-51613363</v>
      </c>
    </row>
    <row r="175" spans="1:3" x14ac:dyDescent="0.2">
      <c r="A175" s="160">
        <v>4</v>
      </c>
      <c r="B175" s="250">
        <v>2037</v>
      </c>
      <c r="C175" s="21">
        <f t="shared" si="5"/>
        <v>-51934487</v>
      </c>
    </row>
    <row r="176" spans="1:3" x14ac:dyDescent="0.2">
      <c r="A176" s="160">
        <v>5</v>
      </c>
      <c r="B176" s="250">
        <v>2037</v>
      </c>
      <c r="C176" s="21">
        <f t="shared" si="5"/>
        <v>-52255611</v>
      </c>
    </row>
    <row r="177" spans="1:3" x14ac:dyDescent="0.2">
      <c r="A177" s="160">
        <v>6</v>
      </c>
      <c r="B177" s="250">
        <v>2037</v>
      </c>
      <c r="C177" s="21">
        <f t="shared" si="5"/>
        <v>-52576735</v>
      </c>
    </row>
    <row r="178" spans="1:3" x14ac:dyDescent="0.2">
      <c r="A178" s="160">
        <v>7</v>
      </c>
      <c r="B178" s="250">
        <v>2037</v>
      </c>
      <c r="C178" s="21">
        <f t="shared" si="5"/>
        <v>-52897859</v>
      </c>
    </row>
    <row r="179" spans="1:3" x14ac:dyDescent="0.2">
      <c r="A179" s="160">
        <v>8</v>
      </c>
      <c r="B179" s="250">
        <v>2037</v>
      </c>
      <c r="C179" s="21">
        <f t="shared" si="5"/>
        <v>-53218983</v>
      </c>
    </row>
    <row r="180" spans="1:3" x14ac:dyDescent="0.2">
      <c r="A180" s="160">
        <v>9</v>
      </c>
      <c r="B180" s="250">
        <v>2037</v>
      </c>
      <c r="C180" s="21">
        <f t="shared" si="5"/>
        <v>-53540107</v>
      </c>
    </row>
    <row r="181" spans="1:3" x14ac:dyDescent="0.2">
      <c r="A181" s="160">
        <v>10</v>
      </c>
      <c r="B181" s="250">
        <v>2037</v>
      </c>
      <c r="C181" s="21">
        <f t="shared" si="5"/>
        <v>-53861231</v>
      </c>
    </row>
    <row r="182" spans="1:3" x14ac:dyDescent="0.2">
      <c r="A182" s="160">
        <v>11</v>
      </c>
      <c r="B182" s="250">
        <v>2037</v>
      </c>
      <c r="C182" s="21">
        <f t="shared" si="5"/>
        <v>-54182355</v>
      </c>
    </row>
    <row r="183" spans="1:3" x14ac:dyDescent="0.2">
      <c r="A183" s="160">
        <v>12</v>
      </c>
      <c r="B183" s="250">
        <v>2037</v>
      </c>
      <c r="C183" s="21">
        <f t="shared" si="5"/>
        <v>-54503479</v>
      </c>
    </row>
    <row r="184" spans="1:3" x14ac:dyDescent="0.2">
      <c r="A184" s="160">
        <v>1</v>
      </c>
      <c r="B184" s="250">
        <v>2038</v>
      </c>
      <c r="C184" s="21">
        <f t="shared" si="5"/>
        <v>-54824603</v>
      </c>
    </row>
    <row r="185" spans="1:3" x14ac:dyDescent="0.2">
      <c r="A185" s="160">
        <v>2</v>
      </c>
      <c r="B185" s="250">
        <v>2038</v>
      </c>
      <c r="C185" s="21">
        <f t="shared" si="5"/>
        <v>-55145727</v>
      </c>
    </row>
    <row r="186" spans="1:3" x14ac:dyDescent="0.2">
      <c r="A186" s="160">
        <v>3</v>
      </c>
      <c r="B186" s="250">
        <v>2038</v>
      </c>
      <c r="C186" s="21">
        <f t="shared" si="5"/>
        <v>-55466851</v>
      </c>
    </row>
    <row r="187" spans="1:3" x14ac:dyDescent="0.2">
      <c r="A187" s="160">
        <v>4</v>
      </c>
      <c r="B187" s="250">
        <v>2038</v>
      </c>
      <c r="C187" s="21">
        <f t="shared" si="5"/>
        <v>-55787975</v>
      </c>
    </row>
    <row r="188" spans="1:3" x14ac:dyDescent="0.2">
      <c r="A188" s="160">
        <v>5</v>
      </c>
      <c r="B188" s="250">
        <v>2038</v>
      </c>
      <c r="C188" s="21">
        <f t="shared" si="5"/>
        <v>-56109099</v>
      </c>
    </row>
    <row r="189" spans="1:3" x14ac:dyDescent="0.2">
      <c r="A189" s="160">
        <v>6</v>
      </c>
      <c r="B189" s="250">
        <v>2038</v>
      </c>
      <c r="C189" s="21">
        <f t="shared" si="5"/>
        <v>-56430223</v>
      </c>
    </row>
    <row r="190" spans="1:3" x14ac:dyDescent="0.2">
      <c r="A190" s="160">
        <v>7</v>
      </c>
      <c r="B190" s="250">
        <v>2038</v>
      </c>
      <c r="C190" s="21">
        <f t="shared" si="5"/>
        <v>-56751347</v>
      </c>
    </row>
    <row r="191" spans="1:3" x14ac:dyDescent="0.2">
      <c r="A191" s="160">
        <v>8</v>
      </c>
      <c r="B191" s="250">
        <v>2038</v>
      </c>
      <c r="C191" s="21">
        <f t="shared" si="5"/>
        <v>-57072471</v>
      </c>
    </row>
    <row r="192" spans="1:3" x14ac:dyDescent="0.2">
      <c r="A192" s="160">
        <v>9</v>
      </c>
      <c r="B192" s="250">
        <v>2038</v>
      </c>
      <c r="C192" s="21">
        <f t="shared" si="5"/>
        <v>-57393595</v>
      </c>
    </row>
    <row r="193" spans="1:3" x14ac:dyDescent="0.2">
      <c r="A193" s="160">
        <v>10</v>
      </c>
      <c r="B193" s="250">
        <v>2038</v>
      </c>
      <c r="C193" s="21">
        <f t="shared" si="5"/>
        <v>-57714719</v>
      </c>
    </row>
    <row r="194" spans="1:3" x14ac:dyDescent="0.2">
      <c r="A194" s="160">
        <v>11</v>
      </c>
      <c r="B194" s="250">
        <v>2038</v>
      </c>
      <c r="C194" s="21">
        <f t="shared" si="5"/>
        <v>-58035843</v>
      </c>
    </row>
    <row r="195" spans="1:3" x14ac:dyDescent="0.2">
      <c r="A195" s="160">
        <v>12</v>
      </c>
      <c r="B195" s="250">
        <v>2038</v>
      </c>
      <c r="C195" s="21">
        <f t="shared" si="5"/>
        <v>-58356967</v>
      </c>
    </row>
    <row r="196" spans="1:3" x14ac:dyDescent="0.2">
      <c r="A196" s="160">
        <v>1</v>
      </c>
      <c r="B196" s="250">
        <v>2039</v>
      </c>
      <c r="C196" s="21">
        <f t="shared" si="5"/>
        <v>-58678091</v>
      </c>
    </row>
    <row r="197" spans="1:3" x14ac:dyDescent="0.2">
      <c r="A197" s="160">
        <v>2</v>
      </c>
      <c r="B197" s="250">
        <v>2039</v>
      </c>
      <c r="C197" s="21">
        <f t="shared" si="5"/>
        <v>-58999215</v>
      </c>
    </row>
    <row r="198" spans="1:3" x14ac:dyDescent="0.2">
      <c r="A198" s="160">
        <v>3</v>
      </c>
      <c r="B198" s="250">
        <v>2039</v>
      </c>
      <c r="C198" s="21">
        <f t="shared" si="5"/>
        <v>-59320339</v>
      </c>
    </row>
    <row r="199" spans="1:3" x14ac:dyDescent="0.2">
      <c r="A199" s="160">
        <v>4</v>
      </c>
      <c r="B199" s="250">
        <v>2039</v>
      </c>
      <c r="C199" s="21">
        <f t="shared" si="5"/>
        <v>-59641463</v>
      </c>
    </row>
    <row r="200" spans="1:3" x14ac:dyDescent="0.2">
      <c r="A200" s="160">
        <v>5</v>
      </c>
      <c r="B200" s="250">
        <v>2039</v>
      </c>
      <c r="C200" s="21">
        <f t="shared" si="5"/>
        <v>-59962587</v>
      </c>
    </row>
    <row r="201" spans="1:3" x14ac:dyDescent="0.2">
      <c r="A201" s="160">
        <v>6</v>
      </c>
      <c r="B201" s="250">
        <v>2039</v>
      </c>
      <c r="C201" s="21">
        <f t="shared" si="5"/>
        <v>-60283711</v>
      </c>
    </row>
    <row r="202" spans="1:3" x14ac:dyDescent="0.2">
      <c r="A202" s="160">
        <v>7</v>
      </c>
      <c r="B202" s="250">
        <v>2039</v>
      </c>
      <c r="C202" s="21">
        <f t="shared" si="5"/>
        <v>-60604835</v>
      </c>
    </row>
    <row r="203" spans="1:3" x14ac:dyDescent="0.2">
      <c r="A203" s="160">
        <v>8</v>
      </c>
      <c r="B203" s="250">
        <v>2039</v>
      </c>
      <c r="C203" s="21">
        <f t="shared" si="5"/>
        <v>-60925959</v>
      </c>
    </row>
    <row r="204" spans="1:3" x14ac:dyDescent="0.2">
      <c r="A204" s="160">
        <v>9</v>
      </c>
      <c r="B204" s="250">
        <v>2039</v>
      </c>
      <c r="C204" s="21">
        <f t="shared" si="5"/>
        <v>-61247083</v>
      </c>
    </row>
    <row r="205" spans="1:3" x14ac:dyDescent="0.2">
      <c r="A205" s="160">
        <v>10</v>
      </c>
      <c r="B205" s="250">
        <v>2039</v>
      </c>
      <c r="C205" s="21">
        <f t="shared" si="5"/>
        <v>-61568207</v>
      </c>
    </row>
    <row r="206" spans="1:3" x14ac:dyDescent="0.2">
      <c r="A206" s="160">
        <v>11</v>
      </c>
      <c r="B206" s="250">
        <v>2039</v>
      </c>
      <c r="C206" s="21">
        <f t="shared" si="5"/>
        <v>-61889331</v>
      </c>
    </row>
    <row r="207" spans="1:3" x14ac:dyDescent="0.2">
      <c r="A207" s="160">
        <v>12</v>
      </c>
      <c r="B207" s="250">
        <v>2039</v>
      </c>
      <c r="C207" s="21">
        <f t="shared" si="5"/>
        <v>-62210455</v>
      </c>
    </row>
    <row r="208" spans="1:3" x14ac:dyDescent="0.2">
      <c r="A208" s="160">
        <v>1</v>
      </c>
      <c r="B208" s="250">
        <v>2040</v>
      </c>
      <c r="C208" s="21">
        <f t="shared" si="5"/>
        <v>-62531579</v>
      </c>
    </row>
    <row r="209" spans="1:3" x14ac:dyDescent="0.2">
      <c r="A209" s="160">
        <v>2</v>
      </c>
      <c r="B209" s="250">
        <v>2040</v>
      </c>
      <c r="C209" s="21">
        <f t="shared" si="5"/>
        <v>-62852703</v>
      </c>
    </row>
    <row r="210" spans="1:3" x14ac:dyDescent="0.2">
      <c r="A210" s="160">
        <v>3</v>
      </c>
      <c r="B210" s="250">
        <v>2040</v>
      </c>
      <c r="C210" s="21">
        <f t="shared" si="5"/>
        <v>-63173827</v>
      </c>
    </row>
    <row r="211" spans="1:3" x14ac:dyDescent="0.2">
      <c r="A211" s="160">
        <v>4</v>
      </c>
      <c r="B211" s="250">
        <v>2040</v>
      </c>
      <c r="C211" s="21">
        <f t="shared" si="5"/>
        <v>-63494951</v>
      </c>
    </row>
    <row r="212" spans="1:3" x14ac:dyDescent="0.2">
      <c r="A212" s="160">
        <v>5</v>
      </c>
      <c r="B212" s="250">
        <v>2040</v>
      </c>
      <c r="C212" s="21">
        <f t="shared" ref="C212:C219" si="6">-(ROUND((28308044+24405694+13045522)*0.0586/12,0)-C211)</f>
        <v>-63816075</v>
      </c>
    </row>
    <row r="213" spans="1:3" x14ac:dyDescent="0.2">
      <c r="A213" s="160">
        <v>6</v>
      </c>
      <c r="B213" s="250">
        <v>2040</v>
      </c>
      <c r="C213" s="21">
        <f t="shared" si="6"/>
        <v>-64137199</v>
      </c>
    </row>
    <row r="214" spans="1:3" x14ac:dyDescent="0.2">
      <c r="A214" s="160">
        <v>7</v>
      </c>
      <c r="B214" s="250">
        <v>2040</v>
      </c>
      <c r="C214" s="21">
        <f t="shared" si="6"/>
        <v>-64458323</v>
      </c>
    </row>
    <row r="215" spans="1:3" x14ac:dyDescent="0.2">
      <c r="A215" s="160">
        <v>8</v>
      </c>
      <c r="B215" s="250">
        <v>2040</v>
      </c>
      <c r="C215" s="21">
        <f t="shared" si="6"/>
        <v>-64779447</v>
      </c>
    </row>
    <row r="216" spans="1:3" x14ac:dyDescent="0.2">
      <c r="A216" s="160">
        <v>9</v>
      </c>
      <c r="B216" s="250">
        <v>2040</v>
      </c>
      <c r="C216" s="21">
        <f t="shared" si="6"/>
        <v>-65100571</v>
      </c>
    </row>
    <row r="217" spans="1:3" x14ac:dyDescent="0.2">
      <c r="A217" s="160">
        <v>10</v>
      </c>
      <c r="B217" s="250">
        <v>2040</v>
      </c>
      <c r="C217" s="21">
        <f t="shared" si="6"/>
        <v>-65421695</v>
      </c>
    </row>
    <row r="218" spans="1:3" x14ac:dyDescent="0.2">
      <c r="A218" s="160">
        <v>11</v>
      </c>
      <c r="B218" s="250">
        <v>2040</v>
      </c>
      <c r="C218" s="21">
        <f t="shared" si="6"/>
        <v>-65742819</v>
      </c>
    </row>
    <row r="219" spans="1:3" x14ac:dyDescent="0.2">
      <c r="A219" s="160">
        <v>12</v>
      </c>
      <c r="B219" s="250">
        <v>2040</v>
      </c>
      <c r="C219" s="21">
        <f t="shared" si="6"/>
        <v>-66063943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5"/>
  <sheetViews>
    <sheetView workbookViewId="0">
      <pane ySplit="1" topLeftCell="A2" activePane="bottomLeft" state="frozen"/>
      <selection pane="bottomLeft" activeCell="E2" sqref="E2"/>
    </sheetView>
  </sheetViews>
  <sheetFormatPr defaultRowHeight="12.75" x14ac:dyDescent="0.2"/>
  <cols>
    <col min="1" max="1" width="13.7109375" style="10" customWidth="1"/>
    <col min="2" max="2" width="9.140625" style="10"/>
    <col min="3" max="3" width="1.28515625" style="10" customWidth="1"/>
    <col min="4" max="6" width="13.7109375" style="10" customWidth="1"/>
    <col min="7" max="7" width="5.7109375" style="10" customWidth="1"/>
    <col min="8" max="10" width="13.7109375" style="10" customWidth="1"/>
    <col min="11" max="11" width="5.7109375" style="10" customWidth="1"/>
    <col min="12" max="12" width="13.7109375" style="10" customWidth="1"/>
    <col min="13" max="13" width="8.7109375" style="10" customWidth="1"/>
    <col min="14" max="14" width="13.7109375" style="10" customWidth="1"/>
    <col min="15" max="16" width="9.140625" style="10"/>
    <col min="17" max="17" width="16.7109375" style="10" customWidth="1"/>
    <col min="18" max="18" width="15.7109375" style="10" customWidth="1"/>
    <col min="19" max="19" width="16.7109375" style="10" customWidth="1"/>
    <col min="20" max="20" width="15.7109375" style="10" customWidth="1"/>
    <col min="21" max="16384" width="9.140625" style="10"/>
  </cols>
  <sheetData>
    <row r="1" spans="1:25" s="204" customFormat="1" ht="38.25" x14ac:dyDescent="0.2">
      <c r="D1" s="204" t="s">
        <v>87</v>
      </c>
      <c r="E1" s="204" t="s">
        <v>94</v>
      </c>
      <c r="F1" s="204" t="s">
        <v>88</v>
      </c>
      <c r="H1" s="204" t="s">
        <v>89</v>
      </c>
      <c r="I1" s="204" t="s">
        <v>95</v>
      </c>
      <c r="J1" s="204" t="s">
        <v>20</v>
      </c>
      <c r="L1" s="204" t="s">
        <v>90</v>
      </c>
      <c r="M1" s="204" t="s">
        <v>92</v>
      </c>
      <c r="N1" s="204" t="s">
        <v>91</v>
      </c>
      <c r="Q1" s="204" t="s">
        <v>93</v>
      </c>
      <c r="R1" s="252" t="s">
        <v>96</v>
      </c>
      <c r="S1" s="204" t="s">
        <v>98</v>
      </c>
      <c r="T1" s="204" t="s">
        <v>97</v>
      </c>
      <c r="W1" s="200" t="s">
        <v>21</v>
      </c>
      <c r="X1" s="133"/>
      <c r="Y1" s="133"/>
    </row>
    <row r="2" spans="1:25" x14ac:dyDescent="0.2">
      <c r="A2" s="205" t="str">
        <f>'Est Revenue Req CCR.ELG'!B48</f>
        <v>May</v>
      </c>
      <c r="B2" s="206">
        <f>'Est Revenue Req CCR.ELG'!C48</f>
        <v>2023</v>
      </c>
      <c r="D2" s="207">
        <f>'Est Revenue Req CCR.ELG'!D48</f>
        <v>28308044.342800222</v>
      </c>
      <c r="E2" s="207">
        <f>'Est Revenue Req CCR.ELG'!F48</f>
        <v>0</v>
      </c>
      <c r="F2" s="207">
        <f>SUM(D2:E2)</f>
        <v>28308044.342800222</v>
      </c>
      <c r="G2" s="207"/>
      <c r="H2" s="207">
        <f>D2</f>
        <v>28308044.342800222</v>
      </c>
      <c r="I2" s="207">
        <f>R2+T2</f>
        <v>0</v>
      </c>
      <c r="J2" s="207">
        <f>SUM(H2:I2)</f>
        <v>28308044.342800222</v>
      </c>
      <c r="K2" s="207"/>
      <c r="L2" s="207">
        <f>J2-F2</f>
        <v>0</v>
      </c>
      <c r="M2" s="208">
        <v>0.21</v>
      </c>
      <c r="N2" s="207">
        <f>ROUND(L2*M2,0)</f>
        <v>0</v>
      </c>
      <c r="Q2" s="209">
        <f t="shared" ref="Q2:Q33" si="0">VLOOKUP($B2+1-2023,$W$2:$X$22,2)</f>
        <v>3.7499999999999999E-2</v>
      </c>
      <c r="R2" s="253">
        <v>0</v>
      </c>
      <c r="S2" s="209"/>
      <c r="T2" s="207"/>
      <c r="W2" s="201">
        <v>1</v>
      </c>
      <c r="X2" s="202">
        <v>3.7499999999999999E-2</v>
      </c>
      <c r="Y2" s="16"/>
    </row>
    <row r="3" spans="1:25" x14ac:dyDescent="0.2">
      <c r="A3" s="205" t="str">
        <f>'Est Revenue Req CCR.ELG'!B49</f>
        <v>June</v>
      </c>
      <c r="B3" s="206">
        <f>'Est Revenue Req CCR.ELG'!C49</f>
        <v>2023</v>
      </c>
      <c r="D3" s="207">
        <f>'Est Revenue Req CCR.ELG'!D49</f>
        <v>28308044.342800222</v>
      </c>
      <c r="E3" s="207">
        <f>'Est Revenue Req CCR.ELG'!F49</f>
        <v>-138238</v>
      </c>
      <c r="F3" s="207">
        <f t="shared" ref="F3:F9" si="1">SUM(D3:E3)</f>
        <v>28169806.342800222</v>
      </c>
      <c r="G3" s="207"/>
      <c r="H3" s="207">
        <f t="shared" ref="H3:H9" si="2">D3</f>
        <v>28308044.342800222</v>
      </c>
      <c r="I3" s="207">
        <f>R3+T3+I2</f>
        <v>-775379.37161111389</v>
      </c>
      <c r="J3" s="207">
        <f t="shared" ref="J3:J25" si="3">SUM(H3:I3)</f>
        <v>27532664.971189108</v>
      </c>
      <c r="K3" s="207"/>
      <c r="L3" s="207">
        <f t="shared" ref="L3:L25" si="4">J3-F3</f>
        <v>-637141.37161111459</v>
      </c>
      <c r="M3" s="208">
        <v>0.21</v>
      </c>
      <c r="N3" s="207">
        <f t="shared" ref="N3:N33" si="5">ROUND(L3*M3,0)</f>
        <v>-133800</v>
      </c>
      <c r="Q3" s="209">
        <f t="shared" si="0"/>
        <v>3.7499999999999999E-2</v>
      </c>
      <c r="R3" s="253">
        <f>-H$9*Q3/12*6</f>
        <v>-775379.37161111389</v>
      </c>
      <c r="S3" s="209"/>
      <c r="T3" s="207"/>
      <c r="W3" s="201">
        <v>2</v>
      </c>
      <c r="X3" s="202">
        <v>7.2190000000000004E-2</v>
      </c>
      <c r="Y3" s="16"/>
    </row>
    <row r="4" spans="1:25" x14ac:dyDescent="0.2">
      <c r="A4" s="205" t="str">
        <f>'Est Revenue Req CCR.ELG'!B50</f>
        <v>July</v>
      </c>
      <c r="B4" s="206">
        <f>'Est Revenue Req CCR.ELG'!C50</f>
        <v>2023</v>
      </c>
      <c r="D4" s="207">
        <f>'Est Revenue Req CCR.ELG'!D50</f>
        <v>28308044.342800222</v>
      </c>
      <c r="E4" s="207">
        <f>'Est Revenue Req CCR.ELG'!F50</f>
        <v>-276476</v>
      </c>
      <c r="F4" s="207">
        <f t="shared" si="1"/>
        <v>28031568.342800222</v>
      </c>
      <c r="G4" s="207"/>
      <c r="H4" s="207">
        <f t="shared" si="2"/>
        <v>28308044.342800222</v>
      </c>
      <c r="I4" s="207">
        <f t="shared" ref="I4:I33" si="6">R4+T4+I3</f>
        <v>-904609.26687963284</v>
      </c>
      <c r="J4" s="207">
        <f t="shared" si="3"/>
        <v>27403435.075920589</v>
      </c>
      <c r="K4" s="207"/>
      <c r="L4" s="207">
        <f t="shared" si="4"/>
        <v>-628133.26687963307</v>
      </c>
      <c r="M4" s="208">
        <v>0.21</v>
      </c>
      <c r="N4" s="207">
        <f t="shared" si="5"/>
        <v>-131908</v>
      </c>
      <c r="Q4" s="209">
        <f t="shared" si="0"/>
        <v>3.7499999999999999E-2</v>
      </c>
      <c r="R4" s="207">
        <f t="shared" ref="R4:R9" si="7">-H$9*Q4/12</f>
        <v>-129229.89526851899</v>
      </c>
      <c r="S4" s="209"/>
      <c r="T4" s="207"/>
      <c r="W4" s="203">
        <v>3</v>
      </c>
      <c r="X4" s="202">
        <v>6.6769999999999996E-2</v>
      </c>
      <c r="Y4" s="16"/>
    </row>
    <row r="5" spans="1:25" x14ac:dyDescent="0.2">
      <c r="A5" s="205" t="str">
        <f>'Est Revenue Req CCR.ELG'!B51</f>
        <v>August</v>
      </c>
      <c r="B5" s="206">
        <f>'Est Revenue Req CCR.ELG'!C51</f>
        <v>2023</v>
      </c>
      <c r="D5" s="207">
        <f>'Est Revenue Req CCR.ELG'!D51</f>
        <v>28308044.342800222</v>
      </c>
      <c r="E5" s="207">
        <f>'Est Revenue Req CCR.ELG'!F51</f>
        <v>-414714</v>
      </c>
      <c r="F5" s="207">
        <f t="shared" si="1"/>
        <v>27893330.342800222</v>
      </c>
      <c r="G5" s="207"/>
      <c r="H5" s="207">
        <f t="shared" si="2"/>
        <v>28308044.342800222</v>
      </c>
      <c r="I5" s="207">
        <f t="shared" si="6"/>
        <v>-1033839.1621481518</v>
      </c>
      <c r="J5" s="207">
        <f t="shared" si="3"/>
        <v>27274205.180652071</v>
      </c>
      <c r="K5" s="207"/>
      <c r="L5" s="207">
        <f t="shared" si="4"/>
        <v>-619125.16214815155</v>
      </c>
      <c r="M5" s="208">
        <v>0.21</v>
      </c>
      <c r="N5" s="207">
        <f t="shared" si="5"/>
        <v>-130016</v>
      </c>
      <c r="Q5" s="209">
        <f t="shared" si="0"/>
        <v>3.7499999999999999E-2</v>
      </c>
      <c r="R5" s="207">
        <f t="shared" si="7"/>
        <v>-129229.89526851899</v>
      </c>
      <c r="S5" s="209"/>
      <c r="T5" s="207"/>
      <c r="W5" s="203">
        <v>4</v>
      </c>
      <c r="X5" s="202">
        <v>6.1769999999999999E-2</v>
      </c>
      <c r="Y5" s="16"/>
    </row>
    <row r="6" spans="1:25" x14ac:dyDescent="0.2">
      <c r="A6" s="205" t="str">
        <f>'Est Revenue Req CCR.ELG'!B52</f>
        <v>September</v>
      </c>
      <c r="B6" s="206">
        <f>'Est Revenue Req CCR.ELG'!C52</f>
        <v>2023</v>
      </c>
      <c r="D6" s="207">
        <f>'Est Revenue Req CCR.ELG'!D52</f>
        <v>28308044.342800222</v>
      </c>
      <c r="E6" s="207">
        <f>'Est Revenue Req CCR.ELG'!F52</f>
        <v>-552952</v>
      </c>
      <c r="F6" s="207">
        <f t="shared" si="1"/>
        <v>27755092.342800222</v>
      </c>
      <c r="G6" s="207"/>
      <c r="H6" s="207">
        <f t="shared" si="2"/>
        <v>28308044.342800222</v>
      </c>
      <c r="I6" s="207">
        <f t="shared" si="6"/>
        <v>-1163069.0574166707</v>
      </c>
      <c r="J6" s="207">
        <f t="shared" si="3"/>
        <v>27144975.285383552</v>
      </c>
      <c r="K6" s="207"/>
      <c r="L6" s="207">
        <f t="shared" si="4"/>
        <v>-610117.05741667002</v>
      </c>
      <c r="M6" s="208">
        <v>0.21</v>
      </c>
      <c r="N6" s="207">
        <f t="shared" si="5"/>
        <v>-128125</v>
      </c>
      <c r="Q6" s="209">
        <f t="shared" si="0"/>
        <v>3.7499999999999999E-2</v>
      </c>
      <c r="R6" s="207">
        <f t="shared" si="7"/>
        <v>-129229.89526851899</v>
      </c>
      <c r="S6" s="209"/>
      <c r="T6" s="207"/>
      <c r="W6" s="203">
        <v>5</v>
      </c>
      <c r="X6" s="202">
        <v>5.713E-2</v>
      </c>
      <c r="Y6" s="16"/>
    </row>
    <row r="7" spans="1:25" x14ac:dyDescent="0.2">
      <c r="A7" s="205" t="str">
        <f>'Est Revenue Req CCR.ELG'!B53</f>
        <v>October</v>
      </c>
      <c r="B7" s="206">
        <f>'Est Revenue Req CCR.ELG'!C53</f>
        <v>2023</v>
      </c>
      <c r="D7" s="207">
        <f>'Est Revenue Req CCR.ELG'!D53</f>
        <v>28308044.342800222</v>
      </c>
      <c r="E7" s="207">
        <f>'Est Revenue Req CCR.ELG'!F53</f>
        <v>-691190</v>
      </c>
      <c r="F7" s="207">
        <f t="shared" si="1"/>
        <v>27616854.342800222</v>
      </c>
      <c r="G7" s="207"/>
      <c r="H7" s="207">
        <f t="shared" si="2"/>
        <v>28308044.342800222</v>
      </c>
      <c r="I7" s="207">
        <f t="shared" si="6"/>
        <v>-1292298.9526851897</v>
      </c>
      <c r="J7" s="207">
        <f t="shared" si="3"/>
        <v>27015745.390115034</v>
      </c>
      <c r="K7" s="207"/>
      <c r="L7" s="207">
        <f t="shared" si="4"/>
        <v>-601108.9526851885</v>
      </c>
      <c r="M7" s="208">
        <v>0.21</v>
      </c>
      <c r="N7" s="207">
        <f t="shared" si="5"/>
        <v>-126233</v>
      </c>
      <c r="Q7" s="209">
        <f t="shared" si="0"/>
        <v>3.7499999999999999E-2</v>
      </c>
      <c r="R7" s="207">
        <f t="shared" si="7"/>
        <v>-129229.89526851899</v>
      </c>
      <c r="S7" s="209"/>
      <c r="T7" s="207"/>
      <c r="W7" s="203">
        <v>6</v>
      </c>
      <c r="X7" s="202">
        <v>5.2850000000000001E-2</v>
      </c>
      <c r="Y7" s="16"/>
    </row>
    <row r="8" spans="1:25" x14ac:dyDescent="0.2">
      <c r="A8" s="205" t="str">
        <f>'Est Revenue Req CCR.ELG'!B54</f>
        <v>November</v>
      </c>
      <c r="B8" s="206">
        <f>'Est Revenue Req CCR.ELG'!C54</f>
        <v>2023</v>
      </c>
      <c r="D8" s="207">
        <f>'Est Revenue Req CCR.ELG'!D54</f>
        <v>41353566.485926077</v>
      </c>
      <c r="E8" s="207">
        <f>'Est Revenue Req CCR.ELG'!F54</f>
        <v>-829428</v>
      </c>
      <c r="F8" s="207">
        <f t="shared" si="1"/>
        <v>40524138.485926077</v>
      </c>
      <c r="G8" s="207"/>
      <c r="H8" s="207">
        <f t="shared" si="2"/>
        <v>41353566.485926077</v>
      </c>
      <c r="I8" s="207">
        <f t="shared" si="6"/>
        <v>-1421528.8479537086</v>
      </c>
      <c r="J8" s="207">
        <f t="shared" si="3"/>
        <v>39932037.63797237</v>
      </c>
      <c r="K8" s="207"/>
      <c r="L8" s="207">
        <f t="shared" si="4"/>
        <v>-592100.84795370698</v>
      </c>
      <c r="M8" s="208">
        <v>0.21</v>
      </c>
      <c r="N8" s="207">
        <f t="shared" si="5"/>
        <v>-124341</v>
      </c>
      <c r="Q8" s="209">
        <f t="shared" si="0"/>
        <v>3.7499999999999999E-2</v>
      </c>
      <c r="R8" s="207">
        <f t="shared" si="7"/>
        <v>-129229.89526851899</v>
      </c>
      <c r="S8" s="209"/>
      <c r="T8" s="207"/>
      <c r="W8" s="203">
        <v>7</v>
      </c>
      <c r="X8" s="202">
        <v>4.888E-2</v>
      </c>
      <c r="Y8" s="16"/>
    </row>
    <row r="9" spans="1:25" x14ac:dyDescent="0.2">
      <c r="A9" s="205" t="str">
        <f>'Est Revenue Req CCR.ELG'!B55</f>
        <v>December</v>
      </c>
      <c r="B9" s="206">
        <f>'Est Revenue Req CCR.ELG'!C55</f>
        <v>2023</v>
      </c>
      <c r="D9" s="207">
        <f>'Est Revenue Req CCR.ELG'!D55</f>
        <v>41353566.485926077</v>
      </c>
      <c r="E9" s="207">
        <f>'Est Revenue Req CCR.ELG'!F55</f>
        <v>-1031371</v>
      </c>
      <c r="F9" s="207">
        <f t="shared" si="1"/>
        <v>40322195.485926077</v>
      </c>
      <c r="G9" s="207"/>
      <c r="H9" s="207">
        <f t="shared" si="2"/>
        <v>41353566.485926077</v>
      </c>
      <c r="I9" s="207">
        <f t="shared" si="6"/>
        <v>-1550758.7432222276</v>
      </c>
      <c r="J9" s="207">
        <f t="shared" si="3"/>
        <v>39802807.742703848</v>
      </c>
      <c r="K9" s="207"/>
      <c r="L9" s="207">
        <f t="shared" si="4"/>
        <v>-519387.74322222918</v>
      </c>
      <c r="M9" s="208">
        <v>0.21</v>
      </c>
      <c r="N9" s="207">
        <f t="shared" si="5"/>
        <v>-109071</v>
      </c>
      <c r="O9" s="207"/>
      <c r="Q9" s="209">
        <f t="shared" si="0"/>
        <v>3.7499999999999999E-2</v>
      </c>
      <c r="R9" s="207">
        <f t="shared" si="7"/>
        <v>-129229.89526851899</v>
      </c>
      <c r="S9" s="209"/>
      <c r="T9" s="207"/>
      <c r="W9" s="203">
        <v>8</v>
      </c>
      <c r="X9" s="202">
        <v>4.5220000000000003E-2</v>
      </c>
      <c r="Y9" s="16"/>
    </row>
    <row r="10" spans="1:25" x14ac:dyDescent="0.2">
      <c r="A10" s="205" t="str">
        <f>'Est Revenue Req CCR.ELG'!B56</f>
        <v>January</v>
      </c>
      <c r="B10" s="206">
        <f>'Est Revenue Req CCR.ELG'!C56</f>
        <v>2024</v>
      </c>
      <c r="D10" s="207">
        <f>'Est Revenue Req CCR.ELG'!D56</f>
        <v>41353566.485926077</v>
      </c>
      <c r="E10" s="207">
        <f>'Est Revenue Req CCR.ELG'!F56</f>
        <v>-1233314</v>
      </c>
      <c r="F10" s="207">
        <f>SUM(D10:E10)</f>
        <v>40120252.485926077</v>
      </c>
      <c r="G10" s="207"/>
      <c r="H10" s="207">
        <f>D10</f>
        <v>41353566.485926077</v>
      </c>
      <c r="I10" s="207">
        <f t="shared" si="6"/>
        <v>-1875802.7006416786</v>
      </c>
      <c r="J10" s="207">
        <f t="shared" si="3"/>
        <v>39477763.7852844</v>
      </c>
      <c r="K10" s="207"/>
      <c r="L10" s="207">
        <f t="shared" si="4"/>
        <v>-642488.70064167678</v>
      </c>
      <c r="M10" s="208">
        <v>0.21</v>
      </c>
      <c r="N10" s="207">
        <f t="shared" si="5"/>
        <v>-134923</v>
      </c>
      <c r="Q10" s="209">
        <f t="shared" si="0"/>
        <v>7.2190000000000004E-2</v>
      </c>
      <c r="R10" s="207">
        <f>-H$9*Q10/12</f>
        <v>-248776.16371825032</v>
      </c>
      <c r="S10" s="209">
        <f t="shared" ref="S10:S41" si="8">VLOOKUP($B10+1-2024,$W$2:$X$22,2)</f>
        <v>3.7499999999999999E-2</v>
      </c>
      <c r="T10" s="207">
        <f>-(H$21-H$9)*S10/12</f>
        <v>-76267.793701200877</v>
      </c>
      <c r="W10" s="203">
        <v>9</v>
      </c>
      <c r="X10" s="202">
        <v>4.462E-2</v>
      </c>
      <c r="Y10" s="16"/>
    </row>
    <row r="11" spans="1:25" x14ac:dyDescent="0.2">
      <c r="A11" s="205" t="str">
        <f>'Est Revenue Req CCR.ELG'!B57</f>
        <v>February</v>
      </c>
      <c r="B11" s="206">
        <f>'Est Revenue Req CCR.ELG'!C57</f>
        <v>2024</v>
      </c>
      <c r="D11" s="207">
        <f>'Est Revenue Req CCR.ELG'!D57</f>
        <v>41353566.485926077</v>
      </c>
      <c r="E11" s="207">
        <f>'Est Revenue Req CCR.ELG'!F57</f>
        <v>-1435257</v>
      </c>
      <c r="F11" s="207">
        <f t="shared" ref="F11:F16" si="9">SUM(D11:E11)</f>
        <v>39918309.485926077</v>
      </c>
      <c r="G11" s="207"/>
      <c r="H11" s="207">
        <f t="shared" ref="H11:H16" si="10">D11</f>
        <v>41353566.485926077</v>
      </c>
      <c r="I11" s="207">
        <f t="shared" si="6"/>
        <v>-2200846.65806113</v>
      </c>
      <c r="J11" s="207">
        <f t="shared" si="3"/>
        <v>39152719.827864945</v>
      </c>
      <c r="K11" s="207"/>
      <c r="L11" s="207">
        <f t="shared" si="4"/>
        <v>-765589.65806113183</v>
      </c>
      <c r="M11" s="208">
        <v>0.21</v>
      </c>
      <c r="N11" s="207">
        <f t="shared" si="5"/>
        <v>-160774</v>
      </c>
      <c r="Q11" s="209">
        <f t="shared" si="0"/>
        <v>7.2190000000000004E-2</v>
      </c>
      <c r="R11" s="207">
        <f t="shared" ref="R11:R21" si="11">-H$9*Q11/12</f>
        <v>-248776.16371825032</v>
      </c>
      <c r="S11" s="209">
        <f t="shared" si="8"/>
        <v>3.7499999999999999E-2</v>
      </c>
      <c r="T11" s="207">
        <f t="shared" ref="T11:T21" si="12">-(H$21-H$9)*S11/12</f>
        <v>-76267.793701200877</v>
      </c>
      <c r="W11" s="203">
        <v>10</v>
      </c>
      <c r="X11" s="202">
        <v>4.4609999999999997E-2</v>
      </c>
      <c r="Y11" s="16"/>
    </row>
    <row r="12" spans="1:25" x14ac:dyDescent="0.2">
      <c r="A12" s="205" t="str">
        <f>'Est Revenue Req CCR.ELG'!B58</f>
        <v>March</v>
      </c>
      <c r="B12" s="206">
        <f>'Est Revenue Req CCR.ELG'!C58</f>
        <v>2024</v>
      </c>
      <c r="D12" s="207">
        <f>'Est Revenue Req CCR.ELG'!D58</f>
        <v>41353566.485926077</v>
      </c>
      <c r="E12" s="207">
        <f>'Est Revenue Req CCR.ELG'!F58</f>
        <v>-1637200</v>
      </c>
      <c r="F12" s="207">
        <f t="shared" si="9"/>
        <v>39716366.485926077</v>
      </c>
      <c r="G12" s="207"/>
      <c r="H12" s="207">
        <f t="shared" si="10"/>
        <v>41353566.485926077</v>
      </c>
      <c r="I12" s="207">
        <f t="shared" si="6"/>
        <v>-2525890.6154805813</v>
      </c>
      <c r="J12" s="207">
        <f t="shared" si="3"/>
        <v>38827675.870445497</v>
      </c>
      <c r="K12" s="207"/>
      <c r="L12" s="207">
        <f t="shared" si="4"/>
        <v>-888690.61548057944</v>
      </c>
      <c r="M12" s="208">
        <v>0.21</v>
      </c>
      <c r="N12" s="207">
        <f t="shared" si="5"/>
        <v>-186625</v>
      </c>
      <c r="Q12" s="209">
        <f t="shared" si="0"/>
        <v>7.2190000000000004E-2</v>
      </c>
      <c r="R12" s="207">
        <f t="shared" si="11"/>
        <v>-248776.16371825032</v>
      </c>
      <c r="S12" s="209">
        <f t="shared" si="8"/>
        <v>3.7499999999999999E-2</v>
      </c>
      <c r="T12" s="207">
        <f t="shared" si="12"/>
        <v>-76267.793701200877</v>
      </c>
      <c r="W12" s="203">
        <v>11</v>
      </c>
      <c r="X12" s="202">
        <v>4.462E-2</v>
      </c>
      <c r="Y12" s="16"/>
    </row>
    <row r="13" spans="1:25" x14ac:dyDescent="0.2">
      <c r="A13" s="205" t="str">
        <f>'Est Revenue Req CCR.ELG'!B59</f>
        <v>April</v>
      </c>
      <c r="B13" s="206">
        <f>'Est Revenue Req CCR.ELG'!C59</f>
        <v>2024</v>
      </c>
      <c r="D13" s="207">
        <f>'Est Revenue Req CCR.ELG'!D59</f>
        <v>65759260.47031036</v>
      </c>
      <c r="E13" s="207">
        <f>'Est Revenue Req CCR.ELG'!F59</f>
        <v>-1839143</v>
      </c>
      <c r="F13" s="207">
        <f t="shared" si="9"/>
        <v>63920117.47031036</v>
      </c>
      <c r="G13" s="207"/>
      <c r="H13" s="207">
        <f t="shared" si="10"/>
        <v>65759260.47031036</v>
      </c>
      <c r="I13" s="207">
        <f t="shared" si="6"/>
        <v>-2850934.5729000326</v>
      </c>
      <c r="J13" s="207">
        <f t="shared" si="3"/>
        <v>62908325.897410326</v>
      </c>
      <c r="K13" s="207"/>
      <c r="L13" s="207">
        <f t="shared" si="4"/>
        <v>-1011791.5729000345</v>
      </c>
      <c r="M13" s="208">
        <v>0.21</v>
      </c>
      <c r="N13" s="207">
        <f t="shared" si="5"/>
        <v>-212476</v>
      </c>
      <c r="Q13" s="209">
        <f t="shared" si="0"/>
        <v>7.2190000000000004E-2</v>
      </c>
      <c r="R13" s="207">
        <f t="shared" si="11"/>
        <v>-248776.16371825032</v>
      </c>
      <c r="S13" s="209">
        <f t="shared" si="8"/>
        <v>3.7499999999999999E-2</v>
      </c>
      <c r="T13" s="207">
        <f t="shared" si="12"/>
        <v>-76267.793701200877</v>
      </c>
      <c r="W13" s="203">
        <v>12</v>
      </c>
      <c r="X13" s="202">
        <v>4.4609999999999997E-2</v>
      </c>
      <c r="Y13" s="16"/>
    </row>
    <row r="14" spans="1:25" x14ac:dyDescent="0.2">
      <c r="A14" s="205" t="str">
        <f>'Est Revenue Req CCR.ELG'!B60</f>
        <v>May</v>
      </c>
      <c r="B14" s="206">
        <f>'Est Revenue Req CCR.ELG'!C60</f>
        <v>2024</v>
      </c>
      <c r="D14" s="207">
        <f>'Est Revenue Req CCR.ELG'!D60</f>
        <v>65759260.47031036</v>
      </c>
      <c r="E14" s="207">
        <f>'Est Revenue Req CCR.ELG'!F60</f>
        <v>-2160267</v>
      </c>
      <c r="F14" s="207">
        <f t="shared" si="9"/>
        <v>63598993.47031036</v>
      </c>
      <c r="G14" s="207"/>
      <c r="H14" s="207">
        <f t="shared" si="10"/>
        <v>65759260.47031036</v>
      </c>
      <c r="I14" s="207">
        <f t="shared" si="6"/>
        <v>-3175978.530319484</v>
      </c>
      <c r="J14" s="207">
        <f t="shared" si="3"/>
        <v>62583281.939990878</v>
      </c>
      <c r="K14" s="207"/>
      <c r="L14" s="207">
        <f t="shared" si="4"/>
        <v>-1015711.5303194821</v>
      </c>
      <c r="M14" s="208">
        <v>0.21</v>
      </c>
      <c r="N14" s="207">
        <f t="shared" si="5"/>
        <v>-213299</v>
      </c>
      <c r="Q14" s="209">
        <f t="shared" si="0"/>
        <v>7.2190000000000004E-2</v>
      </c>
      <c r="R14" s="207">
        <f t="shared" si="11"/>
        <v>-248776.16371825032</v>
      </c>
      <c r="S14" s="209">
        <f t="shared" si="8"/>
        <v>3.7499999999999999E-2</v>
      </c>
      <c r="T14" s="207">
        <f t="shared" si="12"/>
        <v>-76267.793701200877</v>
      </c>
      <c r="W14" s="203">
        <v>13</v>
      </c>
      <c r="X14" s="202">
        <v>4.462E-2</v>
      </c>
      <c r="Y14" s="16"/>
    </row>
    <row r="15" spans="1:25" x14ac:dyDescent="0.2">
      <c r="A15" s="205" t="str">
        <f>'Est Revenue Req CCR.ELG'!B61</f>
        <v>June</v>
      </c>
      <c r="B15" s="206">
        <f>'Est Revenue Req CCR.ELG'!C61</f>
        <v>2024</v>
      </c>
      <c r="D15" s="207">
        <f>'Est Revenue Req CCR.ELG'!D61</f>
        <v>65759260.47031036</v>
      </c>
      <c r="E15" s="207">
        <f>'Est Revenue Req CCR.ELG'!F61</f>
        <v>-2481391</v>
      </c>
      <c r="F15" s="207">
        <f t="shared" si="9"/>
        <v>63277869.47031036</v>
      </c>
      <c r="G15" s="207"/>
      <c r="H15" s="207">
        <f t="shared" si="10"/>
        <v>65759260.47031036</v>
      </c>
      <c r="I15" s="207">
        <f t="shared" si="6"/>
        <v>-3501022.4877389353</v>
      </c>
      <c r="J15" s="207">
        <f t="shared" si="3"/>
        <v>62258237.982571423</v>
      </c>
      <c r="K15" s="207"/>
      <c r="L15" s="207">
        <f t="shared" si="4"/>
        <v>-1019631.4877389371</v>
      </c>
      <c r="M15" s="208">
        <v>0.21</v>
      </c>
      <c r="N15" s="207">
        <f t="shared" si="5"/>
        <v>-214123</v>
      </c>
      <c r="Q15" s="209">
        <f t="shared" si="0"/>
        <v>7.2190000000000004E-2</v>
      </c>
      <c r="R15" s="207">
        <f t="shared" si="11"/>
        <v>-248776.16371825032</v>
      </c>
      <c r="S15" s="209">
        <f t="shared" si="8"/>
        <v>3.7499999999999999E-2</v>
      </c>
      <c r="T15" s="207">
        <f t="shared" si="12"/>
        <v>-76267.793701200877</v>
      </c>
      <c r="W15" s="203">
        <v>14</v>
      </c>
      <c r="X15" s="202">
        <v>4.4609999999999997E-2</v>
      </c>
      <c r="Y15" s="16"/>
    </row>
    <row r="16" spans="1:25" x14ac:dyDescent="0.2">
      <c r="A16" s="205" t="str">
        <f>'Est Revenue Req CCR.ELG'!B62</f>
        <v>July</v>
      </c>
      <c r="B16" s="206">
        <f>'Est Revenue Req CCR.ELG'!C62</f>
        <v>2024</v>
      </c>
      <c r="D16" s="207">
        <f>'Est Revenue Req CCR.ELG'!D62</f>
        <v>65759260.47031036</v>
      </c>
      <c r="E16" s="207">
        <f>'Est Revenue Req CCR.ELG'!F62</f>
        <v>-2802515</v>
      </c>
      <c r="F16" s="207">
        <f t="shared" si="9"/>
        <v>62956745.47031036</v>
      </c>
      <c r="G16" s="207"/>
      <c r="H16" s="207">
        <f t="shared" si="10"/>
        <v>65759260.47031036</v>
      </c>
      <c r="I16" s="207">
        <f t="shared" si="6"/>
        <v>-3826066.4451583866</v>
      </c>
      <c r="J16" s="207">
        <f t="shared" si="3"/>
        <v>61933194.025151975</v>
      </c>
      <c r="K16" s="207"/>
      <c r="L16" s="207">
        <f t="shared" si="4"/>
        <v>-1023551.4451583847</v>
      </c>
      <c r="M16" s="208">
        <v>0.21</v>
      </c>
      <c r="N16" s="207">
        <f t="shared" si="5"/>
        <v>-214946</v>
      </c>
      <c r="Q16" s="209">
        <f t="shared" si="0"/>
        <v>7.2190000000000004E-2</v>
      </c>
      <c r="R16" s="207">
        <f t="shared" si="11"/>
        <v>-248776.16371825032</v>
      </c>
      <c r="S16" s="209">
        <f t="shared" si="8"/>
        <v>3.7499999999999999E-2</v>
      </c>
      <c r="T16" s="207">
        <f t="shared" si="12"/>
        <v>-76267.793701200877</v>
      </c>
      <c r="W16" s="203">
        <v>15</v>
      </c>
      <c r="X16" s="202">
        <v>4.462E-2</v>
      </c>
      <c r="Y16" s="16"/>
    </row>
    <row r="17" spans="1:25" x14ac:dyDescent="0.2">
      <c r="A17" s="205" t="str">
        <f>'Est Revenue Req CCR.ELG'!B63</f>
        <v>August</v>
      </c>
      <c r="B17" s="206">
        <f>'Est Revenue Req CCR.ELG'!C63</f>
        <v>2024</v>
      </c>
      <c r="D17" s="207">
        <f>'Est Revenue Req CCR.ELG'!D63</f>
        <v>65759260.47031036</v>
      </c>
      <c r="E17" s="207">
        <f>'Est Revenue Req CCR.ELG'!F63</f>
        <v>-3123639</v>
      </c>
      <c r="F17" s="207">
        <f t="shared" ref="F17:F25" si="13">SUM(D17:E17)</f>
        <v>62635621.47031036</v>
      </c>
      <c r="G17" s="207"/>
      <c r="H17" s="207">
        <f t="shared" ref="H17:H25" si="14">D17</f>
        <v>65759260.47031036</v>
      </c>
      <c r="I17" s="207">
        <f t="shared" si="6"/>
        <v>-4151110.4025778379</v>
      </c>
      <c r="J17" s="207">
        <f t="shared" si="3"/>
        <v>61608150.06773252</v>
      </c>
      <c r="K17" s="207"/>
      <c r="L17" s="207">
        <f t="shared" si="4"/>
        <v>-1027471.4025778398</v>
      </c>
      <c r="M17" s="208">
        <v>0.21</v>
      </c>
      <c r="N17" s="207">
        <f t="shared" si="5"/>
        <v>-215769</v>
      </c>
      <c r="Q17" s="209">
        <f t="shared" si="0"/>
        <v>7.2190000000000004E-2</v>
      </c>
      <c r="R17" s="207">
        <f t="shared" si="11"/>
        <v>-248776.16371825032</v>
      </c>
      <c r="S17" s="209">
        <f t="shared" si="8"/>
        <v>3.7499999999999999E-2</v>
      </c>
      <c r="T17" s="207">
        <f t="shared" si="12"/>
        <v>-76267.793701200877</v>
      </c>
      <c r="W17" s="203">
        <v>16</v>
      </c>
      <c r="X17" s="202">
        <v>4.4609999999999997E-2</v>
      </c>
      <c r="Y17" s="16"/>
    </row>
    <row r="18" spans="1:25" x14ac:dyDescent="0.2">
      <c r="A18" s="205" t="str">
        <f>'Est Revenue Req CCR.ELG'!B64</f>
        <v>September</v>
      </c>
      <c r="B18" s="206">
        <f>'Est Revenue Req CCR.ELG'!C64</f>
        <v>2024</v>
      </c>
      <c r="D18" s="207">
        <f>'Est Revenue Req CCR.ELG'!D64</f>
        <v>65759260.47031036</v>
      </c>
      <c r="E18" s="207">
        <f>'Est Revenue Req CCR.ELG'!F64</f>
        <v>-3444763</v>
      </c>
      <c r="F18" s="207">
        <f t="shared" si="13"/>
        <v>62314497.47031036</v>
      </c>
      <c r="G18" s="207"/>
      <c r="H18" s="207">
        <f t="shared" si="14"/>
        <v>65759260.47031036</v>
      </c>
      <c r="I18" s="207">
        <f t="shared" si="6"/>
        <v>-4476154.3599972893</v>
      </c>
      <c r="J18" s="207">
        <f t="shared" si="3"/>
        <v>61283106.110313073</v>
      </c>
      <c r="K18" s="207"/>
      <c r="L18" s="207">
        <f t="shared" si="4"/>
        <v>-1031391.3599972874</v>
      </c>
      <c r="M18" s="208">
        <v>0.21</v>
      </c>
      <c r="N18" s="207">
        <f t="shared" si="5"/>
        <v>-216592</v>
      </c>
      <c r="Q18" s="209">
        <f t="shared" si="0"/>
        <v>7.2190000000000004E-2</v>
      </c>
      <c r="R18" s="207">
        <f t="shared" si="11"/>
        <v>-248776.16371825032</v>
      </c>
      <c r="S18" s="209">
        <f t="shared" si="8"/>
        <v>3.7499999999999999E-2</v>
      </c>
      <c r="T18" s="207">
        <f t="shared" si="12"/>
        <v>-76267.793701200877</v>
      </c>
      <c r="W18" s="203">
        <v>17</v>
      </c>
      <c r="X18" s="202">
        <v>4.462E-2</v>
      </c>
      <c r="Y18" s="16"/>
    </row>
    <row r="19" spans="1:25" x14ac:dyDescent="0.2">
      <c r="A19" s="205" t="str">
        <f>'Est Revenue Req CCR.ELG'!B65</f>
        <v>October</v>
      </c>
      <c r="B19" s="206">
        <f>'Est Revenue Req CCR.ELG'!C65</f>
        <v>2024</v>
      </c>
      <c r="D19" s="207">
        <f>'Est Revenue Req CCR.ELG'!D65</f>
        <v>65759260.47031036</v>
      </c>
      <c r="E19" s="207">
        <f>'Est Revenue Req CCR.ELG'!F65</f>
        <v>-3765887</v>
      </c>
      <c r="F19" s="207">
        <f t="shared" si="13"/>
        <v>61993373.47031036</v>
      </c>
      <c r="G19" s="207"/>
      <c r="H19" s="207">
        <f t="shared" si="14"/>
        <v>65759260.47031036</v>
      </c>
      <c r="I19" s="207">
        <f t="shared" si="6"/>
        <v>-4801198.3174167406</v>
      </c>
      <c r="J19" s="207">
        <f t="shared" si="3"/>
        <v>60958062.152893618</v>
      </c>
      <c r="K19" s="207"/>
      <c r="L19" s="207">
        <f t="shared" si="4"/>
        <v>-1035311.3174167424</v>
      </c>
      <c r="M19" s="208">
        <v>0.21</v>
      </c>
      <c r="N19" s="207">
        <f t="shared" si="5"/>
        <v>-217415</v>
      </c>
      <c r="Q19" s="209">
        <f t="shared" si="0"/>
        <v>7.2190000000000004E-2</v>
      </c>
      <c r="R19" s="207">
        <f t="shared" si="11"/>
        <v>-248776.16371825032</v>
      </c>
      <c r="S19" s="209">
        <f t="shared" si="8"/>
        <v>3.7499999999999999E-2</v>
      </c>
      <c r="T19" s="207">
        <f t="shared" si="12"/>
        <v>-76267.793701200877</v>
      </c>
      <c r="W19" s="203">
        <v>18</v>
      </c>
      <c r="X19" s="202">
        <v>4.4609999999999997E-2</v>
      </c>
      <c r="Y19" s="16"/>
    </row>
    <row r="20" spans="1:25" x14ac:dyDescent="0.2">
      <c r="A20" s="205" t="str">
        <f>'Est Revenue Req CCR.ELG'!B66</f>
        <v>November</v>
      </c>
      <c r="B20" s="206">
        <f>'Est Revenue Req CCR.ELG'!C66</f>
        <v>2024</v>
      </c>
      <c r="D20" s="207">
        <f>'Est Revenue Req CCR.ELG'!D66</f>
        <v>65759260.47031036</v>
      </c>
      <c r="E20" s="207">
        <f>'Est Revenue Req CCR.ELG'!F66</f>
        <v>-4087011</v>
      </c>
      <c r="F20" s="207">
        <f t="shared" si="13"/>
        <v>61672249.47031036</v>
      </c>
      <c r="G20" s="207"/>
      <c r="H20" s="207">
        <f t="shared" si="14"/>
        <v>65759260.47031036</v>
      </c>
      <c r="I20" s="207">
        <f t="shared" si="6"/>
        <v>-5126242.2748361919</v>
      </c>
      <c r="J20" s="207">
        <f t="shared" si="3"/>
        <v>60633018.19547417</v>
      </c>
      <c r="K20" s="207"/>
      <c r="L20" s="207">
        <f t="shared" si="4"/>
        <v>-1039231.27483619</v>
      </c>
      <c r="M20" s="208">
        <v>0.21</v>
      </c>
      <c r="N20" s="207">
        <f t="shared" si="5"/>
        <v>-218239</v>
      </c>
      <c r="Q20" s="209">
        <f t="shared" si="0"/>
        <v>7.2190000000000004E-2</v>
      </c>
      <c r="R20" s="207">
        <f t="shared" si="11"/>
        <v>-248776.16371825032</v>
      </c>
      <c r="S20" s="209">
        <f t="shared" si="8"/>
        <v>3.7499999999999999E-2</v>
      </c>
      <c r="T20" s="207">
        <f t="shared" si="12"/>
        <v>-76267.793701200877</v>
      </c>
      <c r="W20" s="203">
        <v>19</v>
      </c>
      <c r="X20" s="202">
        <v>4.462E-2</v>
      </c>
      <c r="Y20" s="16"/>
    </row>
    <row r="21" spans="1:25" x14ac:dyDescent="0.2">
      <c r="A21" s="205" t="str">
        <f>'Est Revenue Req CCR.ELG'!B67</f>
        <v>December</v>
      </c>
      <c r="B21" s="206">
        <f>'Est Revenue Req CCR.ELG'!C67</f>
        <v>2024</v>
      </c>
      <c r="D21" s="207">
        <f>'Est Revenue Req CCR.ELG'!D67</f>
        <v>65759260.47031036</v>
      </c>
      <c r="E21" s="207">
        <f>'Est Revenue Req CCR.ELG'!F67</f>
        <v>-4408135</v>
      </c>
      <c r="F21" s="207">
        <f t="shared" si="13"/>
        <v>61351125.47031036</v>
      </c>
      <c r="G21" s="207"/>
      <c r="H21" s="207">
        <f t="shared" si="14"/>
        <v>65759260.47031036</v>
      </c>
      <c r="I21" s="207">
        <f t="shared" si="6"/>
        <v>-5451286.2322556432</v>
      </c>
      <c r="J21" s="207">
        <f t="shared" si="3"/>
        <v>60307974.238054715</v>
      </c>
      <c r="K21" s="207"/>
      <c r="L21" s="207">
        <f t="shared" si="4"/>
        <v>-1043151.2322556451</v>
      </c>
      <c r="M21" s="208">
        <v>0.21</v>
      </c>
      <c r="N21" s="207">
        <f t="shared" si="5"/>
        <v>-219062</v>
      </c>
      <c r="Q21" s="209">
        <f t="shared" si="0"/>
        <v>7.2190000000000004E-2</v>
      </c>
      <c r="R21" s="207">
        <f t="shared" si="11"/>
        <v>-248776.16371825032</v>
      </c>
      <c r="S21" s="209">
        <f t="shared" si="8"/>
        <v>3.7499999999999999E-2</v>
      </c>
      <c r="T21" s="207">
        <f t="shared" si="12"/>
        <v>-76267.793701200877</v>
      </c>
      <c r="W21" s="203">
        <v>20</v>
      </c>
      <c r="X21" s="202">
        <v>4.4609999999999997E-2</v>
      </c>
      <c r="Y21" s="16"/>
    </row>
    <row r="22" spans="1:25" x14ac:dyDescent="0.2">
      <c r="A22" s="205" t="str">
        <f>'Est Revenue Req CCR.ELG'!B68</f>
        <v>January</v>
      </c>
      <c r="B22" s="206">
        <f>'Est Revenue Req CCR.ELG'!C68</f>
        <v>2025</v>
      </c>
      <c r="D22" s="207">
        <f>'Est Revenue Req CCR.ELG'!D68</f>
        <v>65759260.47031036</v>
      </c>
      <c r="E22" s="207">
        <f>'Est Revenue Req CCR.ELG'!F68</f>
        <v>-4729259</v>
      </c>
      <c r="F22" s="207">
        <f t="shared" si="13"/>
        <v>61030001.47031036</v>
      </c>
      <c r="G22" s="207"/>
      <c r="H22" s="207">
        <f t="shared" si="14"/>
        <v>65759260.47031036</v>
      </c>
      <c r="I22" s="207">
        <f t="shared" si="6"/>
        <v>-5828204.9558388088</v>
      </c>
      <c r="J22" s="207">
        <f t="shared" si="3"/>
        <v>59931055.514471553</v>
      </c>
      <c r="K22" s="207"/>
      <c r="L22" s="207">
        <f t="shared" si="4"/>
        <v>-1098945.9558388069</v>
      </c>
      <c r="M22" s="208">
        <v>0.21</v>
      </c>
      <c r="N22" s="207">
        <f t="shared" si="5"/>
        <v>-230779</v>
      </c>
      <c r="Q22" s="209">
        <f t="shared" si="0"/>
        <v>6.6769999999999996E-2</v>
      </c>
      <c r="R22" s="207">
        <f t="shared" ref="R22:R25" si="15">-H$9*Q22/12</f>
        <v>-230098.13618877367</v>
      </c>
      <c r="S22" s="209">
        <f t="shared" si="8"/>
        <v>7.2190000000000004E-2</v>
      </c>
      <c r="T22" s="207">
        <f t="shared" ref="T22:T25" si="16">-(H$21-H$9)*S22/12</f>
        <v>-146820.5873943918</v>
      </c>
      <c r="W22" s="203">
        <v>21</v>
      </c>
      <c r="X22" s="202">
        <v>2.231E-2</v>
      </c>
    </row>
    <row r="23" spans="1:25" x14ac:dyDescent="0.2">
      <c r="A23" s="205" t="str">
        <f>'Est Revenue Req CCR.ELG'!B69</f>
        <v>February</v>
      </c>
      <c r="B23" s="206">
        <f>'Est Revenue Req CCR.ELG'!C69</f>
        <v>2025</v>
      </c>
      <c r="D23" s="207">
        <f>'Est Revenue Req CCR.ELG'!D69</f>
        <v>65759260.47031036</v>
      </c>
      <c r="E23" s="207">
        <f>'Est Revenue Req CCR.ELG'!F69</f>
        <v>-5050383</v>
      </c>
      <c r="F23" s="207">
        <f t="shared" si="13"/>
        <v>60708877.47031036</v>
      </c>
      <c r="G23" s="207"/>
      <c r="H23" s="207">
        <f t="shared" si="14"/>
        <v>65759260.47031036</v>
      </c>
      <c r="I23" s="207">
        <f t="shared" si="6"/>
        <v>-6205123.6794219743</v>
      </c>
      <c r="J23" s="207">
        <f t="shared" si="3"/>
        <v>59554136.790888384</v>
      </c>
      <c r="K23" s="207"/>
      <c r="L23" s="207">
        <f t="shared" si="4"/>
        <v>-1154740.6794219762</v>
      </c>
      <c r="M23" s="208">
        <v>0.21</v>
      </c>
      <c r="N23" s="207">
        <f t="shared" si="5"/>
        <v>-242496</v>
      </c>
      <c r="Q23" s="209">
        <f t="shared" si="0"/>
        <v>6.6769999999999996E-2</v>
      </c>
      <c r="R23" s="207">
        <f t="shared" si="15"/>
        <v>-230098.13618877367</v>
      </c>
      <c r="S23" s="209">
        <f t="shared" si="8"/>
        <v>7.2190000000000004E-2</v>
      </c>
      <c r="T23" s="207">
        <f t="shared" si="16"/>
        <v>-146820.5873943918</v>
      </c>
    </row>
    <row r="24" spans="1:25" x14ac:dyDescent="0.2">
      <c r="A24" s="205" t="str">
        <f>'Est Revenue Req CCR.ELG'!B70</f>
        <v>March</v>
      </c>
      <c r="B24" s="206">
        <f>'Est Revenue Req CCR.ELG'!C70</f>
        <v>2025</v>
      </c>
      <c r="D24" s="207">
        <f>'Est Revenue Req CCR.ELG'!D70</f>
        <v>65759260.47031036</v>
      </c>
      <c r="E24" s="207">
        <f>'Est Revenue Req CCR.ELG'!F70</f>
        <v>-5371507</v>
      </c>
      <c r="F24" s="207">
        <f t="shared" si="13"/>
        <v>60387753.47031036</v>
      </c>
      <c r="G24" s="207"/>
      <c r="H24" s="207">
        <f t="shared" si="14"/>
        <v>65759260.47031036</v>
      </c>
      <c r="I24" s="207">
        <f t="shared" si="6"/>
        <v>-6582042.4030051399</v>
      </c>
      <c r="J24" s="207">
        <f t="shared" si="3"/>
        <v>59177218.067305222</v>
      </c>
      <c r="K24" s="207"/>
      <c r="L24" s="207">
        <f t="shared" si="4"/>
        <v>-1210535.403005138</v>
      </c>
      <c r="M24" s="208">
        <v>0.21</v>
      </c>
      <c r="N24" s="207">
        <f t="shared" si="5"/>
        <v>-254212</v>
      </c>
      <c r="Q24" s="209">
        <f t="shared" si="0"/>
        <v>6.6769999999999996E-2</v>
      </c>
      <c r="R24" s="207">
        <f t="shared" si="15"/>
        <v>-230098.13618877367</v>
      </c>
      <c r="S24" s="209">
        <f t="shared" si="8"/>
        <v>7.2190000000000004E-2</v>
      </c>
      <c r="T24" s="207">
        <f t="shared" si="16"/>
        <v>-146820.5873943918</v>
      </c>
    </row>
    <row r="25" spans="1:25" x14ac:dyDescent="0.2">
      <c r="A25" s="205" t="str">
        <f>'Est Revenue Req CCR.ELG'!B71</f>
        <v>April</v>
      </c>
      <c r="B25" s="206">
        <f>'Est Revenue Req CCR.ELG'!C71</f>
        <v>2025</v>
      </c>
      <c r="D25" s="207">
        <f>'Est Revenue Req CCR.ELG'!D71</f>
        <v>65759260.47031036</v>
      </c>
      <c r="E25" s="207">
        <f>'Est Revenue Req CCR.ELG'!F71</f>
        <v>-5692631</v>
      </c>
      <c r="F25" s="207">
        <f t="shared" si="13"/>
        <v>60066629.47031036</v>
      </c>
      <c r="G25" s="207"/>
      <c r="H25" s="207">
        <f t="shared" si="14"/>
        <v>65759260.47031036</v>
      </c>
      <c r="I25" s="207">
        <f t="shared" si="6"/>
        <v>-6958961.1265883055</v>
      </c>
      <c r="J25" s="207">
        <f t="shared" si="3"/>
        <v>58800299.343722053</v>
      </c>
      <c r="K25" s="207"/>
      <c r="L25" s="207">
        <f t="shared" si="4"/>
        <v>-1266330.1265883073</v>
      </c>
      <c r="M25" s="208">
        <v>0.21</v>
      </c>
      <c r="N25" s="207">
        <f t="shared" si="5"/>
        <v>-265929</v>
      </c>
      <c r="Q25" s="209">
        <f t="shared" si="0"/>
        <v>6.6769999999999996E-2</v>
      </c>
      <c r="R25" s="207">
        <f t="shared" si="15"/>
        <v>-230098.13618877367</v>
      </c>
      <c r="S25" s="209">
        <f t="shared" si="8"/>
        <v>7.2190000000000004E-2</v>
      </c>
      <c r="T25" s="207">
        <f t="shared" si="16"/>
        <v>-146820.5873943918</v>
      </c>
    </row>
    <row r="26" spans="1:25" x14ac:dyDescent="0.2">
      <c r="A26" s="205" t="str">
        <f>'Est Revenue Req CCR.ELG'!B72</f>
        <v>May</v>
      </c>
      <c r="B26" s="206">
        <f>'Est Revenue Req CCR.ELG'!C72</f>
        <v>2025</v>
      </c>
      <c r="D26" s="207">
        <f>'Est Revenue Req CCR.ELG'!D72</f>
        <v>65759260.47031036</v>
      </c>
      <c r="E26" s="207">
        <f>'Est Revenue Req CCR.ELG'!F72</f>
        <v>-6013755</v>
      </c>
      <c r="F26" s="207">
        <f t="shared" ref="F26:F37" si="17">SUM(D26:E26)</f>
        <v>59745505.47031036</v>
      </c>
      <c r="G26" s="207"/>
      <c r="H26" s="207">
        <f t="shared" ref="H26:H37" si="18">D26</f>
        <v>65759260.47031036</v>
      </c>
      <c r="I26" s="207">
        <f t="shared" si="6"/>
        <v>-7335879.850171471</v>
      </c>
      <c r="J26" s="207">
        <f t="shared" ref="J26:J37" si="19">SUM(H26:I26)</f>
        <v>58423380.620138891</v>
      </c>
      <c r="K26" s="207"/>
      <c r="L26" s="207">
        <f t="shared" ref="L26:L37" si="20">J26-F26</f>
        <v>-1322124.8501714692</v>
      </c>
      <c r="M26" s="208">
        <v>0.21</v>
      </c>
      <c r="N26" s="207">
        <f t="shared" si="5"/>
        <v>-277646</v>
      </c>
      <c r="Q26" s="209">
        <f t="shared" si="0"/>
        <v>6.6769999999999996E-2</v>
      </c>
      <c r="R26" s="207">
        <f t="shared" ref="R26:R37" si="21">-H$9*Q26/12</f>
        <v>-230098.13618877367</v>
      </c>
      <c r="S26" s="209">
        <f t="shared" si="8"/>
        <v>7.2190000000000004E-2</v>
      </c>
      <c r="T26" s="207">
        <f t="shared" ref="T26:T37" si="22">-(H$21-H$9)*S26/12</f>
        <v>-146820.5873943918</v>
      </c>
    </row>
    <row r="27" spans="1:25" x14ac:dyDescent="0.2">
      <c r="A27" s="205" t="str">
        <f>'Est Revenue Req CCR.ELG'!B73</f>
        <v>June</v>
      </c>
      <c r="B27" s="206">
        <f>'Est Revenue Req CCR.ELG'!C73</f>
        <v>2025</v>
      </c>
      <c r="D27" s="207">
        <f>'Est Revenue Req CCR.ELG'!D73</f>
        <v>65759260.47031036</v>
      </c>
      <c r="E27" s="207">
        <f>'Est Revenue Req CCR.ELG'!F73</f>
        <v>-6334879</v>
      </c>
      <c r="F27" s="207">
        <f t="shared" si="17"/>
        <v>59424381.47031036</v>
      </c>
      <c r="G27" s="207"/>
      <c r="H27" s="207">
        <f t="shared" si="18"/>
        <v>65759260.47031036</v>
      </c>
      <c r="I27" s="207">
        <f t="shared" si="6"/>
        <v>-7712798.5737546366</v>
      </c>
      <c r="J27" s="207">
        <f t="shared" si="19"/>
        <v>58046461.896555722</v>
      </c>
      <c r="K27" s="207"/>
      <c r="L27" s="207">
        <f t="shared" si="20"/>
        <v>-1377919.5737546384</v>
      </c>
      <c r="M27" s="208">
        <v>0.21</v>
      </c>
      <c r="N27" s="207">
        <f t="shared" si="5"/>
        <v>-289363</v>
      </c>
      <c r="Q27" s="209">
        <f t="shared" si="0"/>
        <v>6.6769999999999996E-2</v>
      </c>
      <c r="R27" s="207">
        <f t="shared" si="21"/>
        <v>-230098.13618877367</v>
      </c>
      <c r="S27" s="209">
        <f t="shared" si="8"/>
        <v>7.2190000000000004E-2</v>
      </c>
      <c r="T27" s="207">
        <f t="shared" si="22"/>
        <v>-146820.5873943918</v>
      </c>
    </row>
    <row r="28" spans="1:25" x14ac:dyDescent="0.2">
      <c r="A28" s="205" t="str">
        <f>'Est Revenue Req CCR.ELG'!B74</f>
        <v>July</v>
      </c>
      <c r="B28" s="206">
        <f>'Est Revenue Req CCR.ELG'!C74</f>
        <v>2025</v>
      </c>
      <c r="D28" s="207">
        <f>'Est Revenue Req CCR.ELG'!D74</f>
        <v>65759260.47031036</v>
      </c>
      <c r="E28" s="207">
        <f>'Est Revenue Req CCR.ELG'!F74</f>
        <v>-6656003</v>
      </c>
      <c r="F28" s="207">
        <f t="shared" si="17"/>
        <v>59103257.47031036</v>
      </c>
      <c r="G28" s="207"/>
      <c r="H28" s="207">
        <f t="shared" si="18"/>
        <v>65759260.47031036</v>
      </c>
      <c r="I28" s="207">
        <f t="shared" si="6"/>
        <v>-8089717.2973378021</v>
      </c>
      <c r="J28" s="207">
        <f t="shared" si="19"/>
        <v>57669543.17297256</v>
      </c>
      <c r="K28" s="207"/>
      <c r="L28" s="207">
        <f t="shared" si="20"/>
        <v>-1433714.2973378003</v>
      </c>
      <c r="M28" s="208">
        <v>0.21</v>
      </c>
      <c r="N28" s="207">
        <f t="shared" si="5"/>
        <v>-301080</v>
      </c>
      <c r="Q28" s="209">
        <f t="shared" si="0"/>
        <v>6.6769999999999996E-2</v>
      </c>
      <c r="R28" s="207">
        <f t="shared" si="21"/>
        <v>-230098.13618877367</v>
      </c>
      <c r="S28" s="209">
        <f t="shared" si="8"/>
        <v>7.2190000000000004E-2</v>
      </c>
      <c r="T28" s="207">
        <f t="shared" si="22"/>
        <v>-146820.5873943918</v>
      </c>
    </row>
    <row r="29" spans="1:25" x14ac:dyDescent="0.2">
      <c r="A29" s="205" t="str">
        <f>'Est Revenue Req CCR.ELG'!B75</f>
        <v>August</v>
      </c>
      <c r="B29" s="206">
        <f>'Est Revenue Req CCR.ELG'!C75</f>
        <v>2025</v>
      </c>
      <c r="D29" s="207">
        <f>'Est Revenue Req CCR.ELG'!D75</f>
        <v>65759260.47031036</v>
      </c>
      <c r="E29" s="207">
        <f>'Est Revenue Req CCR.ELG'!F75</f>
        <v>-6977127</v>
      </c>
      <c r="F29" s="207">
        <f t="shared" si="17"/>
        <v>58782133.47031036</v>
      </c>
      <c r="G29" s="207"/>
      <c r="H29" s="207">
        <f t="shared" si="18"/>
        <v>65759260.47031036</v>
      </c>
      <c r="I29" s="207">
        <f t="shared" si="6"/>
        <v>-8466636.0209209677</v>
      </c>
      <c r="J29" s="207">
        <f t="shared" si="19"/>
        <v>57292624.449389391</v>
      </c>
      <c r="K29" s="207"/>
      <c r="L29" s="207">
        <f t="shared" si="20"/>
        <v>-1489509.0209209695</v>
      </c>
      <c r="M29" s="208">
        <v>0.21</v>
      </c>
      <c r="N29" s="207">
        <f t="shared" si="5"/>
        <v>-312797</v>
      </c>
      <c r="Q29" s="209">
        <f t="shared" si="0"/>
        <v>6.6769999999999996E-2</v>
      </c>
      <c r="R29" s="207">
        <f t="shared" si="21"/>
        <v>-230098.13618877367</v>
      </c>
      <c r="S29" s="209">
        <f t="shared" si="8"/>
        <v>7.2190000000000004E-2</v>
      </c>
      <c r="T29" s="207">
        <f t="shared" si="22"/>
        <v>-146820.5873943918</v>
      </c>
    </row>
    <row r="30" spans="1:25" x14ac:dyDescent="0.2">
      <c r="A30" s="205" t="str">
        <f>'Est Revenue Req CCR.ELG'!B76</f>
        <v>September</v>
      </c>
      <c r="B30" s="206">
        <f>'Est Revenue Req CCR.ELG'!C76</f>
        <v>2025</v>
      </c>
      <c r="D30" s="207">
        <f>'Est Revenue Req CCR.ELG'!D76</f>
        <v>65759260.47031036</v>
      </c>
      <c r="E30" s="207">
        <f>'Est Revenue Req CCR.ELG'!F76</f>
        <v>-7298251</v>
      </c>
      <c r="F30" s="207">
        <f t="shared" si="17"/>
        <v>58461009.47031036</v>
      </c>
      <c r="G30" s="207"/>
      <c r="H30" s="207">
        <f t="shared" si="18"/>
        <v>65759260.47031036</v>
      </c>
      <c r="I30" s="207">
        <f t="shared" si="6"/>
        <v>-8843554.7445041332</v>
      </c>
      <c r="J30" s="207">
        <f t="shared" si="19"/>
        <v>56915705.725806229</v>
      </c>
      <c r="K30" s="207"/>
      <c r="L30" s="207">
        <f t="shared" si="20"/>
        <v>-1545303.7445041314</v>
      </c>
      <c r="M30" s="208">
        <v>0.21</v>
      </c>
      <c r="N30" s="207">
        <f t="shared" si="5"/>
        <v>-324514</v>
      </c>
      <c r="Q30" s="209">
        <f t="shared" si="0"/>
        <v>6.6769999999999996E-2</v>
      </c>
      <c r="R30" s="207">
        <f t="shared" si="21"/>
        <v>-230098.13618877367</v>
      </c>
      <c r="S30" s="209">
        <f t="shared" si="8"/>
        <v>7.2190000000000004E-2</v>
      </c>
      <c r="T30" s="207">
        <f t="shared" si="22"/>
        <v>-146820.5873943918</v>
      </c>
    </row>
    <row r="31" spans="1:25" x14ac:dyDescent="0.2">
      <c r="A31" s="205" t="str">
        <f>'Est Revenue Req CCR.ELG'!B77</f>
        <v>October</v>
      </c>
      <c r="B31" s="206">
        <f>'Est Revenue Req CCR.ELG'!C77</f>
        <v>2025</v>
      </c>
      <c r="D31" s="207">
        <f>'Est Revenue Req CCR.ELG'!D77</f>
        <v>65759260.47031036</v>
      </c>
      <c r="E31" s="207">
        <f>'Est Revenue Req CCR.ELG'!F77</f>
        <v>-7619375</v>
      </c>
      <c r="F31" s="207">
        <f t="shared" si="17"/>
        <v>58139885.47031036</v>
      </c>
      <c r="G31" s="207"/>
      <c r="H31" s="207">
        <f t="shared" si="18"/>
        <v>65759260.47031036</v>
      </c>
      <c r="I31" s="207">
        <f t="shared" si="6"/>
        <v>-9220473.4680872988</v>
      </c>
      <c r="J31" s="207">
        <f t="shared" si="19"/>
        <v>56538787.00222306</v>
      </c>
      <c r="K31" s="207"/>
      <c r="L31" s="207">
        <f t="shared" si="20"/>
        <v>-1601098.4680873007</v>
      </c>
      <c r="M31" s="208">
        <v>0.21</v>
      </c>
      <c r="N31" s="207">
        <f t="shared" si="5"/>
        <v>-336231</v>
      </c>
      <c r="Q31" s="209">
        <f t="shared" si="0"/>
        <v>6.6769999999999996E-2</v>
      </c>
      <c r="R31" s="207">
        <f t="shared" si="21"/>
        <v>-230098.13618877367</v>
      </c>
      <c r="S31" s="209">
        <f t="shared" si="8"/>
        <v>7.2190000000000004E-2</v>
      </c>
      <c r="T31" s="207">
        <f t="shared" si="22"/>
        <v>-146820.5873943918</v>
      </c>
    </row>
    <row r="32" spans="1:25" x14ac:dyDescent="0.2">
      <c r="A32" s="205" t="str">
        <f>'Est Revenue Req CCR.ELG'!B78</f>
        <v>November</v>
      </c>
      <c r="B32" s="206">
        <f>'Est Revenue Req CCR.ELG'!C78</f>
        <v>2025</v>
      </c>
      <c r="D32" s="207">
        <f>'Est Revenue Req CCR.ELG'!D78</f>
        <v>65759260.47031036</v>
      </c>
      <c r="E32" s="207">
        <f>'Est Revenue Req CCR.ELG'!F78</f>
        <v>-7940499</v>
      </c>
      <c r="F32" s="207">
        <f t="shared" si="17"/>
        <v>57818761.47031036</v>
      </c>
      <c r="G32" s="207"/>
      <c r="H32" s="207">
        <f t="shared" si="18"/>
        <v>65759260.47031036</v>
      </c>
      <c r="I32" s="207">
        <f t="shared" si="6"/>
        <v>-9597392.1916704644</v>
      </c>
      <c r="J32" s="207">
        <f t="shared" si="19"/>
        <v>56161868.278639898</v>
      </c>
      <c r="K32" s="207"/>
      <c r="L32" s="207">
        <f t="shared" si="20"/>
        <v>-1656893.1916704625</v>
      </c>
      <c r="M32" s="208">
        <v>0.21</v>
      </c>
      <c r="N32" s="207">
        <f t="shared" si="5"/>
        <v>-347948</v>
      </c>
      <c r="Q32" s="209">
        <f t="shared" si="0"/>
        <v>6.6769999999999996E-2</v>
      </c>
      <c r="R32" s="207">
        <f t="shared" si="21"/>
        <v>-230098.13618877367</v>
      </c>
      <c r="S32" s="209">
        <f t="shared" si="8"/>
        <v>7.2190000000000004E-2</v>
      </c>
      <c r="T32" s="207">
        <f t="shared" si="22"/>
        <v>-146820.5873943918</v>
      </c>
    </row>
    <row r="33" spans="1:20" x14ac:dyDescent="0.2">
      <c r="A33" s="205" t="str">
        <f>'Est Revenue Req CCR.ELG'!B79</f>
        <v>December</v>
      </c>
      <c r="B33" s="206">
        <f>'Est Revenue Req CCR.ELG'!C79</f>
        <v>2025</v>
      </c>
      <c r="D33" s="207">
        <f>'Est Revenue Req CCR.ELG'!D79</f>
        <v>65759260.47031036</v>
      </c>
      <c r="E33" s="207">
        <f>'Est Revenue Req CCR.ELG'!F79</f>
        <v>-8261623</v>
      </c>
      <c r="F33" s="207">
        <f t="shared" si="17"/>
        <v>57497637.47031036</v>
      </c>
      <c r="G33" s="207"/>
      <c r="H33" s="207">
        <f t="shared" si="18"/>
        <v>65759260.47031036</v>
      </c>
      <c r="I33" s="207">
        <f t="shared" si="6"/>
        <v>-9974310.9152536299</v>
      </c>
      <c r="J33" s="207">
        <f t="shared" si="19"/>
        <v>55784949.555056728</v>
      </c>
      <c r="K33" s="207"/>
      <c r="L33" s="207">
        <f t="shared" si="20"/>
        <v>-1712687.9152536318</v>
      </c>
      <c r="M33" s="208">
        <v>0.21</v>
      </c>
      <c r="N33" s="207">
        <f t="shared" si="5"/>
        <v>-359664</v>
      </c>
      <c r="Q33" s="209">
        <f t="shared" si="0"/>
        <v>6.6769999999999996E-2</v>
      </c>
      <c r="R33" s="207">
        <f t="shared" si="21"/>
        <v>-230098.13618877367</v>
      </c>
      <c r="S33" s="209">
        <f t="shared" si="8"/>
        <v>7.2190000000000004E-2</v>
      </c>
      <c r="T33" s="207">
        <f t="shared" si="22"/>
        <v>-146820.5873943918</v>
      </c>
    </row>
    <row r="34" spans="1:20" x14ac:dyDescent="0.2">
      <c r="A34" s="205" t="str">
        <f>'Est Revenue Req CCR.ELG'!B80</f>
        <v>January</v>
      </c>
      <c r="B34" s="206">
        <f>'Est Revenue Req CCR.ELG'!C80</f>
        <v>2026</v>
      </c>
      <c r="D34" s="207">
        <f>'Est Revenue Req CCR.ELG'!D80</f>
        <v>65759260.47031036</v>
      </c>
      <c r="E34" s="207">
        <f>'Est Revenue Req CCR.ELG'!F80</f>
        <v>-8582747</v>
      </c>
      <c r="F34" s="207">
        <f t="shared" si="17"/>
        <v>57176513.47031036</v>
      </c>
      <c r="G34" s="207"/>
      <c r="H34" s="207">
        <f t="shared" si="18"/>
        <v>65759260.47031036</v>
      </c>
      <c r="I34" s="207">
        <f t="shared" ref="I34:I71" si="23">R34+T34+I33</f>
        <v>-10322975.747684713</v>
      </c>
      <c r="J34" s="207">
        <f t="shared" si="19"/>
        <v>55436284.722625643</v>
      </c>
      <c r="K34" s="207"/>
      <c r="L34" s="207">
        <f t="shared" si="20"/>
        <v>-1740228.7476847172</v>
      </c>
      <c r="M34" s="208">
        <v>0.21</v>
      </c>
      <c r="N34" s="207">
        <f t="shared" ref="N34:N71" si="24">ROUND(L34*M34,0)</f>
        <v>-365448</v>
      </c>
      <c r="Q34" s="209">
        <f t="shared" ref="Q34:Q65" si="25">VLOOKUP($B34+1-2023,$W$2:$X$22,2)</f>
        <v>6.1769999999999999E-2</v>
      </c>
      <c r="R34" s="207">
        <f t="shared" si="21"/>
        <v>-212867.4834863045</v>
      </c>
      <c r="S34" s="209">
        <f t="shared" si="8"/>
        <v>6.6769999999999996E-2</v>
      </c>
      <c r="T34" s="207">
        <f t="shared" si="22"/>
        <v>-135797.3489447782</v>
      </c>
    </row>
    <row r="35" spans="1:20" x14ac:dyDescent="0.2">
      <c r="A35" s="205" t="str">
        <f>'Est Revenue Req CCR.ELG'!B81</f>
        <v>February</v>
      </c>
      <c r="B35" s="206">
        <f>'Est Revenue Req CCR.ELG'!C81</f>
        <v>2026</v>
      </c>
      <c r="D35" s="207">
        <f>'Est Revenue Req CCR.ELG'!D81</f>
        <v>65759260.47031036</v>
      </c>
      <c r="E35" s="207">
        <f>'Est Revenue Req CCR.ELG'!F81</f>
        <v>-8903871</v>
      </c>
      <c r="F35" s="207">
        <f t="shared" si="17"/>
        <v>56855389.47031036</v>
      </c>
      <c r="G35" s="207"/>
      <c r="H35" s="207">
        <f t="shared" si="18"/>
        <v>65759260.47031036</v>
      </c>
      <c r="I35" s="207">
        <f t="shared" si="23"/>
        <v>-10671640.580115797</v>
      </c>
      <c r="J35" s="207">
        <f t="shared" si="19"/>
        <v>55087619.890194565</v>
      </c>
      <c r="K35" s="207"/>
      <c r="L35" s="207">
        <f t="shared" si="20"/>
        <v>-1767769.5801157951</v>
      </c>
      <c r="M35" s="208">
        <v>0.21</v>
      </c>
      <c r="N35" s="207">
        <f t="shared" si="24"/>
        <v>-371232</v>
      </c>
      <c r="Q35" s="209">
        <f t="shared" si="25"/>
        <v>6.1769999999999999E-2</v>
      </c>
      <c r="R35" s="207">
        <f t="shared" si="21"/>
        <v>-212867.4834863045</v>
      </c>
      <c r="S35" s="209">
        <f t="shared" si="8"/>
        <v>6.6769999999999996E-2</v>
      </c>
      <c r="T35" s="207">
        <f t="shared" si="22"/>
        <v>-135797.3489447782</v>
      </c>
    </row>
    <row r="36" spans="1:20" x14ac:dyDescent="0.2">
      <c r="A36" s="205" t="str">
        <f>'Est Revenue Req CCR.ELG'!B82</f>
        <v>March</v>
      </c>
      <c r="B36" s="206">
        <f>'Est Revenue Req CCR.ELG'!C82</f>
        <v>2026</v>
      </c>
      <c r="D36" s="207">
        <f>'Est Revenue Req CCR.ELG'!D82</f>
        <v>65759260.47031036</v>
      </c>
      <c r="E36" s="207">
        <f>'Est Revenue Req CCR.ELG'!F82</f>
        <v>-9224995</v>
      </c>
      <c r="F36" s="207">
        <f t="shared" si="17"/>
        <v>56534265.47031036</v>
      </c>
      <c r="G36" s="207"/>
      <c r="H36" s="207">
        <f t="shared" si="18"/>
        <v>65759260.47031036</v>
      </c>
      <c r="I36" s="207">
        <f t="shared" si="23"/>
        <v>-11020305.412546881</v>
      </c>
      <c r="J36" s="207">
        <f t="shared" si="19"/>
        <v>54738955.05776348</v>
      </c>
      <c r="K36" s="207"/>
      <c r="L36" s="207">
        <f t="shared" si="20"/>
        <v>-1795310.4125468805</v>
      </c>
      <c r="M36" s="208">
        <v>0.21</v>
      </c>
      <c r="N36" s="207">
        <f t="shared" si="24"/>
        <v>-377015</v>
      </c>
      <c r="Q36" s="209">
        <f t="shared" si="25"/>
        <v>6.1769999999999999E-2</v>
      </c>
      <c r="R36" s="207">
        <f t="shared" si="21"/>
        <v>-212867.4834863045</v>
      </c>
      <c r="S36" s="209">
        <f t="shared" si="8"/>
        <v>6.6769999999999996E-2</v>
      </c>
      <c r="T36" s="207">
        <f t="shared" si="22"/>
        <v>-135797.3489447782</v>
      </c>
    </row>
    <row r="37" spans="1:20" x14ac:dyDescent="0.2">
      <c r="A37" s="205" t="str">
        <f>'Est Revenue Req CCR.ELG'!B83</f>
        <v>April</v>
      </c>
      <c r="B37" s="206">
        <f>'Est Revenue Req CCR.ELG'!C83</f>
        <v>2026</v>
      </c>
      <c r="D37" s="207">
        <f>'Est Revenue Req CCR.ELG'!D83</f>
        <v>65759260.47031036</v>
      </c>
      <c r="E37" s="207">
        <f>'Est Revenue Req CCR.ELG'!F83</f>
        <v>-9546119</v>
      </c>
      <c r="F37" s="207">
        <f t="shared" si="17"/>
        <v>56213141.47031036</v>
      </c>
      <c r="G37" s="207"/>
      <c r="H37" s="207">
        <f t="shared" si="18"/>
        <v>65759260.47031036</v>
      </c>
      <c r="I37" s="207">
        <f t="shared" si="23"/>
        <v>-11368970.244977964</v>
      </c>
      <c r="J37" s="207">
        <f t="shared" si="19"/>
        <v>54390290.225332394</v>
      </c>
      <c r="K37" s="207"/>
      <c r="L37" s="207">
        <f t="shared" si="20"/>
        <v>-1822851.244977966</v>
      </c>
      <c r="M37" s="208">
        <v>0.21</v>
      </c>
      <c r="N37" s="207">
        <f t="shared" si="24"/>
        <v>-382799</v>
      </c>
      <c r="Q37" s="209">
        <f t="shared" si="25"/>
        <v>6.1769999999999999E-2</v>
      </c>
      <c r="R37" s="207">
        <f t="shared" si="21"/>
        <v>-212867.4834863045</v>
      </c>
      <c r="S37" s="209">
        <f t="shared" si="8"/>
        <v>6.6769999999999996E-2</v>
      </c>
      <c r="T37" s="207">
        <f t="shared" si="22"/>
        <v>-135797.3489447782</v>
      </c>
    </row>
    <row r="38" spans="1:20" x14ac:dyDescent="0.2">
      <c r="A38" s="205" t="str">
        <f>'Est Revenue Req CCR.ELG'!B84</f>
        <v>May</v>
      </c>
      <c r="B38" s="206">
        <f>'Est Revenue Req CCR.ELG'!C84</f>
        <v>2026</v>
      </c>
      <c r="D38" s="207">
        <f>'Est Revenue Req CCR.ELG'!D84</f>
        <v>65759260.47031036</v>
      </c>
      <c r="E38" s="207">
        <f>'Est Revenue Req CCR.ELG'!F84</f>
        <v>-9867243</v>
      </c>
      <c r="F38" s="207">
        <f t="shared" ref="F38:F75" si="26">SUM(D38:E38)</f>
        <v>55892017.47031036</v>
      </c>
      <c r="G38" s="207"/>
      <c r="H38" s="207">
        <f t="shared" ref="H38:H75" si="27">D38</f>
        <v>65759260.47031036</v>
      </c>
      <c r="I38" s="207">
        <f t="shared" si="23"/>
        <v>-11717635.077409048</v>
      </c>
      <c r="J38" s="207">
        <f t="shared" ref="J38:J75" si="28">SUM(H38:I38)</f>
        <v>54041625.392901316</v>
      </c>
      <c r="K38" s="207"/>
      <c r="L38" s="207">
        <f t="shared" ref="L38:L75" si="29">J38-F38</f>
        <v>-1850392.0774090439</v>
      </c>
      <c r="M38" s="208">
        <v>0.21</v>
      </c>
      <c r="N38" s="207">
        <f t="shared" si="24"/>
        <v>-388582</v>
      </c>
      <c r="Q38" s="209">
        <f t="shared" si="25"/>
        <v>6.1769999999999999E-2</v>
      </c>
      <c r="R38" s="207">
        <f t="shared" ref="R38:R75" si="30">-H$9*Q38/12</f>
        <v>-212867.4834863045</v>
      </c>
      <c r="S38" s="209">
        <f t="shared" si="8"/>
        <v>6.6769999999999996E-2</v>
      </c>
      <c r="T38" s="207">
        <f t="shared" ref="T38:T75" si="31">-(H$21-H$9)*S38/12</f>
        <v>-135797.3489447782</v>
      </c>
    </row>
    <row r="39" spans="1:20" x14ac:dyDescent="0.2">
      <c r="A39" s="205" t="str">
        <f>'Est Revenue Req CCR.ELG'!B85</f>
        <v>June</v>
      </c>
      <c r="B39" s="206">
        <f>'Est Revenue Req CCR.ELG'!C85</f>
        <v>2026</v>
      </c>
      <c r="D39" s="207">
        <f>'Est Revenue Req CCR.ELG'!D85</f>
        <v>65759260.47031036</v>
      </c>
      <c r="E39" s="207">
        <f>'Est Revenue Req CCR.ELG'!F85</f>
        <v>-10188367</v>
      </c>
      <c r="F39" s="207">
        <f t="shared" si="26"/>
        <v>55570893.47031036</v>
      </c>
      <c r="G39" s="207"/>
      <c r="H39" s="207">
        <f t="shared" si="27"/>
        <v>65759260.47031036</v>
      </c>
      <c r="I39" s="207">
        <f t="shared" si="23"/>
        <v>-12066299.909840131</v>
      </c>
      <c r="J39" s="207">
        <f t="shared" si="28"/>
        <v>53692960.560470231</v>
      </c>
      <c r="K39" s="207"/>
      <c r="L39" s="207">
        <f t="shared" si="29"/>
        <v>-1877932.9098401293</v>
      </c>
      <c r="M39" s="208">
        <v>0.21</v>
      </c>
      <c r="N39" s="207">
        <f t="shared" si="24"/>
        <v>-394366</v>
      </c>
      <c r="Q39" s="209">
        <f t="shared" si="25"/>
        <v>6.1769999999999999E-2</v>
      </c>
      <c r="R39" s="207">
        <f t="shared" si="30"/>
        <v>-212867.4834863045</v>
      </c>
      <c r="S39" s="209">
        <f t="shared" si="8"/>
        <v>6.6769999999999996E-2</v>
      </c>
      <c r="T39" s="207">
        <f t="shared" si="31"/>
        <v>-135797.3489447782</v>
      </c>
    </row>
    <row r="40" spans="1:20" x14ac:dyDescent="0.2">
      <c r="A40" s="205" t="str">
        <f>'Est Revenue Req CCR.ELG'!B86</f>
        <v>July</v>
      </c>
      <c r="B40" s="206">
        <f>'Est Revenue Req CCR.ELG'!C86</f>
        <v>2026</v>
      </c>
      <c r="D40" s="207">
        <f>'Est Revenue Req CCR.ELG'!D86</f>
        <v>65759260.47031036</v>
      </c>
      <c r="E40" s="207">
        <f>'Est Revenue Req CCR.ELG'!F86</f>
        <v>-10509491</v>
      </c>
      <c r="F40" s="207">
        <f t="shared" si="26"/>
        <v>55249769.47031036</v>
      </c>
      <c r="G40" s="207"/>
      <c r="H40" s="207">
        <f t="shared" si="27"/>
        <v>65759260.47031036</v>
      </c>
      <c r="I40" s="207">
        <f t="shared" si="23"/>
        <v>-12414964.742271215</v>
      </c>
      <c r="J40" s="207">
        <f t="shared" si="28"/>
        <v>53344295.728039145</v>
      </c>
      <c r="K40" s="207"/>
      <c r="L40" s="207">
        <f t="shared" si="29"/>
        <v>-1905473.7422712147</v>
      </c>
      <c r="M40" s="208">
        <v>0.21</v>
      </c>
      <c r="N40" s="207">
        <f t="shared" si="24"/>
        <v>-400149</v>
      </c>
      <c r="Q40" s="209">
        <f t="shared" si="25"/>
        <v>6.1769999999999999E-2</v>
      </c>
      <c r="R40" s="207">
        <f t="shared" si="30"/>
        <v>-212867.4834863045</v>
      </c>
      <c r="S40" s="209">
        <f t="shared" si="8"/>
        <v>6.6769999999999996E-2</v>
      </c>
      <c r="T40" s="207">
        <f t="shared" si="31"/>
        <v>-135797.3489447782</v>
      </c>
    </row>
    <row r="41" spans="1:20" x14ac:dyDescent="0.2">
      <c r="A41" s="205" t="str">
        <f>'Est Revenue Req CCR.ELG'!B87</f>
        <v>August</v>
      </c>
      <c r="B41" s="206">
        <f>'Est Revenue Req CCR.ELG'!C87</f>
        <v>2026</v>
      </c>
      <c r="D41" s="207">
        <f>'Est Revenue Req CCR.ELG'!D87</f>
        <v>65759260.47031036</v>
      </c>
      <c r="E41" s="207">
        <f>'Est Revenue Req CCR.ELG'!F87</f>
        <v>-10830615</v>
      </c>
      <c r="F41" s="207">
        <f t="shared" si="26"/>
        <v>54928645.47031036</v>
      </c>
      <c r="G41" s="207"/>
      <c r="H41" s="207">
        <f t="shared" si="27"/>
        <v>65759260.47031036</v>
      </c>
      <c r="I41" s="207">
        <f t="shared" si="23"/>
        <v>-12763629.574702298</v>
      </c>
      <c r="J41" s="207">
        <f t="shared" si="28"/>
        <v>52995630.89560806</v>
      </c>
      <c r="K41" s="207"/>
      <c r="L41" s="207">
        <f t="shared" si="29"/>
        <v>-1933014.5747023001</v>
      </c>
      <c r="M41" s="208">
        <v>0.21</v>
      </c>
      <c r="N41" s="207">
        <f t="shared" si="24"/>
        <v>-405933</v>
      </c>
      <c r="Q41" s="209">
        <f t="shared" si="25"/>
        <v>6.1769999999999999E-2</v>
      </c>
      <c r="R41" s="207">
        <f t="shared" si="30"/>
        <v>-212867.4834863045</v>
      </c>
      <c r="S41" s="209">
        <f t="shared" si="8"/>
        <v>6.6769999999999996E-2</v>
      </c>
      <c r="T41" s="207">
        <f t="shared" si="31"/>
        <v>-135797.3489447782</v>
      </c>
    </row>
    <row r="42" spans="1:20" x14ac:dyDescent="0.2">
      <c r="A42" s="205" t="str">
        <f>'Est Revenue Req CCR.ELG'!B88</f>
        <v>September</v>
      </c>
      <c r="B42" s="206">
        <f>'Est Revenue Req CCR.ELG'!C88</f>
        <v>2026</v>
      </c>
      <c r="D42" s="207">
        <f>'Est Revenue Req CCR.ELG'!D88</f>
        <v>65759260.47031036</v>
      </c>
      <c r="E42" s="207">
        <f>'Est Revenue Req CCR.ELG'!F88</f>
        <v>-11151739</v>
      </c>
      <c r="F42" s="207">
        <f t="shared" si="26"/>
        <v>54607521.47031036</v>
      </c>
      <c r="G42" s="207"/>
      <c r="H42" s="207">
        <f t="shared" si="27"/>
        <v>65759260.47031036</v>
      </c>
      <c r="I42" s="207">
        <f t="shared" si="23"/>
        <v>-13112294.407133382</v>
      </c>
      <c r="J42" s="207">
        <f t="shared" si="28"/>
        <v>52646966.063176975</v>
      </c>
      <c r="K42" s="207"/>
      <c r="L42" s="207">
        <f t="shared" si="29"/>
        <v>-1960555.4071333855</v>
      </c>
      <c r="M42" s="208">
        <v>0.21</v>
      </c>
      <c r="N42" s="207">
        <f t="shared" si="24"/>
        <v>-411717</v>
      </c>
      <c r="Q42" s="209">
        <f t="shared" si="25"/>
        <v>6.1769999999999999E-2</v>
      </c>
      <c r="R42" s="207">
        <f t="shared" si="30"/>
        <v>-212867.4834863045</v>
      </c>
      <c r="S42" s="209">
        <f t="shared" ref="S42:S74" si="32">VLOOKUP($B42+1-2024,$W$2:$X$22,2)</f>
        <v>6.6769999999999996E-2</v>
      </c>
      <c r="T42" s="207">
        <f t="shared" si="31"/>
        <v>-135797.3489447782</v>
      </c>
    </row>
    <row r="43" spans="1:20" x14ac:dyDescent="0.2">
      <c r="A43" s="205" t="str">
        <f>'Est Revenue Req CCR.ELG'!B89</f>
        <v>October</v>
      </c>
      <c r="B43" s="206">
        <f>'Est Revenue Req CCR.ELG'!C89</f>
        <v>2026</v>
      </c>
      <c r="D43" s="207">
        <f>'Est Revenue Req CCR.ELG'!D89</f>
        <v>65759260.47031036</v>
      </c>
      <c r="E43" s="207">
        <f>'Est Revenue Req CCR.ELG'!F89</f>
        <v>-11472863</v>
      </c>
      <c r="F43" s="207">
        <f t="shared" si="26"/>
        <v>54286397.47031036</v>
      </c>
      <c r="G43" s="207"/>
      <c r="H43" s="207">
        <f t="shared" si="27"/>
        <v>65759260.47031036</v>
      </c>
      <c r="I43" s="207">
        <f t="shared" si="23"/>
        <v>-13460959.239564465</v>
      </c>
      <c r="J43" s="207">
        <f t="shared" si="28"/>
        <v>52298301.230745897</v>
      </c>
      <c r="K43" s="207"/>
      <c r="L43" s="207">
        <f t="shared" si="29"/>
        <v>-1988096.2395644635</v>
      </c>
      <c r="M43" s="208">
        <v>0.21</v>
      </c>
      <c r="N43" s="207">
        <f t="shared" si="24"/>
        <v>-417500</v>
      </c>
      <c r="Q43" s="209">
        <f t="shared" si="25"/>
        <v>6.1769999999999999E-2</v>
      </c>
      <c r="R43" s="207">
        <f t="shared" si="30"/>
        <v>-212867.4834863045</v>
      </c>
      <c r="S43" s="209">
        <f t="shared" si="32"/>
        <v>6.6769999999999996E-2</v>
      </c>
      <c r="T43" s="207">
        <f t="shared" si="31"/>
        <v>-135797.3489447782</v>
      </c>
    </row>
    <row r="44" spans="1:20" x14ac:dyDescent="0.2">
      <c r="A44" s="205" t="str">
        <f>'Est Revenue Req CCR.ELG'!B90</f>
        <v>November</v>
      </c>
      <c r="B44" s="206">
        <f>'Est Revenue Req CCR.ELG'!C90</f>
        <v>2026</v>
      </c>
      <c r="D44" s="207">
        <f>'Est Revenue Req CCR.ELG'!D90</f>
        <v>65759260.47031036</v>
      </c>
      <c r="E44" s="207">
        <f>'Est Revenue Req CCR.ELG'!F90</f>
        <v>-11793987</v>
      </c>
      <c r="F44" s="207">
        <f t="shared" si="26"/>
        <v>53965273.47031036</v>
      </c>
      <c r="G44" s="207"/>
      <c r="H44" s="207">
        <f t="shared" si="27"/>
        <v>65759260.47031036</v>
      </c>
      <c r="I44" s="207">
        <f t="shared" si="23"/>
        <v>-13809624.071995549</v>
      </c>
      <c r="J44" s="207">
        <f t="shared" si="28"/>
        <v>51949636.398314811</v>
      </c>
      <c r="K44" s="207"/>
      <c r="L44" s="207">
        <f t="shared" si="29"/>
        <v>-2015637.0719955489</v>
      </c>
      <c r="M44" s="208">
        <v>0.21</v>
      </c>
      <c r="N44" s="207">
        <f t="shared" si="24"/>
        <v>-423284</v>
      </c>
      <c r="Q44" s="209">
        <f t="shared" si="25"/>
        <v>6.1769999999999999E-2</v>
      </c>
      <c r="R44" s="207">
        <f t="shared" si="30"/>
        <v>-212867.4834863045</v>
      </c>
      <c r="S44" s="209">
        <f t="shared" si="32"/>
        <v>6.6769999999999996E-2</v>
      </c>
      <c r="T44" s="207">
        <f t="shared" si="31"/>
        <v>-135797.3489447782</v>
      </c>
    </row>
    <row r="45" spans="1:20" x14ac:dyDescent="0.2">
      <c r="A45" s="205" t="str">
        <f>'Est Revenue Req CCR.ELG'!B91</f>
        <v>December</v>
      </c>
      <c r="B45" s="206">
        <f>'Est Revenue Req CCR.ELG'!C91</f>
        <v>2026</v>
      </c>
      <c r="D45" s="207">
        <f>'Est Revenue Req CCR.ELG'!D91</f>
        <v>65759260.47031036</v>
      </c>
      <c r="E45" s="207">
        <f>'Est Revenue Req CCR.ELG'!F91</f>
        <v>-12115111</v>
      </c>
      <c r="F45" s="207">
        <f t="shared" si="26"/>
        <v>53644149.47031036</v>
      </c>
      <c r="G45" s="207"/>
      <c r="H45" s="207">
        <f t="shared" si="27"/>
        <v>65759260.47031036</v>
      </c>
      <c r="I45" s="207">
        <f t="shared" si="23"/>
        <v>-14158288.904426632</v>
      </c>
      <c r="J45" s="207">
        <f t="shared" si="28"/>
        <v>51600971.565883726</v>
      </c>
      <c r="K45" s="207"/>
      <c r="L45" s="207">
        <f t="shared" si="29"/>
        <v>-2043177.9044266343</v>
      </c>
      <c r="M45" s="208">
        <v>0.21</v>
      </c>
      <c r="N45" s="207">
        <f t="shared" si="24"/>
        <v>-429067</v>
      </c>
      <c r="Q45" s="209">
        <f t="shared" si="25"/>
        <v>6.1769999999999999E-2</v>
      </c>
      <c r="R45" s="207">
        <f t="shared" si="30"/>
        <v>-212867.4834863045</v>
      </c>
      <c r="S45" s="209">
        <f t="shared" si="32"/>
        <v>6.6769999999999996E-2</v>
      </c>
      <c r="T45" s="207">
        <f t="shared" si="31"/>
        <v>-135797.3489447782</v>
      </c>
    </row>
    <row r="46" spans="1:20" x14ac:dyDescent="0.2">
      <c r="A46" s="205" t="str">
        <f>'Est Revenue Req CCR.ELG'!B92</f>
        <v>January</v>
      </c>
      <c r="B46" s="206">
        <f>'Est Revenue Req CCR.ELG'!C92</f>
        <v>2027</v>
      </c>
      <c r="D46" s="207">
        <f>'Est Revenue Req CCR.ELG'!D92</f>
        <v>65759260.47031036</v>
      </c>
      <c r="E46" s="207">
        <f>'Est Revenue Req CCR.ELG'!F92</f>
        <v>-12436235</v>
      </c>
      <c r="F46" s="207">
        <f t="shared" si="26"/>
        <v>53323025.47031036</v>
      </c>
      <c r="G46" s="207"/>
      <c r="H46" s="207">
        <f t="shared" si="27"/>
        <v>65759260.47031036</v>
      </c>
      <c r="I46" s="207">
        <f t="shared" si="23"/>
        <v>-14480794.651989663</v>
      </c>
      <c r="J46" s="207">
        <f t="shared" si="28"/>
        <v>51278465.818320699</v>
      </c>
      <c r="K46" s="207"/>
      <c r="L46" s="207">
        <f t="shared" si="29"/>
        <v>-2044559.6519896612</v>
      </c>
      <c r="M46" s="208">
        <v>0.21</v>
      </c>
      <c r="N46" s="207">
        <f t="shared" si="24"/>
        <v>-429358</v>
      </c>
      <c r="Q46" s="209">
        <f t="shared" si="25"/>
        <v>5.713E-2</v>
      </c>
      <c r="R46" s="207">
        <f t="shared" si="30"/>
        <v>-196877.43777841306</v>
      </c>
      <c r="S46" s="209">
        <f t="shared" si="32"/>
        <v>6.1769999999999999E-2</v>
      </c>
      <c r="T46" s="207">
        <f t="shared" si="31"/>
        <v>-125628.30978461809</v>
      </c>
    </row>
    <row r="47" spans="1:20" x14ac:dyDescent="0.2">
      <c r="A47" s="205" t="str">
        <f>'Est Revenue Req CCR.ELG'!B93</f>
        <v>February</v>
      </c>
      <c r="B47" s="206">
        <f>'Est Revenue Req CCR.ELG'!C93</f>
        <v>2027</v>
      </c>
      <c r="D47" s="207">
        <f>'Est Revenue Req CCR.ELG'!D93</f>
        <v>65759260.47031036</v>
      </c>
      <c r="E47" s="207">
        <f>'Est Revenue Req CCR.ELG'!F93</f>
        <v>-12757359</v>
      </c>
      <c r="F47" s="207">
        <f t="shared" si="26"/>
        <v>53001901.47031036</v>
      </c>
      <c r="G47" s="207"/>
      <c r="H47" s="207">
        <f t="shared" si="27"/>
        <v>65759260.47031036</v>
      </c>
      <c r="I47" s="207">
        <f t="shared" si="23"/>
        <v>-14803300.399552694</v>
      </c>
      <c r="J47" s="207">
        <f t="shared" si="28"/>
        <v>50955960.070757665</v>
      </c>
      <c r="K47" s="207"/>
      <c r="L47" s="207">
        <f t="shared" si="29"/>
        <v>-2045941.3995526955</v>
      </c>
      <c r="M47" s="208">
        <v>0.21</v>
      </c>
      <c r="N47" s="207">
        <f t="shared" si="24"/>
        <v>-429648</v>
      </c>
      <c r="Q47" s="209">
        <f t="shared" si="25"/>
        <v>5.713E-2</v>
      </c>
      <c r="R47" s="207">
        <f t="shared" si="30"/>
        <v>-196877.43777841306</v>
      </c>
      <c r="S47" s="209">
        <f t="shared" si="32"/>
        <v>6.1769999999999999E-2</v>
      </c>
      <c r="T47" s="207">
        <f t="shared" si="31"/>
        <v>-125628.30978461809</v>
      </c>
    </row>
    <row r="48" spans="1:20" x14ac:dyDescent="0.2">
      <c r="A48" s="205" t="str">
        <f>'Est Revenue Req CCR.ELG'!B94</f>
        <v>March</v>
      </c>
      <c r="B48" s="206">
        <f>'Est Revenue Req CCR.ELG'!C94</f>
        <v>2027</v>
      </c>
      <c r="D48" s="207">
        <f>'Est Revenue Req CCR.ELG'!D94</f>
        <v>65759260.47031036</v>
      </c>
      <c r="E48" s="207">
        <f>'Est Revenue Req CCR.ELG'!F94</f>
        <v>-13078483</v>
      </c>
      <c r="F48" s="207">
        <f t="shared" si="26"/>
        <v>52680777.47031036</v>
      </c>
      <c r="G48" s="207"/>
      <c r="H48" s="207">
        <f t="shared" si="27"/>
        <v>65759260.47031036</v>
      </c>
      <c r="I48" s="207">
        <f t="shared" si="23"/>
        <v>-15125806.147115724</v>
      </c>
      <c r="J48" s="207">
        <f t="shared" si="28"/>
        <v>50633454.323194638</v>
      </c>
      <c r="K48" s="207"/>
      <c r="L48" s="207">
        <f t="shared" si="29"/>
        <v>-2047323.1471157223</v>
      </c>
      <c r="M48" s="208">
        <v>0.21</v>
      </c>
      <c r="N48" s="207">
        <f t="shared" si="24"/>
        <v>-429938</v>
      </c>
      <c r="Q48" s="209">
        <f t="shared" si="25"/>
        <v>5.713E-2</v>
      </c>
      <c r="R48" s="207">
        <f t="shared" si="30"/>
        <v>-196877.43777841306</v>
      </c>
      <c r="S48" s="209">
        <f t="shared" si="32"/>
        <v>6.1769999999999999E-2</v>
      </c>
      <c r="T48" s="207">
        <f t="shared" si="31"/>
        <v>-125628.30978461809</v>
      </c>
    </row>
    <row r="49" spans="1:20" x14ac:dyDescent="0.2">
      <c r="A49" s="205" t="str">
        <f>'Est Revenue Req CCR.ELG'!B95</f>
        <v>April</v>
      </c>
      <c r="B49" s="206">
        <f>'Est Revenue Req CCR.ELG'!C95</f>
        <v>2027</v>
      </c>
      <c r="D49" s="207">
        <f>'Est Revenue Req CCR.ELG'!D95</f>
        <v>65759260.47031036</v>
      </c>
      <c r="E49" s="207">
        <f>'Est Revenue Req CCR.ELG'!F95</f>
        <v>-13399607</v>
      </c>
      <c r="F49" s="207">
        <f t="shared" si="26"/>
        <v>52359653.47031036</v>
      </c>
      <c r="G49" s="207"/>
      <c r="H49" s="207">
        <f t="shared" si="27"/>
        <v>65759260.47031036</v>
      </c>
      <c r="I49" s="207">
        <f t="shared" si="23"/>
        <v>-15448311.894678755</v>
      </c>
      <c r="J49" s="207">
        <f t="shared" si="28"/>
        <v>50310948.575631604</v>
      </c>
      <c r="K49" s="207"/>
      <c r="L49" s="207">
        <f t="shared" si="29"/>
        <v>-2048704.8946787566</v>
      </c>
      <c r="M49" s="208">
        <v>0.21</v>
      </c>
      <c r="N49" s="207">
        <f t="shared" si="24"/>
        <v>-430228</v>
      </c>
      <c r="Q49" s="209">
        <f t="shared" si="25"/>
        <v>5.713E-2</v>
      </c>
      <c r="R49" s="207">
        <f t="shared" si="30"/>
        <v>-196877.43777841306</v>
      </c>
      <c r="S49" s="209">
        <f t="shared" si="32"/>
        <v>6.1769999999999999E-2</v>
      </c>
      <c r="T49" s="207">
        <f t="shared" si="31"/>
        <v>-125628.30978461809</v>
      </c>
    </row>
    <row r="50" spans="1:20" x14ac:dyDescent="0.2">
      <c r="A50" s="205" t="str">
        <f>'Est Revenue Req CCR.ELG'!B96</f>
        <v>May</v>
      </c>
      <c r="B50" s="206">
        <f>'Est Revenue Req CCR.ELG'!C96</f>
        <v>2027</v>
      </c>
      <c r="D50" s="207">
        <f>'Est Revenue Req CCR.ELG'!D96</f>
        <v>65759260.47031036</v>
      </c>
      <c r="E50" s="207">
        <f>'Est Revenue Req CCR.ELG'!F96</f>
        <v>-13720731</v>
      </c>
      <c r="F50" s="207">
        <f t="shared" si="26"/>
        <v>52038529.47031036</v>
      </c>
      <c r="G50" s="207"/>
      <c r="H50" s="207">
        <f t="shared" si="27"/>
        <v>65759260.47031036</v>
      </c>
      <c r="I50" s="207">
        <f t="shared" si="23"/>
        <v>-15770817.642241785</v>
      </c>
      <c r="J50" s="207">
        <f t="shared" si="28"/>
        <v>49988442.828068577</v>
      </c>
      <c r="K50" s="207"/>
      <c r="L50" s="207">
        <f t="shared" si="29"/>
        <v>-2050086.6422417834</v>
      </c>
      <c r="M50" s="208">
        <v>0.21</v>
      </c>
      <c r="N50" s="207">
        <f t="shared" si="24"/>
        <v>-430518</v>
      </c>
      <c r="Q50" s="209">
        <f t="shared" si="25"/>
        <v>5.713E-2</v>
      </c>
      <c r="R50" s="207">
        <f t="shared" si="30"/>
        <v>-196877.43777841306</v>
      </c>
      <c r="S50" s="209">
        <f t="shared" si="32"/>
        <v>6.1769999999999999E-2</v>
      </c>
      <c r="T50" s="207">
        <f t="shared" si="31"/>
        <v>-125628.30978461809</v>
      </c>
    </row>
    <row r="51" spans="1:20" x14ac:dyDescent="0.2">
      <c r="A51" s="205" t="str">
        <f>'Est Revenue Req CCR.ELG'!B97</f>
        <v>June</v>
      </c>
      <c r="B51" s="206">
        <f>'Est Revenue Req CCR.ELG'!C97</f>
        <v>2027</v>
      </c>
      <c r="D51" s="207">
        <f>'Est Revenue Req CCR.ELG'!D97</f>
        <v>65759260.47031036</v>
      </c>
      <c r="E51" s="207">
        <f>'Est Revenue Req CCR.ELG'!F97</f>
        <v>-14041855</v>
      </c>
      <c r="F51" s="207">
        <f t="shared" si="26"/>
        <v>51717405.47031036</v>
      </c>
      <c r="G51" s="207"/>
      <c r="H51" s="207">
        <f t="shared" si="27"/>
        <v>65759260.47031036</v>
      </c>
      <c r="I51" s="207">
        <f t="shared" si="23"/>
        <v>-16093323.389804816</v>
      </c>
      <c r="J51" s="207">
        <f t="shared" si="28"/>
        <v>49665937.080505542</v>
      </c>
      <c r="K51" s="207"/>
      <c r="L51" s="207">
        <f t="shared" si="29"/>
        <v>-2051468.3898048177</v>
      </c>
      <c r="M51" s="208">
        <v>0.21</v>
      </c>
      <c r="N51" s="207">
        <f t="shared" si="24"/>
        <v>-430808</v>
      </c>
      <c r="Q51" s="209">
        <f t="shared" si="25"/>
        <v>5.713E-2</v>
      </c>
      <c r="R51" s="207">
        <f t="shared" si="30"/>
        <v>-196877.43777841306</v>
      </c>
      <c r="S51" s="209">
        <f t="shared" si="32"/>
        <v>6.1769999999999999E-2</v>
      </c>
      <c r="T51" s="207">
        <f t="shared" si="31"/>
        <v>-125628.30978461809</v>
      </c>
    </row>
    <row r="52" spans="1:20" x14ac:dyDescent="0.2">
      <c r="A52" s="205" t="str">
        <f>'Est Revenue Req CCR.ELG'!B98</f>
        <v>July</v>
      </c>
      <c r="B52" s="206">
        <f>'Est Revenue Req CCR.ELG'!C98</f>
        <v>2027</v>
      </c>
      <c r="D52" s="207">
        <f>'Est Revenue Req CCR.ELG'!D98</f>
        <v>65759260.47031036</v>
      </c>
      <c r="E52" s="207">
        <f>'Est Revenue Req CCR.ELG'!F98</f>
        <v>-14362979</v>
      </c>
      <c r="F52" s="207">
        <f t="shared" si="26"/>
        <v>51396281.47031036</v>
      </c>
      <c r="G52" s="207"/>
      <c r="H52" s="207">
        <f t="shared" si="27"/>
        <v>65759260.47031036</v>
      </c>
      <c r="I52" s="207">
        <f t="shared" si="23"/>
        <v>-16415829.137367846</v>
      </c>
      <c r="J52" s="207">
        <f t="shared" si="28"/>
        <v>49343431.332942516</v>
      </c>
      <c r="K52" s="207"/>
      <c r="L52" s="207">
        <f t="shared" si="29"/>
        <v>-2052850.1373678446</v>
      </c>
      <c r="M52" s="208">
        <v>0.21</v>
      </c>
      <c r="N52" s="207">
        <f t="shared" si="24"/>
        <v>-431099</v>
      </c>
      <c r="Q52" s="209">
        <f t="shared" si="25"/>
        <v>5.713E-2</v>
      </c>
      <c r="R52" s="207">
        <f t="shared" si="30"/>
        <v>-196877.43777841306</v>
      </c>
      <c r="S52" s="209">
        <f t="shared" si="32"/>
        <v>6.1769999999999999E-2</v>
      </c>
      <c r="T52" s="207">
        <f t="shared" si="31"/>
        <v>-125628.30978461809</v>
      </c>
    </row>
    <row r="53" spans="1:20" x14ac:dyDescent="0.2">
      <c r="A53" s="205" t="str">
        <f>'Est Revenue Req CCR.ELG'!B99</f>
        <v>August</v>
      </c>
      <c r="B53" s="206">
        <f>'Est Revenue Req CCR.ELG'!C99</f>
        <v>2027</v>
      </c>
      <c r="D53" s="207">
        <f>'Est Revenue Req CCR.ELG'!D99</f>
        <v>65759260.47031036</v>
      </c>
      <c r="E53" s="207">
        <f>'Est Revenue Req CCR.ELG'!F99</f>
        <v>-14684103</v>
      </c>
      <c r="F53" s="207">
        <f t="shared" si="26"/>
        <v>51075157.47031036</v>
      </c>
      <c r="G53" s="207"/>
      <c r="H53" s="207">
        <f t="shared" si="27"/>
        <v>65759260.47031036</v>
      </c>
      <c r="I53" s="207">
        <f t="shared" si="23"/>
        <v>-16738334.884930877</v>
      </c>
      <c r="J53" s="207">
        <f t="shared" si="28"/>
        <v>49020925.585379481</v>
      </c>
      <c r="K53" s="207"/>
      <c r="L53" s="207">
        <f t="shared" si="29"/>
        <v>-2054231.8849308789</v>
      </c>
      <c r="M53" s="208">
        <v>0.21</v>
      </c>
      <c r="N53" s="207">
        <f t="shared" si="24"/>
        <v>-431389</v>
      </c>
      <c r="Q53" s="209">
        <f t="shared" si="25"/>
        <v>5.713E-2</v>
      </c>
      <c r="R53" s="207">
        <f t="shared" si="30"/>
        <v>-196877.43777841306</v>
      </c>
      <c r="S53" s="209">
        <f t="shared" si="32"/>
        <v>6.1769999999999999E-2</v>
      </c>
      <c r="T53" s="207">
        <f t="shared" si="31"/>
        <v>-125628.30978461809</v>
      </c>
    </row>
    <row r="54" spans="1:20" x14ac:dyDescent="0.2">
      <c r="A54" s="205" t="str">
        <f>'Est Revenue Req CCR.ELG'!B100</f>
        <v>September</v>
      </c>
      <c r="B54" s="206">
        <f>'Est Revenue Req CCR.ELG'!C100</f>
        <v>2027</v>
      </c>
      <c r="D54" s="207">
        <f>'Est Revenue Req CCR.ELG'!D100</f>
        <v>65759260.47031036</v>
      </c>
      <c r="E54" s="207">
        <f>'Est Revenue Req CCR.ELG'!F100</f>
        <v>-15005227</v>
      </c>
      <c r="F54" s="207">
        <f t="shared" si="26"/>
        <v>50754033.47031036</v>
      </c>
      <c r="G54" s="207"/>
      <c r="H54" s="207">
        <f t="shared" si="27"/>
        <v>65759260.47031036</v>
      </c>
      <c r="I54" s="207">
        <f t="shared" si="23"/>
        <v>-17060840.632493909</v>
      </c>
      <c r="J54" s="207">
        <f t="shared" si="28"/>
        <v>48698419.837816447</v>
      </c>
      <c r="K54" s="207"/>
      <c r="L54" s="207">
        <f t="shared" si="29"/>
        <v>-2055613.6324939132</v>
      </c>
      <c r="M54" s="208">
        <v>0.21</v>
      </c>
      <c r="N54" s="207">
        <f t="shared" si="24"/>
        <v>-431679</v>
      </c>
      <c r="Q54" s="209">
        <f t="shared" si="25"/>
        <v>5.713E-2</v>
      </c>
      <c r="R54" s="207">
        <f t="shared" si="30"/>
        <v>-196877.43777841306</v>
      </c>
      <c r="S54" s="209">
        <f t="shared" si="32"/>
        <v>6.1769999999999999E-2</v>
      </c>
      <c r="T54" s="207">
        <f t="shared" si="31"/>
        <v>-125628.30978461809</v>
      </c>
    </row>
    <row r="55" spans="1:20" x14ac:dyDescent="0.2">
      <c r="A55" s="205" t="str">
        <f>'Est Revenue Req CCR.ELG'!B101</f>
        <v>October</v>
      </c>
      <c r="B55" s="206">
        <f>'Est Revenue Req CCR.ELG'!C101</f>
        <v>2027</v>
      </c>
      <c r="D55" s="207">
        <f>'Est Revenue Req CCR.ELG'!D101</f>
        <v>65759260.47031036</v>
      </c>
      <c r="E55" s="207">
        <f>'Est Revenue Req CCR.ELG'!F101</f>
        <v>-15326351</v>
      </c>
      <c r="F55" s="207">
        <f t="shared" si="26"/>
        <v>50432909.47031036</v>
      </c>
      <c r="G55" s="207"/>
      <c r="H55" s="207">
        <f t="shared" si="27"/>
        <v>65759260.47031036</v>
      </c>
      <c r="I55" s="207">
        <f t="shared" si="23"/>
        <v>-17383346.38005694</v>
      </c>
      <c r="J55" s="207">
        <f t="shared" si="28"/>
        <v>48375914.09025342</v>
      </c>
      <c r="K55" s="207"/>
      <c r="L55" s="207">
        <f t="shared" si="29"/>
        <v>-2056995.38005694</v>
      </c>
      <c r="M55" s="208">
        <v>0.21</v>
      </c>
      <c r="N55" s="207">
        <f t="shared" si="24"/>
        <v>-431969</v>
      </c>
      <c r="Q55" s="209">
        <f t="shared" si="25"/>
        <v>5.713E-2</v>
      </c>
      <c r="R55" s="207">
        <f t="shared" si="30"/>
        <v>-196877.43777841306</v>
      </c>
      <c r="S55" s="209">
        <f t="shared" si="32"/>
        <v>6.1769999999999999E-2</v>
      </c>
      <c r="T55" s="207">
        <f t="shared" si="31"/>
        <v>-125628.30978461809</v>
      </c>
    </row>
    <row r="56" spans="1:20" x14ac:dyDescent="0.2">
      <c r="A56" s="205" t="str">
        <f>'Est Revenue Req CCR.ELG'!B102</f>
        <v>November</v>
      </c>
      <c r="B56" s="206">
        <f>'Est Revenue Req CCR.ELG'!C102</f>
        <v>2027</v>
      </c>
      <c r="D56" s="207">
        <f>'Est Revenue Req CCR.ELG'!D102</f>
        <v>65759260.47031036</v>
      </c>
      <c r="E56" s="207">
        <f>'Est Revenue Req CCR.ELG'!F102</f>
        <v>-15647475</v>
      </c>
      <c r="F56" s="207">
        <f t="shared" si="26"/>
        <v>50111785.47031036</v>
      </c>
      <c r="G56" s="207"/>
      <c r="H56" s="207">
        <f t="shared" si="27"/>
        <v>65759260.47031036</v>
      </c>
      <c r="I56" s="207">
        <f t="shared" si="23"/>
        <v>-17705852.127619971</v>
      </c>
      <c r="J56" s="207">
        <f t="shared" si="28"/>
        <v>48053408.342690393</v>
      </c>
      <c r="K56" s="207"/>
      <c r="L56" s="207">
        <f t="shared" si="29"/>
        <v>-2058377.1276199669</v>
      </c>
      <c r="M56" s="208">
        <v>0.21</v>
      </c>
      <c r="N56" s="207">
        <f t="shared" si="24"/>
        <v>-432259</v>
      </c>
      <c r="Q56" s="209">
        <f t="shared" si="25"/>
        <v>5.713E-2</v>
      </c>
      <c r="R56" s="207">
        <f t="shared" si="30"/>
        <v>-196877.43777841306</v>
      </c>
      <c r="S56" s="209">
        <f t="shared" si="32"/>
        <v>6.1769999999999999E-2</v>
      </c>
      <c r="T56" s="207">
        <f t="shared" si="31"/>
        <v>-125628.30978461809</v>
      </c>
    </row>
    <row r="57" spans="1:20" x14ac:dyDescent="0.2">
      <c r="A57" s="205" t="str">
        <f>'Est Revenue Req CCR.ELG'!B103</f>
        <v>December</v>
      </c>
      <c r="B57" s="206">
        <f>'Est Revenue Req CCR.ELG'!C103</f>
        <v>2027</v>
      </c>
      <c r="D57" s="207">
        <f>'Est Revenue Req CCR.ELG'!D103</f>
        <v>65759260.47031036</v>
      </c>
      <c r="E57" s="207">
        <f>'Est Revenue Req CCR.ELG'!F103</f>
        <v>-15968599</v>
      </c>
      <c r="F57" s="207">
        <f t="shared" si="26"/>
        <v>49790661.47031036</v>
      </c>
      <c r="G57" s="207"/>
      <c r="H57" s="207">
        <f t="shared" si="27"/>
        <v>65759260.47031036</v>
      </c>
      <c r="I57" s="207">
        <f t="shared" si="23"/>
        <v>-18028357.875183001</v>
      </c>
      <c r="J57" s="207">
        <f t="shared" si="28"/>
        <v>47730902.595127359</v>
      </c>
      <c r="K57" s="207"/>
      <c r="L57" s="207">
        <f t="shared" si="29"/>
        <v>-2059758.8751830012</v>
      </c>
      <c r="M57" s="208">
        <v>0.21</v>
      </c>
      <c r="N57" s="207">
        <f t="shared" si="24"/>
        <v>-432549</v>
      </c>
      <c r="Q57" s="209">
        <f t="shared" si="25"/>
        <v>5.713E-2</v>
      </c>
      <c r="R57" s="207">
        <f t="shared" si="30"/>
        <v>-196877.43777841306</v>
      </c>
      <c r="S57" s="209">
        <f t="shared" si="32"/>
        <v>6.1769999999999999E-2</v>
      </c>
      <c r="T57" s="207">
        <f t="shared" si="31"/>
        <v>-125628.30978461809</v>
      </c>
    </row>
    <row r="58" spans="1:20" x14ac:dyDescent="0.2">
      <c r="A58" s="205" t="str">
        <f>'Est Revenue Req CCR.ELG'!B104</f>
        <v>January</v>
      </c>
      <c r="B58" s="206">
        <f>'Est Revenue Req CCR.ELG'!C104</f>
        <v>2028</v>
      </c>
      <c r="D58" s="207">
        <f>'Est Revenue Req CCR.ELG'!D104</f>
        <v>65759260.47031036</v>
      </c>
      <c r="E58" s="207">
        <f>'Est Revenue Req CCR.ELG'!F104</f>
        <v>-16289723</v>
      </c>
      <c r="F58" s="207">
        <f t="shared" si="26"/>
        <v>49469537.47031036</v>
      </c>
      <c r="G58" s="207"/>
      <c r="H58" s="207">
        <f t="shared" si="27"/>
        <v>65759260.47031036</v>
      </c>
      <c r="I58" s="207">
        <f t="shared" si="23"/>
        <v>-18326677.315692089</v>
      </c>
      <c r="J58" s="207">
        <f t="shared" si="28"/>
        <v>47432583.154618271</v>
      </c>
      <c r="K58" s="207"/>
      <c r="L58" s="207">
        <f t="shared" si="29"/>
        <v>-2036954.3156920895</v>
      </c>
      <c r="M58" s="208">
        <v>0.21</v>
      </c>
      <c r="N58" s="207">
        <f t="shared" si="24"/>
        <v>-427760</v>
      </c>
      <c r="Q58" s="209">
        <f t="shared" si="25"/>
        <v>5.2850000000000001E-2</v>
      </c>
      <c r="R58" s="207">
        <f t="shared" si="30"/>
        <v>-182127.99906509943</v>
      </c>
      <c r="S58" s="209">
        <f t="shared" si="32"/>
        <v>5.713E-2</v>
      </c>
      <c r="T58" s="207">
        <f t="shared" si="31"/>
        <v>-116191.44144398952</v>
      </c>
    </row>
    <row r="59" spans="1:20" x14ac:dyDescent="0.2">
      <c r="A59" s="205" t="str">
        <f>'Est Revenue Req CCR.ELG'!B105</f>
        <v>February</v>
      </c>
      <c r="B59" s="206">
        <f>'Est Revenue Req CCR.ELG'!C105</f>
        <v>2028</v>
      </c>
      <c r="D59" s="207">
        <f>'Est Revenue Req CCR.ELG'!D105</f>
        <v>65759260.47031036</v>
      </c>
      <c r="E59" s="207">
        <f>'Est Revenue Req CCR.ELG'!F105</f>
        <v>-16610847</v>
      </c>
      <c r="F59" s="207">
        <f t="shared" si="26"/>
        <v>49148413.47031036</v>
      </c>
      <c r="G59" s="207"/>
      <c r="H59" s="207">
        <f t="shared" si="27"/>
        <v>65759260.47031036</v>
      </c>
      <c r="I59" s="207">
        <f t="shared" si="23"/>
        <v>-18624996.756201178</v>
      </c>
      <c r="J59" s="207">
        <f t="shared" si="28"/>
        <v>47134263.714109182</v>
      </c>
      <c r="K59" s="207"/>
      <c r="L59" s="207">
        <f t="shared" si="29"/>
        <v>-2014149.7562011778</v>
      </c>
      <c r="M59" s="208">
        <v>0.21</v>
      </c>
      <c r="N59" s="207">
        <f t="shared" si="24"/>
        <v>-422971</v>
      </c>
      <c r="Q59" s="209">
        <f t="shared" si="25"/>
        <v>5.2850000000000001E-2</v>
      </c>
      <c r="R59" s="207">
        <f t="shared" si="30"/>
        <v>-182127.99906509943</v>
      </c>
      <c r="S59" s="209">
        <f t="shared" si="32"/>
        <v>5.713E-2</v>
      </c>
      <c r="T59" s="207">
        <f t="shared" si="31"/>
        <v>-116191.44144398952</v>
      </c>
    </row>
    <row r="60" spans="1:20" x14ac:dyDescent="0.2">
      <c r="A60" s="205" t="str">
        <f>'Est Revenue Req CCR.ELG'!B106</f>
        <v>March</v>
      </c>
      <c r="B60" s="206">
        <f>'Est Revenue Req CCR.ELG'!C106</f>
        <v>2028</v>
      </c>
      <c r="D60" s="207">
        <f>'Est Revenue Req CCR.ELG'!D106</f>
        <v>65759260.47031036</v>
      </c>
      <c r="E60" s="207">
        <f>'Est Revenue Req CCR.ELG'!F106</f>
        <v>-16931971</v>
      </c>
      <c r="F60" s="207">
        <f t="shared" si="26"/>
        <v>48827289.47031036</v>
      </c>
      <c r="G60" s="207"/>
      <c r="H60" s="207">
        <f t="shared" si="27"/>
        <v>65759260.47031036</v>
      </c>
      <c r="I60" s="207">
        <f t="shared" si="23"/>
        <v>-18923316.196710266</v>
      </c>
      <c r="J60" s="207">
        <f t="shared" si="28"/>
        <v>46835944.273600094</v>
      </c>
      <c r="K60" s="207"/>
      <c r="L60" s="207">
        <f t="shared" si="29"/>
        <v>-1991345.1967102662</v>
      </c>
      <c r="M60" s="208">
        <v>0.21</v>
      </c>
      <c r="N60" s="207">
        <f t="shared" si="24"/>
        <v>-418182</v>
      </c>
      <c r="Q60" s="209">
        <f t="shared" si="25"/>
        <v>5.2850000000000001E-2</v>
      </c>
      <c r="R60" s="207">
        <f t="shared" si="30"/>
        <v>-182127.99906509943</v>
      </c>
      <c r="S60" s="209">
        <f t="shared" si="32"/>
        <v>5.713E-2</v>
      </c>
      <c r="T60" s="207">
        <f t="shared" si="31"/>
        <v>-116191.44144398952</v>
      </c>
    </row>
    <row r="61" spans="1:20" x14ac:dyDescent="0.2">
      <c r="A61" s="205" t="str">
        <f>'Est Revenue Req CCR.ELG'!B107</f>
        <v>April</v>
      </c>
      <c r="B61" s="206">
        <f>'Est Revenue Req CCR.ELG'!C107</f>
        <v>2028</v>
      </c>
      <c r="D61" s="207">
        <f>'Est Revenue Req CCR.ELG'!D107</f>
        <v>65759260.47031036</v>
      </c>
      <c r="E61" s="207">
        <f>'Est Revenue Req CCR.ELG'!F107</f>
        <v>-17253095</v>
      </c>
      <c r="F61" s="207">
        <f t="shared" si="26"/>
        <v>48506165.47031036</v>
      </c>
      <c r="G61" s="207"/>
      <c r="H61" s="207">
        <f t="shared" si="27"/>
        <v>65759260.47031036</v>
      </c>
      <c r="I61" s="207">
        <f t="shared" si="23"/>
        <v>-19221635.637219355</v>
      </c>
      <c r="J61" s="207">
        <f t="shared" si="28"/>
        <v>46537624.833091006</v>
      </c>
      <c r="K61" s="207"/>
      <c r="L61" s="207">
        <f t="shared" si="29"/>
        <v>-1968540.6372193545</v>
      </c>
      <c r="M61" s="208">
        <v>0.21</v>
      </c>
      <c r="N61" s="207">
        <f t="shared" si="24"/>
        <v>-413394</v>
      </c>
      <c r="Q61" s="209">
        <f t="shared" si="25"/>
        <v>5.2850000000000001E-2</v>
      </c>
      <c r="R61" s="207">
        <f t="shared" si="30"/>
        <v>-182127.99906509943</v>
      </c>
      <c r="S61" s="209">
        <f t="shared" si="32"/>
        <v>5.713E-2</v>
      </c>
      <c r="T61" s="207">
        <f t="shared" si="31"/>
        <v>-116191.44144398952</v>
      </c>
    </row>
    <row r="62" spans="1:20" x14ac:dyDescent="0.2">
      <c r="A62" s="205" t="str">
        <f>'Est Revenue Req CCR.ELG'!B108</f>
        <v>May</v>
      </c>
      <c r="B62" s="206">
        <f>'Est Revenue Req CCR.ELG'!C108</f>
        <v>2028</v>
      </c>
      <c r="D62" s="207">
        <f>'Est Revenue Req CCR.ELG'!D108</f>
        <v>65759260.47031036</v>
      </c>
      <c r="E62" s="207">
        <f>'Est Revenue Req CCR.ELG'!F108</f>
        <v>-17574219</v>
      </c>
      <c r="F62" s="207">
        <f t="shared" si="26"/>
        <v>48185041.47031036</v>
      </c>
      <c r="G62" s="207"/>
      <c r="H62" s="207">
        <f t="shared" si="27"/>
        <v>65759260.47031036</v>
      </c>
      <c r="I62" s="207">
        <f t="shared" si="23"/>
        <v>-19519955.077728443</v>
      </c>
      <c r="J62" s="207">
        <f t="shared" si="28"/>
        <v>46239305.392581917</v>
      </c>
      <c r="K62" s="207"/>
      <c r="L62" s="207">
        <f t="shared" si="29"/>
        <v>-1945736.0777284428</v>
      </c>
      <c r="M62" s="208">
        <v>0.21</v>
      </c>
      <c r="N62" s="207">
        <f t="shared" si="24"/>
        <v>-408605</v>
      </c>
      <c r="Q62" s="209">
        <f t="shared" si="25"/>
        <v>5.2850000000000001E-2</v>
      </c>
      <c r="R62" s="207">
        <f t="shared" si="30"/>
        <v>-182127.99906509943</v>
      </c>
      <c r="S62" s="209">
        <f t="shared" si="32"/>
        <v>5.713E-2</v>
      </c>
      <c r="T62" s="207">
        <f t="shared" si="31"/>
        <v>-116191.44144398952</v>
      </c>
    </row>
    <row r="63" spans="1:20" x14ac:dyDescent="0.2">
      <c r="A63" s="205" t="str">
        <f>'Est Revenue Req CCR.ELG'!B109</f>
        <v>June</v>
      </c>
      <c r="B63" s="206">
        <f>'Est Revenue Req CCR.ELG'!C109</f>
        <v>2028</v>
      </c>
      <c r="D63" s="207">
        <f>'Est Revenue Req CCR.ELG'!D109</f>
        <v>65759260.47031036</v>
      </c>
      <c r="E63" s="207">
        <f>'Est Revenue Req CCR.ELG'!F109</f>
        <v>-17895343</v>
      </c>
      <c r="F63" s="207">
        <f t="shared" si="26"/>
        <v>47863917.47031036</v>
      </c>
      <c r="G63" s="207"/>
      <c r="H63" s="207">
        <f t="shared" si="27"/>
        <v>65759260.47031036</v>
      </c>
      <c r="I63" s="207">
        <f t="shared" si="23"/>
        <v>-19818274.518237531</v>
      </c>
      <c r="J63" s="207">
        <f t="shared" si="28"/>
        <v>45940985.952072829</v>
      </c>
      <c r="K63" s="207"/>
      <c r="L63" s="207">
        <f t="shared" si="29"/>
        <v>-1922931.5182375312</v>
      </c>
      <c r="M63" s="208">
        <v>0.21</v>
      </c>
      <c r="N63" s="207">
        <f t="shared" si="24"/>
        <v>-403816</v>
      </c>
      <c r="Q63" s="209">
        <f t="shared" si="25"/>
        <v>5.2850000000000001E-2</v>
      </c>
      <c r="R63" s="207">
        <f t="shared" si="30"/>
        <v>-182127.99906509943</v>
      </c>
      <c r="S63" s="209">
        <f t="shared" si="32"/>
        <v>5.713E-2</v>
      </c>
      <c r="T63" s="207">
        <f t="shared" si="31"/>
        <v>-116191.44144398952</v>
      </c>
    </row>
    <row r="64" spans="1:20" x14ac:dyDescent="0.2">
      <c r="A64" s="205" t="str">
        <f>'Est Revenue Req CCR.ELG'!B110</f>
        <v>July</v>
      </c>
      <c r="B64" s="206">
        <f>'Est Revenue Req CCR.ELG'!C110</f>
        <v>2028</v>
      </c>
      <c r="D64" s="207">
        <f>'Est Revenue Req CCR.ELG'!D110</f>
        <v>65759260.47031036</v>
      </c>
      <c r="E64" s="207">
        <f>'Est Revenue Req CCR.ELG'!F110</f>
        <v>-18216467</v>
      </c>
      <c r="F64" s="207">
        <f t="shared" si="26"/>
        <v>47542793.47031036</v>
      </c>
      <c r="G64" s="207"/>
      <c r="H64" s="207">
        <f t="shared" si="27"/>
        <v>65759260.47031036</v>
      </c>
      <c r="I64" s="207">
        <f t="shared" si="23"/>
        <v>-20116593.95874662</v>
      </c>
      <c r="J64" s="207">
        <f t="shared" si="28"/>
        <v>45642666.511563741</v>
      </c>
      <c r="K64" s="207"/>
      <c r="L64" s="207">
        <f t="shared" si="29"/>
        <v>-1900126.9587466195</v>
      </c>
      <c r="M64" s="208">
        <v>0.21</v>
      </c>
      <c r="N64" s="207">
        <f t="shared" si="24"/>
        <v>-399027</v>
      </c>
      <c r="Q64" s="209">
        <f t="shared" si="25"/>
        <v>5.2850000000000001E-2</v>
      </c>
      <c r="R64" s="207">
        <f t="shared" si="30"/>
        <v>-182127.99906509943</v>
      </c>
      <c r="S64" s="209">
        <f t="shared" si="32"/>
        <v>5.713E-2</v>
      </c>
      <c r="T64" s="207">
        <f t="shared" si="31"/>
        <v>-116191.44144398952</v>
      </c>
    </row>
    <row r="65" spans="1:20" x14ac:dyDescent="0.2">
      <c r="A65" s="205" t="str">
        <f>'Est Revenue Req CCR.ELG'!B111</f>
        <v>August</v>
      </c>
      <c r="B65" s="206">
        <f>'Est Revenue Req CCR.ELG'!C111</f>
        <v>2028</v>
      </c>
      <c r="D65" s="207">
        <f>'Est Revenue Req CCR.ELG'!D111</f>
        <v>65759260.47031036</v>
      </c>
      <c r="E65" s="207">
        <f>'Est Revenue Req CCR.ELG'!F111</f>
        <v>-18537591</v>
      </c>
      <c r="F65" s="207">
        <f t="shared" si="26"/>
        <v>47221669.47031036</v>
      </c>
      <c r="G65" s="207"/>
      <c r="H65" s="207">
        <f t="shared" si="27"/>
        <v>65759260.47031036</v>
      </c>
      <c r="I65" s="207">
        <f t="shared" si="23"/>
        <v>-20414913.399255708</v>
      </c>
      <c r="J65" s="207">
        <f t="shared" si="28"/>
        <v>45344347.071054652</v>
      </c>
      <c r="K65" s="207"/>
      <c r="L65" s="207">
        <f t="shared" si="29"/>
        <v>-1877322.3992557079</v>
      </c>
      <c r="M65" s="208">
        <v>0.21</v>
      </c>
      <c r="N65" s="207">
        <f t="shared" si="24"/>
        <v>-394238</v>
      </c>
      <c r="Q65" s="209">
        <f t="shared" si="25"/>
        <v>5.2850000000000001E-2</v>
      </c>
      <c r="R65" s="207">
        <f t="shared" si="30"/>
        <v>-182127.99906509943</v>
      </c>
      <c r="S65" s="209">
        <f t="shared" si="32"/>
        <v>5.713E-2</v>
      </c>
      <c r="T65" s="207">
        <f t="shared" si="31"/>
        <v>-116191.44144398952</v>
      </c>
    </row>
    <row r="66" spans="1:20" x14ac:dyDescent="0.2">
      <c r="A66" s="205" t="str">
        <f>'Est Revenue Req CCR.ELG'!B112</f>
        <v>September</v>
      </c>
      <c r="B66" s="206">
        <f>'Est Revenue Req CCR.ELG'!C112</f>
        <v>2028</v>
      </c>
      <c r="D66" s="207">
        <f>'Est Revenue Req CCR.ELG'!D112</f>
        <v>65759260.47031036</v>
      </c>
      <c r="E66" s="207">
        <f>'Est Revenue Req CCR.ELG'!F112</f>
        <v>-18858715</v>
      </c>
      <c r="F66" s="207">
        <f t="shared" si="26"/>
        <v>46900545.47031036</v>
      </c>
      <c r="G66" s="207"/>
      <c r="H66" s="207">
        <f t="shared" si="27"/>
        <v>65759260.47031036</v>
      </c>
      <c r="I66" s="207">
        <f t="shared" si="23"/>
        <v>-20713232.839764796</v>
      </c>
      <c r="J66" s="207">
        <f t="shared" si="28"/>
        <v>45046027.630545564</v>
      </c>
      <c r="K66" s="207"/>
      <c r="L66" s="207">
        <f t="shared" si="29"/>
        <v>-1854517.8397647962</v>
      </c>
      <c r="M66" s="208">
        <v>0.21</v>
      </c>
      <c r="N66" s="207">
        <f t="shared" si="24"/>
        <v>-389449</v>
      </c>
      <c r="Q66" s="209">
        <f t="shared" ref="Q66:Q86" si="33">VLOOKUP($B66+1-2023,$W$2:$X$22,2)</f>
        <v>5.2850000000000001E-2</v>
      </c>
      <c r="R66" s="207">
        <f t="shared" si="30"/>
        <v>-182127.99906509943</v>
      </c>
      <c r="S66" s="209">
        <f t="shared" si="32"/>
        <v>5.713E-2</v>
      </c>
      <c r="T66" s="207">
        <f t="shared" si="31"/>
        <v>-116191.44144398952</v>
      </c>
    </row>
    <row r="67" spans="1:20" x14ac:dyDescent="0.2">
      <c r="A67" s="205" t="str">
        <f>'Est Revenue Req CCR.ELG'!B113</f>
        <v>October</v>
      </c>
      <c r="B67" s="206">
        <f>'Est Revenue Req CCR.ELG'!C113</f>
        <v>2028</v>
      </c>
      <c r="D67" s="207">
        <f>'Est Revenue Req CCR.ELG'!D113</f>
        <v>65759260.47031036</v>
      </c>
      <c r="E67" s="207">
        <f>'Est Revenue Req CCR.ELG'!F113</f>
        <v>-19179839</v>
      </c>
      <c r="F67" s="207">
        <f t="shared" si="26"/>
        <v>46579421.47031036</v>
      </c>
      <c r="G67" s="207"/>
      <c r="H67" s="207">
        <f t="shared" si="27"/>
        <v>65759260.47031036</v>
      </c>
      <c r="I67" s="207">
        <f t="shared" si="23"/>
        <v>-21011552.280273885</v>
      </c>
      <c r="J67" s="207">
        <f t="shared" si="28"/>
        <v>44747708.190036476</v>
      </c>
      <c r="K67" s="207"/>
      <c r="L67" s="207">
        <f t="shared" si="29"/>
        <v>-1831713.2802738845</v>
      </c>
      <c r="M67" s="208">
        <v>0.21</v>
      </c>
      <c r="N67" s="207">
        <f t="shared" si="24"/>
        <v>-384660</v>
      </c>
      <c r="Q67" s="209">
        <f t="shared" si="33"/>
        <v>5.2850000000000001E-2</v>
      </c>
      <c r="R67" s="207">
        <f t="shared" si="30"/>
        <v>-182127.99906509943</v>
      </c>
      <c r="S67" s="209">
        <f t="shared" si="32"/>
        <v>5.713E-2</v>
      </c>
      <c r="T67" s="207">
        <f t="shared" si="31"/>
        <v>-116191.44144398952</v>
      </c>
    </row>
    <row r="68" spans="1:20" x14ac:dyDescent="0.2">
      <c r="A68" s="205" t="str">
        <f>'Est Revenue Req CCR.ELG'!B114</f>
        <v>November</v>
      </c>
      <c r="B68" s="206">
        <f>'Est Revenue Req CCR.ELG'!C114</f>
        <v>2028</v>
      </c>
      <c r="D68" s="207">
        <f>'Est Revenue Req CCR.ELG'!D114</f>
        <v>65759260.47031036</v>
      </c>
      <c r="E68" s="207">
        <f>'Est Revenue Req CCR.ELG'!F114</f>
        <v>-19500963</v>
      </c>
      <c r="F68" s="207">
        <f t="shared" si="26"/>
        <v>46258297.47031036</v>
      </c>
      <c r="G68" s="207"/>
      <c r="H68" s="207">
        <f t="shared" si="27"/>
        <v>65759260.47031036</v>
      </c>
      <c r="I68" s="207">
        <f t="shared" si="23"/>
        <v>-21309871.720782973</v>
      </c>
      <c r="J68" s="207">
        <f t="shared" si="28"/>
        <v>44449388.749527387</v>
      </c>
      <c r="K68" s="207"/>
      <c r="L68" s="207">
        <f t="shared" si="29"/>
        <v>-1808908.7207829729</v>
      </c>
      <c r="M68" s="208">
        <v>0.21</v>
      </c>
      <c r="N68" s="207">
        <f t="shared" si="24"/>
        <v>-379871</v>
      </c>
      <c r="Q68" s="209">
        <f t="shared" si="33"/>
        <v>5.2850000000000001E-2</v>
      </c>
      <c r="R68" s="207">
        <f t="shared" si="30"/>
        <v>-182127.99906509943</v>
      </c>
      <c r="S68" s="209">
        <f t="shared" si="32"/>
        <v>5.713E-2</v>
      </c>
      <c r="T68" s="207">
        <f t="shared" si="31"/>
        <v>-116191.44144398952</v>
      </c>
    </row>
    <row r="69" spans="1:20" x14ac:dyDescent="0.2">
      <c r="A69" s="205" t="str">
        <f>'Est Revenue Req CCR.ELG'!B115</f>
        <v>December</v>
      </c>
      <c r="B69" s="206">
        <f>'Est Revenue Req CCR.ELG'!C115</f>
        <v>2028</v>
      </c>
      <c r="D69" s="207">
        <f>'Est Revenue Req CCR.ELG'!D115</f>
        <v>65759260.47031036</v>
      </c>
      <c r="E69" s="207">
        <f>'Est Revenue Req CCR.ELG'!F115</f>
        <v>-19822087</v>
      </c>
      <c r="F69" s="207">
        <f t="shared" si="26"/>
        <v>45937173.47031036</v>
      </c>
      <c r="G69" s="207"/>
      <c r="H69" s="207">
        <f t="shared" si="27"/>
        <v>65759260.47031036</v>
      </c>
      <c r="I69" s="207">
        <f t="shared" si="23"/>
        <v>-21608191.161292061</v>
      </c>
      <c r="J69" s="207">
        <f t="shared" si="28"/>
        <v>44151069.309018299</v>
      </c>
      <c r="K69" s="207"/>
      <c r="L69" s="207">
        <f t="shared" si="29"/>
        <v>-1786104.1612920612</v>
      </c>
      <c r="M69" s="208">
        <v>0.21</v>
      </c>
      <c r="N69" s="207">
        <f t="shared" si="24"/>
        <v>-375082</v>
      </c>
      <c r="Q69" s="209">
        <f t="shared" si="33"/>
        <v>5.2850000000000001E-2</v>
      </c>
      <c r="R69" s="207">
        <f t="shared" si="30"/>
        <v>-182127.99906509943</v>
      </c>
      <c r="S69" s="209">
        <f t="shared" si="32"/>
        <v>5.713E-2</v>
      </c>
      <c r="T69" s="207">
        <f t="shared" si="31"/>
        <v>-116191.44144398952</v>
      </c>
    </row>
    <row r="70" spans="1:20" x14ac:dyDescent="0.2">
      <c r="A70" s="205" t="str">
        <f>'Est Revenue Req CCR.ELG'!B116</f>
        <v>January</v>
      </c>
      <c r="B70" s="206">
        <f>'Est Revenue Req CCR.ELG'!C116</f>
        <v>2029</v>
      </c>
      <c r="D70" s="207">
        <f>'Est Revenue Req CCR.ELG'!D116</f>
        <v>65759260.47031036</v>
      </c>
      <c r="E70" s="207">
        <f>'Est Revenue Req CCR.ELG'!F116</f>
        <v>-20143211</v>
      </c>
      <c r="F70" s="207">
        <f t="shared" si="26"/>
        <v>45616049.47031036</v>
      </c>
      <c r="G70" s="207"/>
      <c r="H70" s="207">
        <f t="shared" si="27"/>
        <v>65759260.47031036</v>
      </c>
      <c r="I70" s="207">
        <f t="shared" si="23"/>
        <v>-21884124.766034294</v>
      </c>
      <c r="J70" s="207">
        <f t="shared" si="28"/>
        <v>43875135.70427607</v>
      </c>
      <c r="K70" s="207"/>
      <c r="L70" s="207">
        <f t="shared" si="29"/>
        <v>-1740913.7660342902</v>
      </c>
      <c r="M70" s="208">
        <v>0.21</v>
      </c>
      <c r="N70" s="207">
        <f t="shared" si="24"/>
        <v>-365592</v>
      </c>
      <c r="Q70" s="209">
        <f t="shared" si="33"/>
        <v>4.888E-2</v>
      </c>
      <c r="R70" s="207">
        <f t="shared" si="30"/>
        <v>-168446.86081933888</v>
      </c>
      <c r="S70" s="209">
        <f t="shared" si="32"/>
        <v>5.2850000000000001E-2</v>
      </c>
      <c r="T70" s="207">
        <f t="shared" si="31"/>
        <v>-107486.74392289245</v>
      </c>
    </row>
    <row r="71" spans="1:20" x14ac:dyDescent="0.2">
      <c r="A71" s="205" t="str">
        <f>'Est Revenue Req CCR.ELG'!B117</f>
        <v>February</v>
      </c>
      <c r="B71" s="206">
        <f>'Est Revenue Req CCR.ELG'!C117</f>
        <v>2029</v>
      </c>
      <c r="D71" s="207">
        <f>'Est Revenue Req CCR.ELG'!D117</f>
        <v>65759260.47031036</v>
      </c>
      <c r="E71" s="207">
        <f>'Est Revenue Req CCR.ELG'!F117</f>
        <v>-20464335</v>
      </c>
      <c r="F71" s="207">
        <f t="shared" si="26"/>
        <v>45294925.47031036</v>
      </c>
      <c r="G71" s="207"/>
      <c r="H71" s="207">
        <f t="shared" si="27"/>
        <v>65759260.47031036</v>
      </c>
      <c r="I71" s="207">
        <f t="shared" si="23"/>
        <v>-22160058.370776527</v>
      </c>
      <c r="J71" s="207">
        <f t="shared" si="28"/>
        <v>43599202.099533834</v>
      </c>
      <c r="K71" s="207"/>
      <c r="L71" s="207">
        <f t="shared" si="29"/>
        <v>-1695723.3707765266</v>
      </c>
      <c r="M71" s="208">
        <v>0.21</v>
      </c>
      <c r="N71" s="207">
        <f t="shared" si="24"/>
        <v>-356102</v>
      </c>
      <c r="Q71" s="209">
        <f t="shared" si="33"/>
        <v>4.888E-2</v>
      </c>
      <c r="R71" s="207">
        <f t="shared" si="30"/>
        <v>-168446.86081933888</v>
      </c>
      <c r="S71" s="209">
        <f t="shared" si="32"/>
        <v>5.2850000000000001E-2</v>
      </c>
      <c r="T71" s="207">
        <f t="shared" si="31"/>
        <v>-107486.74392289245</v>
      </c>
    </row>
    <row r="72" spans="1:20" x14ac:dyDescent="0.2">
      <c r="A72" s="205" t="str">
        <f>'Est Revenue Req CCR.ELG'!B118</f>
        <v>March</v>
      </c>
      <c r="B72" s="206">
        <f>'Est Revenue Req CCR.ELG'!C118</f>
        <v>2029</v>
      </c>
      <c r="D72" s="207">
        <f>'Est Revenue Req CCR.ELG'!D118</f>
        <v>65759260.47031036</v>
      </c>
      <c r="E72" s="207">
        <f>'Est Revenue Req CCR.ELG'!F118</f>
        <v>-20785459</v>
      </c>
      <c r="F72" s="207">
        <f t="shared" si="26"/>
        <v>44973801.47031036</v>
      </c>
      <c r="G72" s="207"/>
      <c r="H72" s="207">
        <f t="shared" si="27"/>
        <v>65759260.47031036</v>
      </c>
      <c r="I72" s="207">
        <f t="shared" ref="I72:I135" si="34">R72+T72+I71</f>
        <v>-22435991.975518759</v>
      </c>
      <c r="J72" s="207">
        <f t="shared" si="28"/>
        <v>43323268.494791597</v>
      </c>
      <c r="K72" s="207"/>
      <c r="L72" s="207">
        <f t="shared" si="29"/>
        <v>-1650532.9755187631</v>
      </c>
      <c r="M72" s="208">
        <v>0.21</v>
      </c>
      <c r="N72" s="207">
        <f t="shared" ref="N72:N135" si="35">ROUND(L72*M72,0)</f>
        <v>-346612</v>
      </c>
      <c r="Q72" s="209">
        <f t="shared" si="33"/>
        <v>4.888E-2</v>
      </c>
      <c r="R72" s="207">
        <f t="shared" si="30"/>
        <v>-168446.86081933888</v>
      </c>
      <c r="S72" s="209">
        <f t="shared" si="32"/>
        <v>5.2850000000000001E-2</v>
      </c>
      <c r="T72" s="207">
        <f t="shared" si="31"/>
        <v>-107486.74392289245</v>
      </c>
    </row>
    <row r="73" spans="1:20" x14ac:dyDescent="0.2">
      <c r="A73" s="205" t="str">
        <f>'Est Revenue Req CCR.ELG'!B119</f>
        <v>April</v>
      </c>
      <c r="B73" s="206">
        <f>'Est Revenue Req CCR.ELG'!C119</f>
        <v>2029</v>
      </c>
      <c r="D73" s="207">
        <f>'Est Revenue Req CCR.ELG'!D119</f>
        <v>65759260.47031036</v>
      </c>
      <c r="E73" s="207">
        <f>'Est Revenue Req CCR.ELG'!F119</f>
        <v>-21106583</v>
      </c>
      <c r="F73" s="207">
        <f t="shared" si="26"/>
        <v>44652677.47031036</v>
      </c>
      <c r="G73" s="207"/>
      <c r="H73" s="207">
        <f t="shared" si="27"/>
        <v>65759260.47031036</v>
      </c>
      <c r="I73" s="207">
        <f t="shared" si="34"/>
        <v>-22711925.580260992</v>
      </c>
      <c r="J73" s="207">
        <f t="shared" si="28"/>
        <v>43047334.890049368</v>
      </c>
      <c r="K73" s="207"/>
      <c r="L73" s="207">
        <f t="shared" si="29"/>
        <v>-1605342.5802609921</v>
      </c>
      <c r="M73" s="208">
        <v>0.21</v>
      </c>
      <c r="N73" s="207">
        <f t="shared" si="35"/>
        <v>-337122</v>
      </c>
      <c r="Q73" s="209">
        <f t="shared" si="33"/>
        <v>4.888E-2</v>
      </c>
      <c r="R73" s="207">
        <f t="shared" si="30"/>
        <v>-168446.86081933888</v>
      </c>
      <c r="S73" s="209">
        <f t="shared" si="32"/>
        <v>5.2850000000000001E-2</v>
      </c>
      <c r="T73" s="207">
        <f t="shared" si="31"/>
        <v>-107486.74392289245</v>
      </c>
    </row>
    <row r="74" spans="1:20" x14ac:dyDescent="0.2">
      <c r="A74" s="205" t="str">
        <f>'Est Revenue Req CCR.ELG'!B120</f>
        <v>May</v>
      </c>
      <c r="B74" s="206">
        <f>'Est Revenue Req CCR.ELG'!C120</f>
        <v>2029</v>
      </c>
      <c r="D74" s="207">
        <f>'Est Revenue Req CCR.ELG'!D120</f>
        <v>65759260.47031036</v>
      </c>
      <c r="E74" s="207">
        <f>'Est Revenue Req CCR.ELG'!F120</f>
        <v>-21427707</v>
      </c>
      <c r="F74" s="207">
        <f t="shared" si="26"/>
        <v>44331553.47031036</v>
      </c>
      <c r="G74" s="207"/>
      <c r="H74" s="207">
        <f t="shared" si="27"/>
        <v>65759260.47031036</v>
      </c>
      <c r="I74" s="207">
        <f t="shared" si="34"/>
        <v>-22987859.185003225</v>
      </c>
      <c r="J74" s="207">
        <f t="shared" si="28"/>
        <v>42771401.285307139</v>
      </c>
      <c r="K74" s="207"/>
      <c r="L74" s="207">
        <f t="shared" si="29"/>
        <v>-1560152.185003221</v>
      </c>
      <c r="M74" s="208">
        <v>0.21</v>
      </c>
      <c r="N74" s="207">
        <f t="shared" si="35"/>
        <v>-327632</v>
      </c>
      <c r="Q74" s="209">
        <f t="shared" si="33"/>
        <v>4.888E-2</v>
      </c>
      <c r="R74" s="207">
        <f t="shared" si="30"/>
        <v>-168446.86081933888</v>
      </c>
      <c r="S74" s="209">
        <f t="shared" si="32"/>
        <v>5.2850000000000001E-2</v>
      </c>
      <c r="T74" s="207">
        <f t="shared" si="31"/>
        <v>-107486.74392289245</v>
      </c>
    </row>
    <row r="75" spans="1:20" x14ac:dyDescent="0.2">
      <c r="A75" s="205" t="str">
        <f>'Est Revenue Req CCR.ELG'!B121</f>
        <v>June</v>
      </c>
      <c r="B75" s="206">
        <f>'Est Revenue Req CCR.ELG'!C121</f>
        <v>2029</v>
      </c>
      <c r="D75" s="207">
        <f>'Est Revenue Req CCR.ELG'!D121</f>
        <v>65759260.47031036</v>
      </c>
      <c r="E75" s="207">
        <f>'Est Revenue Req CCR.ELG'!F121</f>
        <v>-21748831</v>
      </c>
      <c r="F75" s="207">
        <f t="shared" si="26"/>
        <v>44010429.47031036</v>
      </c>
      <c r="G75" s="207"/>
      <c r="H75" s="207">
        <f t="shared" si="27"/>
        <v>65759260.47031036</v>
      </c>
      <c r="I75" s="207">
        <f t="shared" si="34"/>
        <v>-23263792.789745457</v>
      </c>
      <c r="J75" s="207">
        <f t="shared" si="28"/>
        <v>42495467.680564903</v>
      </c>
      <c r="K75" s="207"/>
      <c r="L75" s="207">
        <f t="shared" si="29"/>
        <v>-1514961.7897454575</v>
      </c>
      <c r="M75" s="208">
        <v>0.21</v>
      </c>
      <c r="N75" s="207">
        <f t="shared" si="35"/>
        <v>-318142</v>
      </c>
      <c r="Q75" s="209">
        <f t="shared" si="33"/>
        <v>4.888E-2</v>
      </c>
      <c r="R75" s="207">
        <f t="shared" si="30"/>
        <v>-168446.86081933888</v>
      </c>
      <c r="S75" s="209">
        <f t="shared" ref="S75:S138" si="36">VLOOKUP($B75+1-2024,$W$2:$X$22,2)</f>
        <v>5.2850000000000001E-2</v>
      </c>
      <c r="T75" s="207">
        <f t="shared" si="31"/>
        <v>-107486.74392289245</v>
      </c>
    </row>
    <row r="76" spans="1:20" x14ac:dyDescent="0.2">
      <c r="A76" s="205" t="str">
        <f>'Est Revenue Req CCR.ELG'!B122</f>
        <v>July</v>
      </c>
      <c r="B76" s="206">
        <f>'Est Revenue Req CCR.ELG'!C122</f>
        <v>2029</v>
      </c>
      <c r="D76" s="207">
        <f>'Est Revenue Req CCR.ELG'!D122</f>
        <v>65759260.47031036</v>
      </c>
      <c r="E76" s="207">
        <f>'Est Revenue Req CCR.ELG'!F122</f>
        <v>-22069955</v>
      </c>
      <c r="F76" s="207">
        <f t="shared" ref="F76:F139" si="37">SUM(D76:E76)</f>
        <v>43689305.47031036</v>
      </c>
      <c r="G76" s="207"/>
      <c r="H76" s="207">
        <f t="shared" ref="H76:H139" si="38">D76</f>
        <v>65759260.47031036</v>
      </c>
      <c r="I76" s="207">
        <f t="shared" si="34"/>
        <v>-23539726.39448769</v>
      </c>
      <c r="J76" s="207">
        <f t="shared" ref="J76:J139" si="39">SUM(H76:I76)</f>
        <v>42219534.075822666</v>
      </c>
      <c r="K76" s="207"/>
      <c r="L76" s="207">
        <f t="shared" ref="L76:L139" si="40">J76-F76</f>
        <v>-1469771.3944876939</v>
      </c>
      <c r="M76" s="208">
        <v>0.21</v>
      </c>
      <c r="N76" s="207">
        <f t="shared" si="35"/>
        <v>-308652</v>
      </c>
      <c r="Q76" s="209">
        <f t="shared" si="33"/>
        <v>4.888E-2</v>
      </c>
      <c r="R76" s="207">
        <f t="shared" ref="R76:R139" si="41">-H$9*Q76/12</f>
        <v>-168446.86081933888</v>
      </c>
      <c r="S76" s="209">
        <f t="shared" si="36"/>
        <v>5.2850000000000001E-2</v>
      </c>
      <c r="T76" s="207">
        <f t="shared" ref="T76:T139" si="42">-(H$21-H$9)*S76/12</f>
        <v>-107486.74392289245</v>
      </c>
    </row>
    <row r="77" spans="1:20" x14ac:dyDescent="0.2">
      <c r="A77" s="205" t="str">
        <f>'Est Revenue Req CCR.ELG'!B123</f>
        <v>August</v>
      </c>
      <c r="B77" s="206">
        <f>'Est Revenue Req CCR.ELG'!C123</f>
        <v>2029</v>
      </c>
      <c r="D77" s="207">
        <f>'Est Revenue Req CCR.ELG'!D123</f>
        <v>65759260.47031036</v>
      </c>
      <c r="E77" s="207">
        <f>'Est Revenue Req CCR.ELG'!F123</f>
        <v>-22391079</v>
      </c>
      <c r="F77" s="207">
        <f t="shared" si="37"/>
        <v>43368181.47031036</v>
      </c>
      <c r="G77" s="207"/>
      <c r="H77" s="207">
        <f t="shared" si="38"/>
        <v>65759260.47031036</v>
      </c>
      <c r="I77" s="207">
        <f t="shared" si="34"/>
        <v>-23815659.999229923</v>
      </c>
      <c r="J77" s="207">
        <f t="shared" si="39"/>
        <v>41943600.471080437</v>
      </c>
      <c r="K77" s="207"/>
      <c r="L77" s="207">
        <f t="shared" si="40"/>
        <v>-1424580.9992299229</v>
      </c>
      <c r="M77" s="208">
        <v>0.21</v>
      </c>
      <c r="N77" s="207">
        <f t="shared" si="35"/>
        <v>-299162</v>
      </c>
      <c r="Q77" s="209">
        <f t="shared" si="33"/>
        <v>4.888E-2</v>
      </c>
      <c r="R77" s="207">
        <f t="shared" si="41"/>
        <v>-168446.86081933888</v>
      </c>
      <c r="S77" s="209">
        <f t="shared" si="36"/>
        <v>5.2850000000000001E-2</v>
      </c>
      <c r="T77" s="207">
        <f t="shared" si="42"/>
        <v>-107486.74392289245</v>
      </c>
    </row>
    <row r="78" spans="1:20" x14ac:dyDescent="0.2">
      <c r="A78" s="205" t="str">
        <f>'Est Revenue Req CCR.ELG'!B124</f>
        <v>September</v>
      </c>
      <c r="B78" s="206">
        <f>'Est Revenue Req CCR.ELG'!C124</f>
        <v>2029</v>
      </c>
      <c r="D78" s="207">
        <f>'Est Revenue Req CCR.ELG'!D124</f>
        <v>65759260.47031036</v>
      </c>
      <c r="E78" s="207">
        <f>'Est Revenue Req CCR.ELG'!F124</f>
        <v>-22712203</v>
      </c>
      <c r="F78" s="207">
        <f t="shared" si="37"/>
        <v>43047057.47031036</v>
      </c>
      <c r="G78" s="207"/>
      <c r="H78" s="207">
        <f t="shared" si="38"/>
        <v>65759260.47031036</v>
      </c>
      <c r="I78" s="207">
        <f t="shared" si="34"/>
        <v>-24091593.603972156</v>
      </c>
      <c r="J78" s="207">
        <f t="shared" si="39"/>
        <v>41667666.866338208</v>
      </c>
      <c r="K78" s="207"/>
      <c r="L78" s="207">
        <f t="shared" si="40"/>
        <v>-1379390.6039721519</v>
      </c>
      <c r="M78" s="208">
        <v>0.21</v>
      </c>
      <c r="N78" s="207">
        <f t="shared" si="35"/>
        <v>-289672</v>
      </c>
      <c r="Q78" s="209">
        <f t="shared" si="33"/>
        <v>4.888E-2</v>
      </c>
      <c r="R78" s="207">
        <f t="shared" si="41"/>
        <v>-168446.86081933888</v>
      </c>
      <c r="S78" s="209">
        <f t="shared" si="36"/>
        <v>5.2850000000000001E-2</v>
      </c>
      <c r="T78" s="207">
        <f t="shared" si="42"/>
        <v>-107486.74392289245</v>
      </c>
    </row>
    <row r="79" spans="1:20" x14ac:dyDescent="0.2">
      <c r="A79" s="205" t="str">
        <f>'Est Revenue Req CCR.ELG'!B125</f>
        <v>October</v>
      </c>
      <c r="B79" s="206">
        <f>'Est Revenue Req CCR.ELG'!C125</f>
        <v>2029</v>
      </c>
      <c r="D79" s="207">
        <f>'Est Revenue Req CCR.ELG'!D125</f>
        <v>65759260.47031036</v>
      </c>
      <c r="E79" s="207">
        <f>'Est Revenue Req CCR.ELG'!F125</f>
        <v>-23033327</v>
      </c>
      <c r="F79" s="207">
        <f t="shared" si="37"/>
        <v>42725933.47031036</v>
      </c>
      <c r="G79" s="207"/>
      <c r="H79" s="207">
        <f t="shared" si="38"/>
        <v>65759260.47031036</v>
      </c>
      <c r="I79" s="207">
        <f t="shared" si="34"/>
        <v>-24367527.208714388</v>
      </c>
      <c r="J79" s="207">
        <f t="shared" si="39"/>
        <v>41391733.261595972</v>
      </c>
      <c r="K79" s="207"/>
      <c r="L79" s="207">
        <f t="shared" si="40"/>
        <v>-1334200.2087143883</v>
      </c>
      <c r="M79" s="208">
        <v>0.21</v>
      </c>
      <c r="N79" s="207">
        <f t="shared" si="35"/>
        <v>-280182</v>
      </c>
      <c r="Q79" s="209">
        <f t="shared" si="33"/>
        <v>4.888E-2</v>
      </c>
      <c r="R79" s="207">
        <f t="shared" si="41"/>
        <v>-168446.86081933888</v>
      </c>
      <c r="S79" s="209">
        <f t="shared" si="36"/>
        <v>5.2850000000000001E-2</v>
      </c>
      <c r="T79" s="207">
        <f t="shared" si="42"/>
        <v>-107486.74392289245</v>
      </c>
    </row>
    <row r="80" spans="1:20" x14ac:dyDescent="0.2">
      <c r="A80" s="205" t="str">
        <f>'Est Revenue Req CCR.ELG'!B126</f>
        <v>November</v>
      </c>
      <c r="B80" s="206">
        <f>'Est Revenue Req CCR.ELG'!C126</f>
        <v>2029</v>
      </c>
      <c r="D80" s="207">
        <f>'Est Revenue Req CCR.ELG'!D126</f>
        <v>65759260.47031036</v>
      </c>
      <c r="E80" s="207">
        <f>'Est Revenue Req CCR.ELG'!F126</f>
        <v>-23354451</v>
      </c>
      <c r="F80" s="207">
        <f t="shared" si="37"/>
        <v>42404809.47031036</v>
      </c>
      <c r="G80" s="207"/>
      <c r="H80" s="207">
        <f t="shared" si="38"/>
        <v>65759260.47031036</v>
      </c>
      <c r="I80" s="207">
        <f t="shared" si="34"/>
        <v>-24643460.813456621</v>
      </c>
      <c r="J80" s="207">
        <f t="shared" si="39"/>
        <v>41115799.656853735</v>
      </c>
      <c r="K80" s="207"/>
      <c r="L80" s="207">
        <f t="shared" si="40"/>
        <v>-1289009.8134566247</v>
      </c>
      <c r="M80" s="208">
        <v>0.21</v>
      </c>
      <c r="N80" s="207">
        <f t="shared" si="35"/>
        <v>-270692</v>
      </c>
      <c r="Q80" s="209">
        <f t="shared" si="33"/>
        <v>4.888E-2</v>
      </c>
      <c r="R80" s="207">
        <f t="shared" si="41"/>
        <v>-168446.86081933888</v>
      </c>
      <c r="S80" s="209">
        <f t="shared" si="36"/>
        <v>5.2850000000000001E-2</v>
      </c>
      <c r="T80" s="207">
        <f t="shared" si="42"/>
        <v>-107486.74392289245</v>
      </c>
    </row>
    <row r="81" spans="1:20" x14ac:dyDescent="0.2">
      <c r="A81" s="205" t="str">
        <f>'Est Revenue Req CCR.ELG'!B127</f>
        <v>December</v>
      </c>
      <c r="B81" s="206">
        <f>'Est Revenue Req CCR.ELG'!C127</f>
        <v>2029</v>
      </c>
      <c r="D81" s="207">
        <f>'Est Revenue Req CCR.ELG'!D127</f>
        <v>65759260.47031036</v>
      </c>
      <c r="E81" s="207">
        <f>'Est Revenue Req CCR.ELG'!F127</f>
        <v>-23675575</v>
      </c>
      <c r="F81" s="207">
        <f t="shared" si="37"/>
        <v>42083685.47031036</v>
      </c>
      <c r="G81" s="207"/>
      <c r="H81" s="207">
        <f t="shared" si="38"/>
        <v>65759260.47031036</v>
      </c>
      <c r="I81" s="207">
        <f t="shared" si="34"/>
        <v>-24919394.418198854</v>
      </c>
      <c r="J81" s="207">
        <f t="shared" si="39"/>
        <v>40839866.052111506</v>
      </c>
      <c r="K81" s="207"/>
      <c r="L81" s="207">
        <f t="shared" si="40"/>
        <v>-1243819.4181988537</v>
      </c>
      <c r="M81" s="208">
        <v>0.21</v>
      </c>
      <c r="N81" s="207">
        <f t="shared" si="35"/>
        <v>-261202</v>
      </c>
      <c r="Q81" s="209">
        <f t="shared" si="33"/>
        <v>4.888E-2</v>
      </c>
      <c r="R81" s="207">
        <f t="shared" si="41"/>
        <v>-168446.86081933888</v>
      </c>
      <c r="S81" s="209">
        <f t="shared" si="36"/>
        <v>5.2850000000000001E-2</v>
      </c>
      <c r="T81" s="207">
        <f t="shared" si="42"/>
        <v>-107486.74392289245</v>
      </c>
    </row>
    <row r="82" spans="1:20" x14ac:dyDescent="0.2">
      <c r="A82" s="205" t="str">
        <f>'Est Revenue Req CCR.ELG'!B128</f>
        <v>January</v>
      </c>
      <c r="B82" s="206">
        <f>'Est Revenue Req CCR.ELG'!C128</f>
        <v>2030</v>
      </c>
      <c r="D82" s="207">
        <f>'Est Revenue Req CCR.ELG'!D128</f>
        <v>65759260.47031036</v>
      </c>
      <c r="E82" s="207">
        <f>'Est Revenue Req CCR.ELG'!F128</f>
        <v>-23996699</v>
      </c>
      <c r="F82" s="207">
        <f t="shared" si="37"/>
        <v>41762561.47031036</v>
      </c>
      <c r="G82" s="207"/>
      <c r="H82" s="207">
        <f t="shared" si="38"/>
        <v>65759260.47031036</v>
      </c>
      <c r="I82" s="207">
        <f t="shared" si="34"/>
        <v>-25174640.96806971</v>
      </c>
      <c r="J82" s="207">
        <f t="shared" si="39"/>
        <v>40584619.50224065</v>
      </c>
      <c r="K82" s="207"/>
      <c r="L82" s="207">
        <f t="shared" si="40"/>
        <v>-1177941.9680697098</v>
      </c>
      <c r="M82" s="208">
        <v>0.21</v>
      </c>
      <c r="N82" s="207">
        <f t="shared" si="35"/>
        <v>-247368</v>
      </c>
      <c r="Q82" s="209">
        <f t="shared" si="33"/>
        <v>4.5220000000000003E-2</v>
      </c>
      <c r="R82" s="207">
        <f t="shared" si="41"/>
        <v>-155834.02304113144</v>
      </c>
      <c r="S82" s="209">
        <f t="shared" si="36"/>
        <v>4.888E-2</v>
      </c>
      <c r="T82" s="207">
        <f t="shared" si="42"/>
        <v>-99412.526829725306</v>
      </c>
    </row>
    <row r="83" spans="1:20" x14ac:dyDescent="0.2">
      <c r="A83" s="205" t="str">
        <f>'Est Revenue Req CCR.ELG'!B129</f>
        <v>February</v>
      </c>
      <c r="B83" s="206">
        <f>'Est Revenue Req CCR.ELG'!C129</f>
        <v>2030</v>
      </c>
      <c r="D83" s="207">
        <f>'Est Revenue Req CCR.ELG'!D129</f>
        <v>65759260.47031036</v>
      </c>
      <c r="E83" s="207">
        <f>'Est Revenue Req CCR.ELG'!F129</f>
        <v>-24317823</v>
      </c>
      <c r="F83" s="207">
        <f t="shared" si="37"/>
        <v>41441437.47031036</v>
      </c>
      <c r="G83" s="207"/>
      <c r="H83" s="207">
        <f t="shared" si="38"/>
        <v>65759260.47031036</v>
      </c>
      <c r="I83" s="207">
        <f t="shared" si="34"/>
        <v>-25429887.517940566</v>
      </c>
      <c r="J83" s="207">
        <f t="shared" si="39"/>
        <v>40329372.952369794</v>
      </c>
      <c r="K83" s="207"/>
      <c r="L83" s="207">
        <f t="shared" si="40"/>
        <v>-1112064.5179405659</v>
      </c>
      <c r="M83" s="208">
        <v>0.21</v>
      </c>
      <c r="N83" s="207">
        <f t="shared" si="35"/>
        <v>-233534</v>
      </c>
      <c r="Q83" s="209">
        <f t="shared" si="33"/>
        <v>4.5220000000000003E-2</v>
      </c>
      <c r="R83" s="207">
        <f t="shared" si="41"/>
        <v>-155834.02304113144</v>
      </c>
      <c r="S83" s="209">
        <f t="shared" si="36"/>
        <v>4.888E-2</v>
      </c>
      <c r="T83" s="207">
        <f t="shared" si="42"/>
        <v>-99412.526829725306</v>
      </c>
    </row>
    <row r="84" spans="1:20" x14ac:dyDescent="0.2">
      <c r="A84" s="205" t="str">
        <f>'Est Revenue Req CCR.ELG'!B130</f>
        <v>March</v>
      </c>
      <c r="B84" s="206">
        <f>'Est Revenue Req CCR.ELG'!C130</f>
        <v>2030</v>
      </c>
      <c r="D84" s="207">
        <f>'Est Revenue Req CCR.ELG'!D130</f>
        <v>65759260.47031036</v>
      </c>
      <c r="E84" s="207">
        <f>'Est Revenue Req CCR.ELG'!F130</f>
        <v>-24638947</v>
      </c>
      <c r="F84" s="207">
        <f t="shared" si="37"/>
        <v>41120313.47031036</v>
      </c>
      <c r="G84" s="207"/>
      <c r="H84" s="207">
        <f t="shared" si="38"/>
        <v>65759260.47031036</v>
      </c>
      <c r="I84" s="207">
        <f t="shared" si="34"/>
        <v>-25685134.067811422</v>
      </c>
      <c r="J84" s="207">
        <f t="shared" si="39"/>
        <v>40074126.402498938</v>
      </c>
      <c r="K84" s="207"/>
      <c r="L84" s="207">
        <f t="shared" si="40"/>
        <v>-1046187.067811422</v>
      </c>
      <c r="M84" s="208">
        <v>0.21</v>
      </c>
      <c r="N84" s="207">
        <f t="shared" si="35"/>
        <v>-219699</v>
      </c>
      <c r="Q84" s="209">
        <f t="shared" si="33"/>
        <v>4.5220000000000003E-2</v>
      </c>
      <c r="R84" s="207">
        <f t="shared" si="41"/>
        <v>-155834.02304113144</v>
      </c>
      <c r="S84" s="209">
        <f t="shared" si="36"/>
        <v>4.888E-2</v>
      </c>
      <c r="T84" s="207">
        <f t="shared" si="42"/>
        <v>-99412.526829725306</v>
      </c>
    </row>
    <row r="85" spans="1:20" x14ac:dyDescent="0.2">
      <c r="A85" s="205" t="str">
        <f>'Est Revenue Req CCR.ELG'!B131</f>
        <v>April</v>
      </c>
      <c r="B85" s="206">
        <f>'Est Revenue Req CCR.ELG'!C131</f>
        <v>2030</v>
      </c>
      <c r="D85" s="207">
        <f>'Est Revenue Req CCR.ELG'!D131</f>
        <v>65759260.47031036</v>
      </c>
      <c r="E85" s="207">
        <f>'Est Revenue Req CCR.ELG'!F131</f>
        <v>-24960071</v>
      </c>
      <c r="F85" s="207">
        <f t="shared" si="37"/>
        <v>40799189.47031036</v>
      </c>
      <c r="G85" s="207"/>
      <c r="H85" s="207">
        <f t="shared" si="38"/>
        <v>65759260.47031036</v>
      </c>
      <c r="I85" s="207">
        <f t="shared" si="34"/>
        <v>-25940380.617682278</v>
      </c>
      <c r="J85" s="207">
        <f t="shared" si="39"/>
        <v>39818879.852628082</v>
      </c>
      <c r="K85" s="207"/>
      <c r="L85" s="207">
        <f t="shared" si="40"/>
        <v>-980309.61768227816</v>
      </c>
      <c r="M85" s="208">
        <v>0.21</v>
      </c>
      <c r="N85" s="207">
        <f t="shared" si="35"/>
        <v>-205865</v>
      </c>
      <c r="Q85" s="209">
        <f t="shared" si="33"/>
        <v>4.5220000000000003E-2</v>
      </c>
      <c r="R85" s="207">
        <f t="shared" si="41"/>
        <v>-155834.02304113144</v>
      </c>
      <c r="S85" s="209">
        <f t="shared" si="36"/>
        <v>4.888E-2</v>
      </c>
      <c r="T85" s="207">
        <f t="shared" si="42"/>
        <v>-99412.526829725306</v>
      </c>
    </row>
    <row r="86" spans="1:20" x14ac:dyDescent="0.2">
      <c r="A86" s="205" t="str">
        <f>'Est Revenue Req CCR.ELG'!B132</f>
        <v>May</v>
      </c>
      <c r="B86" s="206">
        <f>'Est Revenue Req CCR.ELG'!C132</f>
        <v>2030</v>
      </c>
      <c r="D86" s="207">
        <f>'Est Revenue Req CCR.ELG'!D132</f>
        <v>65759260.47031036</v>
      </c>
      <c r="E86" s="207">
        <f>'Est Revenue Req CCR.ELG'!F132</f>
        <v>-25281195</v>
      </c>
      <c r="F86" s="207">
        <f t="shared" si="37"/>
        <v>40478065.47031036</v>
      </c>
      <c r="G86" s="207"/>
      <c r="H86" s="207">
        <f t="shared" si="38"/>
        <v>65759260.47031036</v>
      </c>
      <c r="I86" s="207">
        <f t="shared" si="34"/>
        <v>-26195627.167553134</v>
      </c>
      <c r="J86" s="207">
        <f t="shared" si="39"/>
        <v>39563633.302757226</v>
      </c>
      <c r="K86" s="207"/>
      <c r="L86" s="207">
        <f t="shared" si="40"/>
        <v>-914432.16755313426</v>
      </c>
      <c r="M86" s="208">
        <v>0.21</v>
      </c>
      <c r="N86" s="207">
        <f t="shared" si="35"/>
        <v>-192031</v>
      </c>
      <c r="Q86" s="209">
        <f t="shared" si="33"/>
        <v>4.5220000000000003E-2</v>
      </c>
      <c r="R86" s="207">
        <f t="shared" si="41"/>
        <v>-155834.02304113144</v>
      </c>
      <c r="S86" s="209">
        <f t="shared" si="36"/>
        <v>4.888E-2</v>
      </c>
      <c r="T86" s="207">
        <f t="shared" si="42"/>
        <v>-99412.526829725306</v>
      </c>
    </row>
    <row r="87" spans="1:20" x14ac:dyDescent="0.2">
      <c r="A87" s="205" t="str">
        <f>'Est Revenue Req CCR.ELG'!B133</f>
        <v>June</v>
      </c>
      <c r="B87" s="206">
        <f>'Est Revenue Req CCR.ELG'!C133</f>
        <v>2030</v>
      </c>
      <c r="D87" s="207">
        <f>'Est Revenue Req CCR.ELG'!D133</f>
        <v>65759260.47031036</v>
      </c>
      <c r="E87" s="207">
        <f>'Est Revenue Req CCR.ELG'!F133</f>
        <v>-25602319</v>
      </c>
      <c r="F87" s="207">
        <f t="shared" si="37"/>
        <v>40156941.47031036</v>
      </c>
      <c r="G87" s="207"/>
      <c r="H87" s="207">
        <f t="shared" si="38"/>
        <v>65759260.47031036</v>
      </c>
      <c r="I87" s="207">
        <f t="shared" si="34"/>
        <v>-26450873.71742399</v>
      </c>
      <c r="J87" s="207">
        <f t="shared" si="39"/>
        <v>39308386.75288637</v>
      </c>
      <c r="K87" s="207"/>
      <c r="L87" s="207">
        <f t="shared" si="40"/>
        <v>-848554.71742399037</v>
      </c>
      <c r="M87" s="208">
        <v>0.21</v>
      </c>
      <c r="N87" s="207">
        <f t="shared" si="35"/>
        <v>-178196</v>
      </c>
      <c r="Q87" s="209">
        <f t="shared" ref="Q87:Q150" si="43">VLOOKUP($B87+1-2023,$W$2:$X$22,2)</f>
        <v>4.5220000000000003E-2</v>
      </c>
      <c r="R87" s="207">
        <f t="shared" si="41"/>
        <v>-155834.02304113144</v>
      </c>
      <c r="S87" s="209">
        <f t="shared" si="36"/>
        <v>4.888E-2</v>
      </c>
      <c r="T87" s="207">
        <f t="shared" si="42"/>
        <v>-99412.526829725306</v>
      </c>
    </row>
    <row r="88" spans="1:20" x14ac:dyDescent="0.2">
      <c r="A88" s="205" t="str">
        <f>'Est Revenue Req CCR.ELG'!B134</f>
        <v>July</v>
      </c>
      <c r="B88" s="206">
        <f>'Est Revenue Req CCR.ELG'!C134</f>
        <v>2030</v>
      </c>
      <c r="D88" s="207">
        <f>'Est Revenue Req CCR.ELG'!D134</f>
        <v>65759260.47031036</v>
      </c>
      <c r="E88" s="207">
        <f>'Est Revenue Req CCR.ELG'!F134</f>
        <v>-25923443</v>
      </c>
      <c r="F88" s="207">
        <f t="shared" si="37"/>
        <v>39835817.47031036</v>
      </c>
      <c r="G88" s="207"/>
      <c r="H88" s="207">
        <f t="shared" si="38"/>
        <v>65759260.47031036</v>
      </c>
      <c r="I88" s="207">
        <f t="shared" si="34"/>
        <v>-26706120.267294846</v>
      </c>
      <c r="J88" s="207">
        <f t="shared" si="39"/>
        <v>39053140.203015514</v>
      </c>
      <c r="K88" s="207"/>
      <c r="L88" s="207">
        <f t="shared" si="40"/>
        <v>-782677.26729484648</v>
      </c>
      <c r="M88" s="208">
        <v>0.21</v>
      </c>
      <c r="N88" s="207">
        <f t="shared" si="35"/>
        <v>-164362</v>
      </c>
      <c r="Q88" s="209">
        <f t="shared" si="43"/>
        <v>4.5220000000000003E-2</v>
      </c>
      <c r="R88" s="207">
        <f t="shared" si="41"/>
        <v>-155834.02304113144</v>
      </c>
      <c r="S88" s="209">
        <f t="shared" si="36"/>
        <v>4.888E-2</v>
      </c>
      <c r="T88" s="207">
        <f t="shared" si="42"/>
        <v>-99412.526829725306</v>
      </c>
    </row>
    <row r="89" spans="1:20" x14ac:dyDescent="0.2">
      <c r="A89" s="205" t="str">
        <f>'Est Revenue Req CCR.ELG'!B135</f>
        <v>August</v>
      </c>
      <c r="B89" s="206">
        <f>'Est Revenue Req CCR.ELG'!C135</f>
        <v>2030</v>
      </c>
      <c r="D89" s="207">
        <f>'Est Revenue Req CCR.ELG'!D135</f>
        <v>65759260.47031036</v>
      </c>
      <c r="E89" s="207">
        <f>'Est Revenue Req CCR.ELG'!F135</f>
        <v>-26244567</v>
      </c>
      <c r="F89" s="207">
        <f t="shared" si="37"/>
        <v>39514693.47031036</v>
      </c>
      <c r="G89" s="207"/>
      <c r="H89" s="207">
        <f t="shared" si="38"/>
        <v>65759260.47031036</v>
      </c>
      <c r="I89" s="207">
        <f t="shared" si="34"/>
        <v>-26961366.817165703</v>
      </c>
      <c r="J89" s="207">
        <f t="shared" si="39"/>
        <v>38797893.653144658</v>
      </c>
      <c r="K89" s="207"/>
      <c r="L89" s="207">
        <f t="shared" si="40"/>
        <v>-716799.81716570258</v>
      </c>
      <c r="M89" s="208">
        <v>0.21</v>
      </c>
      <c r="N89" s="207">
        <f t="shared" si="35"/>
        <v>-150528</v>
      </c>
      <c r="Q89" s="209">
        <f t="shared" si="43"/>
        <v>4.5220000000000003E-2</v>
      </c>
      <c r="R89" s="207">
        <f t="shared" si="41"/>
        <v>-155834.02304113144</v>
      </c>
      <c r="S89" s="209">
        <f t="shared" si="36"/>
        <v>4.888E-2</v>
      </c>
      <c r="T89" s="207">
        <f t="shared" si="42"/>
        <v>-99412.526829725306</v>
      </c>
    </row>
    <row r="90" spans="1:20" x14ac:dyDescent="0.2">
      <c r="A90" s="205" t="str">
        <f>'Est Revenue Req CCR.ELG'!B136</f>
        <v>September</v>
      </c>
      <c r="B90" s="206">
        <f>'Est Revenue Req CCR.ELG'!C136</f>
        <v>2030</v>
      </c>
      <c r="D90" s="207">
        <f>'Est Revenue Req CCR.ELG'!D136</f>
        <v>65759260.47031036</v>
      </c>
      <c r="E90" s="207">
        <f>'Est Revenue Req CCR.ELG'!F136</f>
        <v>-26565691</v>
      </c>
      <c r="F90" s="207">
        <f t="shared" si="37"/>
        <v>39193569.47031036</v>
      </c>
      <c r="G90" s="207"/>
      <c r="H90" s="207">
        <f t="shared" si="38"/>
        <v>65759260.47031036</v>
      </c>
      <c r="I90" s="207">
        <f t="shared" si="34"/>
        <v>-27216613.367036559</v>
      </c>
      <c r="J90" s="207">
        <f t="shared" si="39"/>
        <v>38542647.103273802</v>
      </c>
      <c r="K90" s="207"/>
      <c r="L90" s="207">
        <f t="shared" si="40"/>
        <v>-650922.36703655869</v>
      </c>
      <c r="M90" s="208">
        <v>0.21</v>
      </c>
      <c r="N90" s="207">
        <f t="shared" si="35"/>
        <v>-136694</v>
      </c>
      <c r="Q90" s="209">
        <f t="shared" si="43"/>
        <v>4.5220000000000003E-2</v>
      </c>
      <c r="R90" s="207">
        <f t="shared" si="41"/>
        <v>-155834.02304113144</v>
      </c>
      <c r="S90" s="209">
        <f t="shared" si="36"/>
        <v>4.888E-2</v>
      </c>
      <c r="T90" s="207">
        <f t="shared" si="42"/>
        <v>-99412.526829725306</v>
      </c>
    </row>
    <row r="91" spans="1:20" x14ac:dyDescent="0.2">
      <c r="A91" s="205" t="str">
        <f>'Est Revenue Req CCR.ELG'!B137</f>
        <v>October</v>
      </c>
      <c r="B91" s="206">
        <f>'Est Revenue Req CCR.ELG'!C137</f>
        <v>2030</v>
      </c>
      <c r="D91" s="207">
        <f>'Est Revenue Req CCR.ELG'!D137</f>
        <v>65759260.47031036</v>
      </c>
      <c r="E91" s="207">
        <f>'Est Revenue Req CCR.ELG'!F137</f>
        <v>-26886815</v>
      </c>
      <c r="F91" s="207">
        <f t="shared" si="37"/>
        <v>38872445.47031036</v>
      </c>
      <c r="G91" s="207"/>
      <c r="H91" s="207">
        <f t="shared" si="38"/>
        <v>65759260.47031036</v>
      </c>
      <c r="I91" s="207">
        <f t="shared" si="34"/>
        <v>-27471859.916907415</v>
      </c>
      <c r="J91" s="207">
        <f t="shared" si="39"/>
        <v>38287400.553402945</v>
      </c>
      <c r="K91" s="207"/>
      <c r="L91" s="207">
        <f t="shared" si="40"/>
        <v>-585044.91690741479</v>
      </c>
      <c r="M91" s="208">
        <v>0.21</v>
      </c>
      <c r="N91" s="207">
        <f t="shared" si="35"/>
        <v>-122859</v>
      </c>
      <c r="Q91" s="209">
        <f t="shared" si="43"/>
        <v>4.5220000000000003E-2</v>
      </c>
      <c r="R91" s="207">
        <f t="shared" si="41"/>
        <v>-155834.02304113144</v>
      </c>
      <c r="S91" s="209">
        <f t="shared" si="36"/>
        <v>4.888E-2</v>
      </c>
      <c r="T91" s="207">
        <f t="shared" si="42"/>
        <v>-99412.526829725306</v>
      </c>
    </row>
    <row r="92" spans="1:20" x14ac:dyDescent="0.2">
      <c r="A92" s="205" t="str">
        <f>'Est Revenue Req CCR.ELG'!B138</f>
        <v>November</v>
      </c>
      <c r="B92" s="206">
        <f>'Est Revenue Req CCR.ELG'!C138</f>
        <v>2030</v>
      </c>
      <c r="D92" s="207">
        <f>'Est Revenue Req CCR.ELG'!D138</f>
        <v>65759260.47031036</v>
      </c>
      <c r="E92" s="207">
        <f>'Est Revenue Req CCR.ELG'!F138</f>
        <v>-27207939</v>
      </c>
      <c r="F92" s="207">
        <f t="shared" si="37"/>
        <v>38551321.47031036</v>
      </c>
      <c r="G92" s="207"/>
      <c r="H92" s="207">
        <f t="shared" si="38"/>
        <v>65759260.47031036</v>
      </c>
      <c r="I92" s="207">
        <f t="shared" si="34"/>
        <v>-27727106.466778271</v>
      </c>
      <c r="J92" s="207">
        <f t="shared" si="39"/>
        <v>38032154.003532089</v>
      </c>
      <c r="K92" s="207"/>
      <c r="L92" s="207">
        <f t="shared" si="40"/>
        <v>-519167.4667782709</v>
      </c>
      <c r="M92" s="208">
        <v>0.21</v>
      </c>
      <c r="N92" s="207">
        <f t="shared" si="35"/>
        <v>-109025</v>
      </c>
      <c r="Q92" s="209">
        <f t="shared" si="43"/>
        <v>4.5220000000000003E-2</v>
      </c>
      <c r="R92" s="207">
        <f t="shared" si="41"/>
        <v>-155834.02304113144</v>
      </c>
      <c r="S92" s="209">
        <f t="shared" si="36"/>
        <v>4.888E-2</v>
      </c>
      <c r="T92" s="207">
        <f t="shared" si="42"/>
        <v>-99412.526829725306</v>
      </c>
    </row>
    <row r="93" spans="1:20" x14ac:dyDescent="0.2">
      <c r="A93" s="205" t="str">
        <f>'Est Revenue Req CCR.ELG'!B139</f>
        <v>December</v>
      </c>
      <c r="B93" s="206">
        <f>'Est Revenue Req CCR.ELG'!C139</f>
        <v>2030</v>
      </c>
      <c r="D93" s="207">
        <f>'Est Revenue Req CCR.ELG'!D139</f>
        <v>65759260.47031036</v>
      </c>
      <c r="E93" s="207">
        <f>'Est Revenue Req CCR.ELG'!F139</f>
        <v>-27529063</v>
      </c>
      <c r="F93" s="207">
        <f t="shared" si="37"/>
        <v>38230197.47031036</v>
      </c>
      <c r="G93" s="207"/>
      <c r="H93" s="207">
        <f t="shared" si="38"/>
        <v>65759260.47031036</v>
      </c>
      <c r="I93" s="207">
        <f t="shared" si="34"/>
        <v>-27982353.016649127</v>
      </c>
      <c r="J93" s="207">
        <f t="shared" si="39"/>
        <v>37776907.453661233</v>
      </c>
      <c r="K93" s="207"/>
      <c r="L93" s="207">
        <f t="shared" si="40"/>
        <v>-453290.01664912701</v>
      </c>
      <c r="M93" s="208">
        <v>0.21</v>
      </c>
      <c r="N93" s="207">
        <f t="shared" si="35"/>
        <v>-95191</v>
      </c>
      <c r="Q93" s="209">
        <f t="shared" si="43"/>
        <v>4.5220000000000003E-2</v>
      </c>
      <c r="R93" s="207">
        <f t="shared" si="41"/>
        <v>-155834.02304113144</v>
      </c>
      <c r="S93" s="209">
        <f t="shared" si="36"/>
        <v>4.888E-2</v>
      </c>
      <c r="T93" s="207">
        <f t="shared" si="42"/>
        <v>-99412.526829725306</v>
      </c>
    </row>
    <row r="94" spans="1:20" x14ac:dyDescent="0.2">
      <c r="A94" s="205" t="str">
        <f>'Est Revenue Req CCR.ELG'!B140</f>
        <v>January</v>
      </c>
      <c r="B94" s="206">
        <f>'Est Revenue Req CCR.ELG'!C140</f>
        <v>2031</v>
      </c>
      <c r="D94" s="207">
        <f>'Est Revenue Req CCR.ELG'!D140</f>
        <v>65759260.47031036</v>
      </c>
      <c r="E94" s="207">
        <f>'Est Revenue Req CCR.ELG'!F140</f>
        <v>-27850187</v>
      </c>
      <c r="F94" s="207">
        <f t="shared" si="37"/>
        <v>37909073.47031036</v>
      </c>
      <c r="G94" s="207"/>
      <c r="H94" s="207">
        <f t="shared" si="38"/>
        <v>65759260.47031036</v>
      </c>
      <c r="I94" s="207">
        <f t="shared" si="34"/>
        <v>-28228088.151530452</v>
      </c>
      <c r="J94" s="207">
        <f t="shared" si="39"/>
        <v>37531172.318779908</v>
      </c>
      <c r="K94" s="207"/>
      <c r="L94" s="207">
        <f t="shared" si="40"/>
        <v>-377901.15153045207</v>
      </c>
      <c r="M94" s="208">
        <v>0.21</v>
      </c>
      <c r="N94" s="207">
        <f t="shared" si="35"/>
        <v>-79359</v>
      </c>
      <c r="Q94" s="209">
        <f t="shared" si="43"/>
        <v>4.462E-2</v>
      </c>
      <c r="R94" s="207">
        <f t="shared" si="41"/>
        <v>-153766.34471683513</v>
      </c>
      <c r="S94" s="209">
        <f t="shared" si="36"/>
        <v>4.5220000000000003E-2</v>
      </c>
      <c r="T94" s="207">
        <f t="shared" si="42"/>
        <v>-91968.79016448812</v>
      </c>
    </row>
    <row r="95" spans="1:20" x14ac:dyDescent="0.2">
      <c r="A95" s="205" t="str">
        <f>'Est Revenue Req CCR.ELG'!B141</f>
        <v>February</v>
      </c>
      <c r="B95" s="206">
        <f>'Est Revenue Req CCR.ELG'!C141</f>
        <v>2031</v>
      </c>
      <c r="D95" s="207">
        <f>'Est Revenue Req CCR.ELG'!D141</f>
        <v>65759260.47031036</v>
      </c>
      <c r="E95" s="207">
        <f>'Est Revenue Req CCR.ELG'!F141</f>
        <v>-28171311</v>
      </c>
      <c r="F95" s="207">
        <f t="shared" si="37"/>
        <v>37587949.47031036</v>
      </c>
      <c r="G95" s="207"/>
      <c r="H95" s="207">
        <f t="shared" si="38"/>
        <v>65759260.47031036</v>
      </c>
      <c r="I95" s="207">
        <f t="shared" si="34"/>
        <v>-28473823.286411777</v>
      </c>
      <c r="J95" s="207">
        <f t="shared" si="39"/>
        <v>37285437.183898583</v>
      </c>
      <c r="K95" s="207"/>
      <c r="L95" s="207">
        <f t="shared" si="40"/>
        <v>-302512.28641177714</v>
      </c>
      <c r="M95" s="208">
        <v>0.21</v>
      </c>
      <c r="N95" s="207">
        <f t="shared" si="35"/>
        <v>-63528</v>
      </c>
      <c r="Q95" s="209">
        <f t="shared" si="43"/>
        <v>4.462E-2</v>
      </c>
      <c r="R95" s="207">
        <f t="shared" si="41"/>
        <v>-153766.34471683513</v>
      </c>
      <c r="S95" s="209">
        <f t="shared" si="36"/>
        <v>4.5220000000000003E-2</v>
      </c>
      <c r="T95" s="207">
        <f t="shared" si="42"/>
        <v>-91968.79016448812</v>
      </c>
    </row>
    <row r="96" spans="1:20" x14ac:dyDescent="0.2">
      <c r="A96" s="205" t="str">
        <f>'Est Revenue Req CCR.ELG'!B142</f>
        <v>March</v>
      </c>
      <c r="B96" s="206">
        <f>'Est Revenue Req CCR.ELG'!C142</f>
        <v>2031</v>
      </c>
      <c r="D96" s="207">
        <f>'Est Revenue Req CCR.ELG'!D142</f>
        <v>65759260.47031036</v>
      </c>
      <c r="E96" s="207">
        <f>'Est Revenue Req CCR.ELG'!F142</f>
        <v>-28492435</v>
      </c>
      <c r="F96" s="207">
        <f t="shared" si="37"/>
        <v>37266825.47031036</v>
      </c>
      <c r="G96" s="207"/>
      <c r="H96" s="207">
        <f t="shared" si="38"/>
        <v>65759260.47031036</v>
      </c>
      <c r="I96" s="207">
        <f t="shared" si="34"/>
        <v>-28719558.421293102</v>
      </c>
      <c r="J96" s="207">
        <f t="shared" si="39"/>
        <v>37039702.049017258</v>
      </c>
      <c r="K96" s="207"/>
      <c r="L96" s="207">
        <f t="shared" si="40"/>
        <v>-227123.4212931022</v>
      </c>
      <c r="M96" s="208">
        <v>0.21</v>
      </c>
      <c r="N96" s="207">
        <f t="shared" si="35"/>
        <v>-47696</v>
      </c>
      <c r="Q96" s="209">
        <f t="shared" si="43"/>
        <v>4.462E-2</v>
      </c>
      <c r="R96" s="207">
        <f t="shared" si="41"/>
        <v>-153766.34471683513</v>
      </c>
      <c r="S96" s="209">
        <f t="shared" si="36"/>
        <v>4.5220000000000003E-2</v>
      </c>
      <c r="T96" s="207">
        <f t="shared" si="42"/>
        <v>-91968.79016448812</v>
      </c>
    </row>
    <row r="97" spans="1:20" x14ac:dyDescent="0.2">
      <c r="A97" s="205" t="str">
        <f>'Est Revenue Req CCR.ELG'!B143</f>
        <v>April</v>
      </c>
      <c r="B97" s="206">
        <f>'Est Revenue Req CCR.ELG'!C143</f>
        <v>2031</v>
      </c>
      <c r="D97" s="207">
        <f>'Est Revenue Req CCR.ELG'!D143</f>
        <v>65759260.47031036</v>
      </c>
      <c r="E97" s="207">
        <f>'Est Revenue Req CCR.ELG'!F143</f>
        <v>-28813559</v>
      </c>
      <c r="F97" s="207">
        <f t="shared" si="37"/>
        <v>36945701.47031036</v>
      </c>
      <c r="G97" s="207"/>
      <c r="H97" s="207">
        <f t="shared" si="38"/>
        <v>65759260.47031036</v>
      </c>
      <c r="I97" s="207">
        <f t="shared" si="34"/>
        <v>-28965293.556174427</v>
      </c>
      <c r="J97" s="207">
        <f t="shared" si="39"/>
        <v>36793966.914135933</v>
      </c>
      <c r="K97" s="207"/>
      <c r="L97" s="207">
        <f t="shared" si="40"/>
        <v>-151734.55617442727</v>
      </c>
      <c r="M97" s="208">
        <v>0.21</v>
      </c>
      <c r="N97" s="207">
        <f t="shared" si="35"/>
        <v>-31864</v>
      </c>
      <c r="Q97" s="209">
        <f t="shared" si="43"/>
        <v>4.462E-2</v>
      </c>
      <c r="R97" s="207">
        <f t="shared" si="41"/>
        <v>-153766.34471683513</v>
      </c>
      <c r="S97" s="209">
        <f t="shared" si="36"/>
        <v>4.5220000000000003E-2</v>
      </c>
      <c r="T97" s="207">
        <f t="shared" si="42"/>
        <v>-91968.79016448812</v>
      </c>
    </row>
    <row r="98" spans="1:20" x14ac:dyDescent="0.2">
      <c r="A98" s="205" t="str">
        <f>'Est Revenue Req CCR.ELG'!B144</f>
        <v>May</v>
      </c>
      <c r="B98" s="206">
        <f>'Est Revenue Req CCR.ELG'!C144</f>
        <v>2031</v>
      </c>
      <c r="D98" s="207">
        <f>'Est Revenue Req CCR.ELG'!D144</f>
        <v>65759260.47031036</v>
      </c>
      <c r="E98" s="207">
        <f>'Est Revenue Req CCR.ELG'!F144</f>
        <v>-29134683</v>
      </c>
      <c r="F98" s="207">
        <f t="shared" si="37"/>
        <v>36624577.47031036</v>
      </c>
      <c r="G98" s="207"/>
      <c r="H98" s="207">
        <f t="shared" si="38"/>
        <v>65759260.47031036</v>
      </c>
      <c r="I98" s="207">
        <f t="shared" si="34"/>
        <v>-29211028.691055752</v>
      </c>
      <c r="J98" s="207">
        <f t="shared" si="39"/>
        <v>36548231.779254608</v>
      </c>
      <c r="K98" s="207"/>
      <c r="L98" s="207">
        <f t="shared" si="40"/>
        <v>-76345.691055752337</v>
      </c>
      <c r="M98" s="208">
        <v>0.21</v>
      </c>
      <c r="N98" s="207">
        <f t="shared" si="35"/>
        <v>-16033</v>
      </c>
      <c r="Q98" s="209">
        <f t="shared" si="43"/>
        <v>4.462E-2</v>
      </c>
      <c r="R98" s="207">
        <f t="shared" si="41"/>
        <v>-153766.34471683513</v>
      </c>
      <c r="S98" s="209">
        <f t="shared" si="36"/>
        <v>4.5220000000000003E-2</v>
      </c>
      <c r="T98" s="207">
        <f t="shared" si="42"/>
        <v>-91968.79016448812</v>
      </c>
    </row>
    <row r="99" spans="1:20" x14ac:dyDescent="0.2">
      <c r="A99" s="205" t="str">
        <f>'Est Revenue Req CCR.ELG'!B145</f>
        <v>June</v>
      </c>
      <c r="B99" s="206">
        <f>'Est Revenue Req CCR.ELG'!C145</f>
        <v>2031</v>
      </c>
      <c r="D99" s="207">
        <f>'Est Revenue Req CCR.ELG'!D145</f>
        <v>65759260.47031036</v>
      </c>
      <c r="E99" s="207">
        <f>'Est Revenue Req CCR.ELG'!F145</f>
        <v>-29455807</v>
      </c>
      <c r="F99" s="207">
        <f t="shared" si="37"/>
        <v>36303453.47031036</v>
      </c>
      <c r="G99" s="207"/>
      <c r="H99" s="207">
        <f t="shared" si="38"/>
        <v>65759260.47031036</v>
      </c>
      <c r="I99" s="207">
        <f t="shared" si="34"/>
        <v>-29456763.825937077</v>
      </c>
      <c r="J99" s="207">
        <f t="shared" si="39"/>
        <v>36302496.644373283</v>
      </c>
      <c r="K99" s="207"/>
      <c r="L99" s="207">
        <f t="shared" si="40"/>
        <v>-956.82593707740307</v>
      </c>
      <c r="M99" s="208">
        <v>0.21</v>
      </c>
      <c r="N99" s="207">
        <f t="shared" si="35"/>
        <v>-201</v>
      </c>
      <c r="Q99" s="209">
        <f t="shared" si="43"/>
        <v>4.462E-2</v>
      </c>
      <c r="R99" s="207">
        <f t="shared" si="41"/>
        <v>-153766.34471683513</v>
      </c>
      <c r="S99" s="209">
        <f t="shared" si="36"/>
        <v>4.5220000000000003E-2</v>
      </c>
      <c r="T99" s="207">
        <f t="shared" si="42"/>
        <v>-91968.79016448812</v>
      </c>
    </row>
    <row r="100" spans="1:20" x14ac:dyDescent="0.2">
      <c r="A100" s="205" t="str">
        <f>'Est Revenue Req CCR.ELG'!B146</f>
        <v>July</v>
      </c>
      <c r="B100" s="206">
        <f>'Est Revenue Req CCR.ELG'!C146</f>
        <v>2031</v>
      </c>
      <c r="D100" s="207">
        <f>'Est Revenue Req CCR.ELG'!D146</f>
        <v>65759260.47031036</v>
      </c>
      <c r="E100" s="207">
        <f>'Est Revenue Req CCR.ELG'!F146</f>
        <v>-29776931</v>
      </c>
      <c r="F100" s="207">
        <f t="shared" si="37"/>
        <v>35982329.47031036</v>
      </c>
      <c r="G100" s="207"/>
      <c r="H100" s="207">
        <f t="shared" si="38"/>
        <v>65759260.47031036</v>
      </c>
      <c r="I100" s="207">
        <f t="shared" si="34"/>
        <v>-29702498.960818402</v>
      </c>
      <c r="J100" s="207">
        <f t="shared" si="39"/>
        <v>36056761.509491958</v>
      </c>
      <c r="K100" s="207"/>
      <c r="L100" s="207">
        <f t="shared" si="40"/>
        <v>74432.039181597531</v>
      </c>
      <c r="M100" s="208">
        <v>0.21</v>
      </c>
      <c r="N100" s="207">
        <f t="shared" si="35"/>
        <v>15631</v>
      </c>
      <c r="Q100" s="209">
        <f t="shared" si="43"/>
        <v>4.462E-2</v>
      </c>
      <c r="R100" s="207">
        <f t="shared" si="41"/>
        <v>-153766.34471683513</v>
      </c>
      <c r="S100" s="209">
        <f t="shared" si="36"/>
        <v>4.5220000000000003E-2</v>
      </c>
      <c r="T100" s="207">
        <f t="shared" si="42"/>
        <v>-91968.79016448812</v>
      </c>
    </row>
    <row r="101" spans="1:20" x14ac:dyDescent="0.2">
      <c r="A101" s="205" t="str">
        <f>'Est Revenue Req CCR.ELG'!B147</f>
        <v>August</v>
      </c>
      <c r="B101" s="206">
        <f>'Est Revenue Req CCR.ELG'!C147</f>
        <v>2031</v>
      </c>
      <c r="D101" s="207">
        <f>'Est Revenue Req CCR.ELG'!D147</f>
        <v>65759260.47031036</v>
      </c>
      <c r="E101" s="207">
        <f>'Est Revenue Req CCR.ELG'!F147</f>
        <v>-30098055</v>
      </c>
      <c r="F101" s="207">
        <f t="shared" si="37"/>
        <v>35661205.47031036</v>
      </c>
      <c r="G101" s="207"/>
      <c r="H101" s="207">
        <f t="shared" si="38"/>
        <v>65759260.47031036</v>
      </c>
      <c r="I101" s="207">
        <f t="shared" si="34"/>
        <v>-29948234.095699728</v>
      </c>
      <c r="J101" s="207">
        <f t="shared" si="39"/>
        <v>35811026.374610633</v>
      </c>
      <c r="K101" s="207"/>
      <c r="L101" s="207">
        <f t="shared" si="40"/>
        <v>149820.90430027246</v>
      </c>
      <c r="M101" s="208">
        <v>0.21</v>
      </c>
      <c r="N101" s="207">
        <f t="shared" si="35"/>
        <v>31462</v>
      </c>
      <c r="Q101" s="209">
        <f t="shared" si="43"/>
        <v>4.462E-2</v>
      </c>
      <c r="R101" s="207">
        <f t="shared" si="41"/>
        <v>-153766.34471683513</v>
      </c>
      <c r="S101" s="209">
        <f t="shared" si="36"/>
        <v>4.5220000000000003E-2</v>
      </c>
      <c r="T101" s="207">
        <f t="shared" si="42"/>
        <v>-91968.79016448812</v>
      </c>
    </row>
    <row r="102" spans="1:20" x14ac:dyDescent="0.2">
      <c r="A102" s="205" t="str">
        <f>'Est Revenue Req CCR.ELG'!B148</f>
        <v>September</v>
      </c>
      <c r="B102" s="206">
        <f>'Est Revenue Req CCR.ELG'!C148</f>
        <v>2031</v>
      </c>
      <c r="D102" s="207">
        <f>'Est Revenue Req CCR.ELG'!D148</f>
        <v>65759260.47031036</v>
      </c>
      <c r="E102" s="207">
        <f>'Est Revenue Req CCR.ELG'!F148</f>
        <v>-30419179</v>
      </c>
      <c r="F102" s="207">
        <f t="shared" si="37"/>
        <v>35340081.47031036</v>
      </c>
      <c r="G102" s="207"/>
      <c r="H102" s="207">
        <f t="shared" si="38"/>
        <v>65759260.47031036</v>
      </c>
      <c r="I102" s="207">
        <f t="shared" si="34"/>
        <v>-30193969.230581053</v>
      </c>
      <c r="J102" s="207">
        <f t="shared" si="39"/>
        <v>35565291.239729308</v>
      </c>
      <c r="K102" s="207"/>
      <c r="L102" s="207">
        <f t="shared" si="40"/>
        <v>225209.7694189474</v>
      </c>
      <c r="M102" s="208">
        <v>0.21</v>
      </c>
      <c r="N102" s="207">
        <f t="shared" si="35"/>
        <v>47294</v>
      </c>
      <c r="Q102" s="209">
        <f t="shared" si="43"/>
        <v>4.462E-2</v>
      </c>
      <c r="R102" s="207">
        <f t="shared" si="41"/>
        <v>-153766.34471683513</v>
      </c>
      <c r="S102" s="209">
        <f t="shared" si="36"/>
        <v>4.5220000000000003E-2</v>
      </c>
      <c r="T102" s="207">
        <f t="shared" si="42"/>
        <v>-91968.79016448812</v>
      </c>
    </row>
    <row r="103" spans="1:20" x14ac:dyDescent="0.2">
      <c r="A103" s="205" t="str">
        <f>'Est Revenue Req CCR.ELG'!B149</f>
        <v>October</v>
      </c>
      <c r="B103" s="206">
        <f>'Est Revenue Req CCR.ELG'!C149</f>
        <v>2031</v>
      </c>
      <c r="D103" s="207">
        <f>'Est Revenue Req CCR.ELG'!D149</f>
        <v>65759260.47031036</v>
      </c>
      <c r="E103" s="207">
        <f>'Est Revenue Req CCR.ELG'!F149</f>
        <v>-30740303</v>
      </c>
      <c r="F103" s="207">
        <f t="shared" si="37"/>
        <v>35018957.47031036</v>
      </c>
      <c r="G103" s="207"/>
      <c r="H103" s="207">
        <f t="shared" si="38"/>
        <v>65759260.47031036</v>
      </c>
      <c r="I103" s="207">
        <f t="shared" si="34"/>
        <v>-30439704.365462378</v>
      </c>
      <c r="J103" s="207">
        <f t="shared" si="39"/>
        <v>35319556.104847983</v>
      </c>
      <c r="K103" s="207"/>
      <c r="L103" s="207">
        <f t="shared" si="40"/>
        <v>300598.63453762233</v>
      </c>
      <c r="M103" s="208">
        <v>0.21</v>
      </c>
      <c r="N103" s="207">
        <f t="shared" si="35"/>
        <v>63126</v>
      </c>
      <c r="Q103" s="209">
        <f t="shared" si="43"/>
        <v>4.462E-2</v>
      </c>
      <c r="R103" s="207">
        <f t="shared" si="41"/>
        <v>-153766.34471683513</v>
      </c>
      <c r="S103" s="209">
        <f t="shared" si="36"/>
        <v>4.5220000000000003E-2</v>
      </c>
      <c r="T103" s="207">
        <f t="shared" si="42"/>
        <v>-91968.79016448812</v>
      </c>
    </row>
    <row r="104" spans="1:20" x14ac:dyDescent="0.2">
      <c r="A104" s="205" t="str">
        <f>'Est Revenue Req CCR.ELG'!B150</f>
        <v>November</v>
      </c>
      <c r="B104" s="206">
        <f>'Est Revenue Req CCR.ELG'!C150</f>
        <v>2031</v>
      </c>
      <c r="D104" s="207">
        <f>'Est Revenue Req CCR.ELG'!D150</f>
        <v>65759260.47031036</v>
      </c>
      <c r="E104" s="207">
        <f>'Est Revenue Req CCR.ELG'!F150</f>
        <v>-31061427</v>
      </c>
      <c r="F104" s="207">
        <f t="shared" si="37"/>
        <v>34697833.47031036</v>
      </c>
      <c r="G104" s="207"/>
      <c r="H104" s="207">
        <f t="shared" si="38"/>
        <v>65759260.47031036</v>
      </c>
      <c r="I104" s="207">
        <f t="shared" si="34"/>
        <v>-30685439.500343703</v>
      </c>
      <c r="J104" s="207">
        <f t="shared" si="39"/>
        <v>35073820.969966657</v>
      </c>
      <c r="K104" s="207"/>
      <c r="L104" s="207">
        <f t="shared" si="40"/>
        <v>375987.49965629727</v>
      </c>
      <c r="M104" s="208">
        <v>0.21</v>
      </c>
      <c r="N104" s="207">
        <f t="shared" si="35"/>
        <v>78957</v>
      </c>
      <c r="Q104" s="209">
        <f t="shared" si="43"/>
        <v>4.462E-2</v>
      </c>
      <c r="R104" s="207">
        <f t="shared" si="41"/>
        <v>-153766.34471683513</v>
      </c>
      <c r="S104" s="209">
        <f t="shared" si="36"/>
        <v>4.5220000000000003E-2</v>
      </c>
      <c r="T104" s="207">
        <f t="shared" si="42"/>
        <v>-91968.79016448812</v>
      </c>
    </row>
    <row r="105" spans="1:20" x14ac:dyDescent="0.2">
      <c r="A105" s="205" t="str">
        <f>'Est Revenue Req CCR.ELG'!B151</f>
        <v>December</v>
      </c>
      <c r="B105" s="206">
        <f>'Est Revenue Req CCR.ELG'!C151</f>
        <v>2031</v>
      </c>
      <c r="D105" s="207">
        <f>'Est Revenue Req CCR.ELG'!D151</f>
        <v>65759260.47031036</v>
      </c>
      <c r="E105" s="207">
        <f>'Est Revenue Req CCR.ELG'!F151</f>
        <v>-31382551</v>
      </c>
      <c r="F105" s="207">
        <f t="shared" si="37"/>
        <v>34376709.47031036</v>
      </c>
      <c r="G105" s="207"/>
      <c r="H105" s="207">
        <f t="shared" si="38"/>
        <v>65759260.47031036</v>
      </c>
      <c r="I105" s="207">
        <f t="shared" si="34"/>
        <v>-30931174.635225028</v>
      </c>
      <c r="J105" s="207">
        <f t="shared" si="39"/>
        <v>34828085.835085332</v>
      </c>
      <c r="K105" s="207"/>
      <c r="L105" s="207">
        <f t="shared" si="40"/>
        <v>451376.3647749722</v>
      </c>
      <c r="M105" s="208">
        <v>0.21</v>
      </c>
      <c r="N105" s="207">
        <f t="shared" si="35"/>
        <v>94789</v>
      </c>
      <c r="Q105" s="209">
        <f t="shared" si="43"/>
        <v>4.462E-2</v>
      </c>
      <c r="R105" s="207">
        <f t="shared" si="41"/>
        <v>-153766.34471683513</v>
      </c>
      <c r="S105" s="209">
        <f t="shared" si="36"/>
        <v>4.5220000000000003E-2</v>
      </c>
      <c r="T105" s="207">
        <f t="shared" si="42"/>
        <v>-91968.79016448812</v>
      </c>
    </row>
    <row r="106" spans="1:20" x14ac:dyDescent="0.2">
      <c r="A106" s="205" t="str">
        <f>'Est Revenue Req CCR.ELG'!B152</f>
        <v>January</v>
      </c>
      <c r="B106" s="206">
        <f>'Est Revenue Req CCR.ELG'!C152</f>
        <v>2032</v>
      </c>
      <c r="D106" s="207">
        <f>'Est Revenue Req CCR.ELG'!D152</f>
        <v>65759260.47031036</v>
      </c>
      <c r="E106" s="207">
        <f>'Est Revenue Req CCR.ELG'!F152</f>
        <v>-31703675</v>
      </c>
      <c r="F106" s="207">
        <f t="shared" si="37"/>
        <v>34055585.47031036</v>
      </c>
      <c r="G106" s="207"/>
      <c r="H106" s="207">
        <f t="shared" si="38"/>
        <v>65759260.47031036</v>
      </c>
      <c r="I106" s="207">
        <f t="shared" si="34"/>
        <v>-31175655.024101727</v>
      </c>
      <c r="J106" s="207">
        <f t="shared" si="39"/>
        <v>34583605.446208633</v>
      </c>
      <c r="K106" s="207"/>
      <c r="L106" s="207">
        <f t="shared" si="40"/>
        <v>528019.97589827329</v>
      </c>
      <c r="M106" s="208">
        <v>0.21</v>
      </c>
      <c r="N106" s="207">
        <f t="shared" si="35"/>
        <v>110884</v>
      </c>
      <c r="Q106" s="209">
        <f t="shared" si="43"/>
        <v>4.4609999999999997E-2</v>
      </c>
      <c r="R106" s="207">
        <f t="shared" si="41"/>
        <v>-153731.88341143017</v>
      </c>
      <c r="S106" s="209">
        <f t="shared" si="36"/>
        <v>4.462E-2</v>
      </c>
      <c r="T106" s="207">
        <f t="shared" si="42"/>
        <v>-90748.5054652689</v>
      </c>
    </row>
    <row r="107" spans="1:20" x14ac:dyDescent="0.2">
      <c r="A107" s="205" t="str">
        <f>'Est Revenue Req CCR.ELG'!B153</f>
        <v>February</v>
      </c>
      <c r="B107" s="206">
        <f>'Est Revenue Req CCR.ELG'!C153</f>
        <v>2032</v>
      </c>
      <c r="D107" s="207">
        <f>'Est Revenue Req CCR.ELG'!D153</f>
        <v>65759260.47031036</v>
      </c>
      <c r="E107" s="207">
        <f>'Est Revenue Req CCR.ELG'!F153</f>
        <v>-32024799</v>
      </c>
      <c r="F107" s="207">
        <f t="shared" si="37"/>
        <v>33734461.47031036</v>
      </c>
      <c r="G107" s="207"/>
      <c r="H107" s="207">
        <f t="shared" si="38"/>
        <v>65759260.47031036</v>
      </c>
      <c r="I107" s="207">
        <f t="shared" si="34"/>
        <v>-31420135.412978426</v>
      </c>
      <c r="J107" s="207">
        <f t="shared" si="39"/>
        <v>34339125.057331935</v>
      </c>
      <c r="K107" s="207"/>
      <c r="L107" s="207">
        <f t="shared" si="40"/>
        <v>604663.58702157438</v>
      </c>
      <c r="M107" s="208">
        <v>0.21</v>
      </c>
      <c r="N107" s="207">
        <f t="shared" si="35"/>
        <v>126979</v>
      </c>
      <c r="Q107" s="209">
        <f t="shared" si="43"/>
        <v>4.4609999999999997E-2</v>
      </c>
      <c r="R107" s="207">
        <f t="shared" si="41"/>
        <v>-153731.88341143017</v>
      </c>
      <c r="S107" s="209">
        <f t="shared" si="36"/>
        <v>4.462E-2</v>
      </c>
      <c r="T107" s="207">
        <f t="shared" si="42"/>
        <v>-90748.5054652689</v>
      </c>
    </row>
    <row r="108" spans="1:20" x14ac:dyDescent="0.2">
      <c r="A108" s="205" t="str">
        <f>'Est Revenue Req CCR.ELG'!B154</f>
        <v>March</v>
      </c>
      <c r="B108" s="206">
        <f>'Est Revenue Req CCR.ELG'!C154</f>
        <v>2032</v>
      </c>
      <c r="D108" s="207">
        <f>'Est Revenue Req CCR.ELG'!D154</f>
        <v>65759260.47031036</v>
      </c>
      <c r="E108" s="207">
        <f>'Est Revenue Req CCR.ELG'!F154</f>
        <v>-32345923</v>
      </c>
      <c r="F108" s="207">
        <f t="shared" si="37"/>
        <v>33413337.47031036</v>
      </c>
      <c r="G108" s="207"/>
      <c r="H108" s="207">
        <f t="shared" si="38"/>
        <v>65759260.47031036</v>
      </c>
      <c r="I108" s="207">
        <f t="shared" si="34"/>
        <v>-31664615.801855125</v>
      </c>
      <c r="J108" s="207">
        <f t="shared" si="39"/>
        <v>34094644.668455236</v>
      </c>
      <c r="K108" s="207"/>
      <c r="L108" s="207">
        <f t="shared" si="40"/>
        <v>681307.19814487547</v>
      </c>
      <c r="M108" s="208">
        <v>0.21</v>
      </c>
      <c r="N108" s="207">
        <f t="shared" si="35"/>
        <v>143075</v>
      </c>
      <c r="Q108" s="209">
        <f t="shared" si="43"/>
        <v>4.4609999999999997E-2</v>
      </c>
      <c r="R108" s="207">
        <f t="shared" si="41"/>
        <v>-153731.88341143017</v>
      </c>
      <c r="S108" s="209">
        <f t="shared" si="36"/>
        <v>4.462E-2</v>
      </c>
      <c r="T108" s="207">
        <f t="shared" si="42"/>
        <v>-90748.5054652689</v>
      </c>
    </row>
    <row r="109" spans="1:20" x14ac:dyDescent="0.2">
      <c r="A109" s="205" t="str">
        <f>'Est Revenue Req CCR.ELG'!B155</f>
        <v>April</v>
      </c>
      <c r="B109" s="206">
        <f>'Est Revenue Req CCR.ELG'!C155</f>
        <v>2032</v>
      </c>
      <c r="D109" s="207">
        <f>'Est Revenue Req CCR.ELG'!D155</f>
        <v>65759260.47031036</v>
      </c>
      <c r="E109" s="207">
        <f>'Est Revenue Req CCR.ELG'!F155</f>
        <v>-32667047</v>
      </c>
      <c r="F109" s="207">
        <f t="shared" si="37"/>
        <v>33092213.47031036</v>
      </c>
      <c r="G109" s="207"/>
      <c r="H109" s="207">
        <f t="shared" si="38"/>
        <v>65759260.47031036</v>
      </c>
      <c r="I109" s="207">
        <f t="shared" si="34"/>
        <v>-31909096.190731823</v>
      </c>
      <c r="J109" s="207">
        <f t="shared" si="39"/>
        <v>33850164.279578537</v>
      </c>
      <c r="K109" s="207"/>
      <c r="L109" s="207">
        <f t="shared" si="40"/>
        <v>757950.80926817656</v>
      </c>
      <c r="M109" s="208">
        <v>0.21</v>
      </c>
      <c r="N109" s="207">
        <f t="shared" si="35"/>
        <v>159170</v>
      </c>
      <c r="Q109" s="209">
        <f t="shared" si="43"/>
        <v>4.4609999999999997E-2</v>
      </c>
      <c r="R109" s="207">
        <f t="shared" si="41"/>
        <v>-153731.88341143017</v>
      </c>
      <c r="S109" s="209">
        <f t="shared" si="36"/>
        <v>4.462E-2</v>
      </c>
      <c r="T109" s="207">
        <f t="shared" si="42"/>
        <v>-90748.5054652689</v>
      </c>
    </row>
    <row r="110" spans="1:20" x14ac:dyDescent="0.2">
      <c r="A110" s="205" t="str">
        <f>'Est Revenue Req CCR.ELG'!B156</f>
        <v>May</v>
      </c>
      <c r="B110" s="206">
        <f>'Est Revenue Req CCR.ELG'!C156</f>
        <v>2032</v>
      </c>
      <c r="D110" s="207">
        <f>'Est Revenue Req CCR.ELG'!D156</f>
        <v>65759260.47031036</v>
      </c>
      <c r="E110" s="207">
        <f>'Est Revenue Req CCR.ELG'!F156</f>
        <v>-32988171</v>
      </c>
      <c r="F110" s="207">
        <f t="shared" si="37"/>
        <v>32771089.47031036</v>
      </c>
      <c r="G110" s="207"/>
      <c r="H110" s="207">
        <f t="shared" si="38"/>
        <v>65759260.47031036</v>
      </c>
      <c r="I110" s="207">
        <f t="shared" si="34"/>
        <v>-32153576.579608522</v>
      </c>
      <c r="J110" s="207">
        <f t="shared" si="39"/>
        <v>33605683.890701838</v>
      </c>
      <c r="K110" s="207"/>
      <c r="L110" s="207">
        <f t="shared" si="40"/>
        <v>834594.42039147764</v>
      </c>
      <c r="M110" s="208">
        <v>0.21</v>
      </c>
      <c r="N110" s="207">
        <f t="shared" si="35"/>
        <v>175265</v>
      </c>
      <c r="Q110" s="209">
        <f t="shared" si="43"/>
        <v>4.4609999999999997E-2</v>
      </c>
      <c r="R110" s="207">
        <f t="shared" si="41"/>
        <v>-153731.88341143017</v>
      </c>
      <c r="S110" s="209">
        <f t="shared" si="36"/>
        <v>4.462E-2</v>
      </c>
      <c r="T110" s="207">
        <f t="shared" si="42"/>
        <v>-90748.5054652689</v>
      </c>
    </row>
    <row r="111" spans="1:20" x14ac:dyDescent="0.2">
      <c r="A111" s="205" t="str">
        <f>'Est Revenue Req CCR.ELG'!B157</f>
        <v>June</v>
      </c>
      <c r="B111" s="206">
        <f>'Est Revenue Req CCR.ELG'!C157</f>
        <v>2032</v>
      </c>
      <c r="D111" s="207">
        <f>'Est Revenue Req CCR.ELG'!D157</f>
        <v>65759260.47031036</v>
      </c>
      <c r="E111" s="207">
        <f>'Est Revenue Req CCR.ELG'!F157</f>
        <v>-33309295</v>
      </c>
      <c r="F111" s="207">
        <f t="shared" si="37"/>
        <v>32449965.47031036</v>
      </c>
      <c r="G111" s="207"/>
      <c r="H111" s="207">
        <f t="shared" si="38"/>
        <v>65759260.47031036</v>
      </c>
      <c r="I111" s="207">
        <f t="shared" si="34"/>
        <v>-32398056.968485221</v>
      </c>
      <c r="J111" s="207">
        <f t="shared" si="39"/>
        <v>33361203.501825139</v>
      </c>
      <c r="K111" s="207"/>
      <c r="L111" s="207">
        <f t="shared" si="40"/>
        <v>911238.03151477873</v>
      </c>
      <c r="M111" s="208">
        <v>0.21</v>
      </c>
      <c r="N111" s="207">
        <f t="shared" si="35"/>
        <v>191360</v>
      </c>
      <c r="Q111" s="209">
        <f t="shared" si="43"/>
        <v>4.4609999999999997E-2</v>
      </c>
      <c r="R111" s="207">
        <f t="shared" si="41"/>
        <v>-153731.88341143017</v>
      </c>
      <c r="S111" s="209">
        <f t="shared" si="36"/>
        <v>4.462E-2</v>
      </c>
      <c r="T111" s="207">
        <f t="shared" si="42"/>
        <v>-90748.5054652689</v>
      </c>
    </row>
    <row r="112" spans="1:20" x14ac:dyDescent="0.2">
      <c r="A112" s="205" t="str">
        <f>'Est Revenue Req CCR.ELG'!B158</f>
        <v>July</v>
      </c>
      <c r="B112" s="206">
        <f>'Est Revenue Req CCR.ELG'!C158</f>
        <v>2032</v>
      </c>
      <c r="D112" s="207">
        <f>'Est Revenue Req CCR.ELG'!D158</f>
        <v>65759260.47031036</v>
      </c>
      <c r="E112" s="207">
        <f>'Est Revenue Req CCR.ELG'!F158</f>
        <v>-33630419</v>
      </c>
      <c r="F112" s="207">
        <f t="shared" si="37"/>
        <v>32128841.47031036</v>
      </c>
      <c r="G112" s="207"/>
      <c r="H112" s="207">
        <f t="shared" si="38"/>
        <v>65759260.47031036</v>
      </c>
      <c r="I112" s="207">
        <f t="shared" si="34"/>
        <v>-32642537.35736192</v>
      </c>
      <c r="J112" s="207">
        <f t="shared" si="39"/>
        <v>33116723.11294844</v>
      </c>
      <c r="K112" s="207"/>
      <c r="L112" s="207">
        <f t="shared" si="40"/>
        <v>987881.64263807982</v>
      </c>
      <c r="M112" s="208">
        <v>0.21</v>
      </c>
      <c r="N112" s="207">
        <f t="shared" si="35"/>
        <v>207455</v>
      </c>
      <c r="Q112" s="209">
        <f t="shared" si="43"/>
        <v>4.4609999999999997E-2</v>
      </c>
      <c r="R112" s="207">
        <f t="shared" si="41"/>
        <v>-153731.88341143017</v>
      </c>
      <c r="S112" s="209">
        <f t="shared" si="36"/>
        <v>4.462E-2</v>
      </c>
      <c r="T112" s="207">
        <f t="shared" si="42"/>
        <v>-90748.5054652689</v>
      </c>
    </row>
    <row r="113" spans="1:20" x14ac:dyDescent="0.2">
      <c r="A113" s="205" t="str">
        <f>'Est Revenue Req CCR.ELG'!B159</f>
        <v>August</v>
      </c>
      <c r="B113" s="206">
        <f>'Est Revenue Req CCR.ELG'!C159</f>
        <v>2032</v>
      </c>
      <c r="D113" s="207">
        <f>'Est Revenue Req CCR.ELG'!D159</f>
        <v>65759260.47031036</v>
      </c>
      <c r="E113" s="207">
        <f>'Est Revenue Req CCR.ELG'!F159</f>
        <v>-33951543</v>
      </c>
      <c r="F113" s="207">
        <f t="shared" si="37"/>
        <v>31807717.47031036</v>
      </c>
      <c r="G113" s="207"/>
      <c r="H113" s="207">
        <f t="shared" si="38"/>
        <v>65759260.47031036</v>
      </c>
      <c r="I113" s="207">
        <f t="shared" si="34"/>
        <v>-32887017.746238619</v>
      </c>
      <c r="J113" s="207">
        <f t="shared" si="39"/>
        <v>32872242.724071741</v>
      </c>
      <c r="K113" s="207"/>
      <c r="L113" s="207">
        <f t="shared" si="40"/>
        <v>1064525.2537613809</v>
      </c>
      <c r="M113" s="208">
        <v>0.21</v>
      </c>
      <c r="N113" s="207">
        <f t="shared" si="35"/>
        <v>223550</v>
      </c>
      <c r="Q113" s="209">
        <f t="shared" si="43"/>
        <v>4.4609999999999997E-2</v>
      </c>
      <c r="R113" s="207">
        <f t="shared" si="41"/>
        <v>-153731.88341143017</v>
      </c>
      <c r="S113" s="209">
        <f t="shared" si="36"/>
        <v>4.462E-2</v>
      </c>
      <c r="T113" s="207">
        <f t="shared" si="42"/>
        <v>-90748.5054652689</v>
      </c>
    </row>
    <row r="114" spans="1:20" x14ac:dyDescent="0.2">
      <c r="A114" s="205" t="str">
        <f>'Est Revenue Req CCR.ELG'!B160</f>
        <v>September</v>
      </c>
      <c r="B114" s="206">
        <f>'Est Revenue Req CCR.ELG'!C160</f>
        <v>2032</v>
      </c>
      <c r="D114" s="207">
        <f>'Est Revenue Req CCR.ELG'!D160</f>
        <v>65759260.47031036</v>
      </c>
      <c r="E114" s="207">
        <f>'Est Revenue Req CCR.ELG'!F160</f>
        <v>-34272667</v>
      </c>
      <c r="F114" s="207">
        <f t="shared" si="37"/>
        <v>31486593.47031036</v>
      </c>
      <c r="G114" s="207"/>
      <c r="H114" s="207">
        <f t="shared" si="38"/>
        <v>65759260.47031036</v>
      </c>
      <c r="I114" s="207">
        <f t="shared" si="34"/>
        <v>-33131498.135115318</v>
      </c>
      <c r="J114" s="207">
        <f t="shared" si="39"/>
        <v>32627762.335195042</v>
      </c>
      <c r="K114" s="207"/>
      <c r="L114" s="207">
        <f t="shared" si="40"/>
        <v>1141168.864884682</v>
      </c>
      <c r="M114" s="208">
        <v>0.21</v>
      </c>
      <c r="N114" s="207">
        <f t="shared" si="35"/>
        <v>239645</v>
      </c>
      <c r="Q114" s="209">
        <f t="shared" si="43"/>
        <v>4.4609999999999997E-2</v>
      </c>
      <c r="R114" s="207">
        <f t="shared" si="41"/>
        <v>-153731.88341143017</v>
      </c>
      <c r="S114" s="209">
        <f t="shared" si="36"/>
        <v>4.462E-2</v>
      </c>
      <c r="T114" s="207">
        <f t="shared" si="42"/>
        <v>-90748.5054652689</v>
      </c>
    </row>
    <row r="115" spans="1:20" x14ac:dyDescent="0.2">
      <c r="A115" s="205" t="str">
        <f>'Est Revenue Req CCR.ELG'!B161</f>
        <v>October</v>
      </c>
      <c r="B115" s="206">
        <f>'Est Revenue Req CCR.ELG'!C161</f>
        <v>2032</v>
      </c>
      <c r="D115" s="207">
        <f>'Est Revenue Req CCR.ELG'!D161</f>
        <v>65759260.47031036</v>
      </c>
      <c r="E115" s="207">
        <f>'Est Revenue Req CCR.ELG'!F161</f>
        <v>-34593791</v>
      </c>
      <c r="F115" s="207">
        <f t="shared" si="37"/>
        <v>31165469.47031036</v>
      </c>
      <c r="G115" s="207"/>
      <c r="H115" s="207">
        <f t="shared" si="38"/>
        <v>65759260.47031036</v>
      </c>
      <c r="I115" s="207">
        <f t="shared" si="34"/>
        <v>-33375978.523992017</v>
      </c>
      <c r="J115" s="207">
        <f t="shared" si="39"/>
        <v>32383281.946318343</v>
      </c>
      <c r="K115" s="207"/>
      <c r="L115" s="207">
        <f t="shared" si="40"/>
        <v>1217812.4760079831</v>
      </c>
      <c r="M115" s="208">
        <v>0.21</v>
      </c>
      <c r="N115" s="207">
        <f t="shared" si="35"/>
        <v>255741</v>
      </c>
      <c r="Q115" s="209">
        <f t="shared" si="43"/>
        <v>4.4609999999999997E-2</v>
      </c>
      <c r="R115" s="207">
        <f t="shared" si="41"/>
        <v>-153731.88341143017</v>
      </c>
      <c r="S115" s="209">
        <f t="shared" si="36"/>
        <v>4.462E-2</v>
      </c>
      <c r="T115" s="207">
        <f t="shared" si="42"/>
        <v>-90748.5054652689</v>
      </c>
    </row>
    <row r="116" spans="1:20" x14ac:dyDescent="0.2">
      <c r="A116" s="205" t="str">
        <f>'Est Revenue Req CCR.ELG'!B162</f>
        <v>November</v>
      </c>
      <c r="B116" s="206">
        <f>'Est Revenue Req CCR.ELG'!C162</f>
        <v>2032</v>
      </c>
      <c r="D116" s="207">
        <f>'Est Revenue Req CCR.ELG'!D162</f>
        <v>65759260.47031036</v>
      </c>
      <c r="E116" s="207">
        <f>'Est Revenue Req CCR.ELG'!F162</f>
        <v>-34914915</v>
      </c>
      <c r="F116" s="207">
        <f t="shared" si="37"/>
        <v>30844345.47031036</v>
      </c>
      <c r="G116" s="207"/>
      <c r="H116" s="207">
        <f t="shared" si="38"/>
        <v>65759260.47031036</v>
      </c>
      <c r="I116" s="207">
        <f t="shared" si="34"/>
        <v>-33620458.912868716</v>
      </c>
      <c r="J116" s="207">
        <f t="shared" si="39"/>
        <v>32138801.557441644</v>
      </c>
      <c r="K116" s="207"/>
      <c r="L116" s="207">
        <f t="shared" si="40"/>
        <v>1294456.0871312842</v>
      </c>
      <c r="M116" s="208">
        <v>0.21</v>
      </c>
      <c r="N116" s="207">
        <f t="shared" si="35"/>
        <v>271836</v>
      </c>
      <c r="Q116" s="209">
        <f t="shared" si="43"/>
        <v>4.4609999999999997E-2</v>
      </c>
      <c r="R116" s="207">
        <f t="shared" si="41"/>
        <v>-153731.88341143017</v>
      </c>
      <c r="S116" s="209">
        <f t="shared" si="36"/>
        <v>4.462E-2</v>
      </c>
      <c r="T116" s="207">
        <f t="shared" si="42"/>
        <v>-90748.5054652689</v>
      </c>
    </row>
    <row r="117" spans="1:20" x14ac:dyDescent="0.2">
      <c r="A117" s="205" t="str">
        <f>'Est Revenue Req CCR.ELG'!B163</f>
        <v>December</v>
      </c>
      <c r="B117" s="206">
        <f>'Est Revenue Req CCR.ELG'!C163</f>
        <v>2032</v>
      </c>
      <c r="D117" s="207">
        <f>'Est Revenue Req CCR.ELG'!D163</f>
        <v>65759260.47031036</v>
      </c>
      <c r="E117" s="207">
        <f>'Est Revenue Req CCR.ELG'!F163</f>
        <v>-35236039</v>
      </c>
      <c r="F117" s="207">
        <f t="shared" si="37"/>
        <v>30523221.47031036</v>
      </c>
      <c r="G117" s="207"/>
      <c r="H117" s="207">
        <f t="shared" si="38"/>
        <v>65759260.47031036</v>
      </c>
      <c r="I117" s="207">
        <f t="shared" si="34"/>
        <v>-33864939.301745415</v>
      </c>
      <c r="J117" s="207">
        <f t="shared" si="39"/>
        <v>31894321.168564945</v>
      </c>
      <c r="K117" s="207"/>
      <c r="L117" s="207">
        <f t="shared" si="40"/>
        <v>1371099.6982545853</v>
      </c>
      <c r="M117" s="208">
        <v>0.21</v>
      </c>
      <c r="N117" s="207">
        <f t="shared" si="35"/>
        <v>287931</v>
      </c>
      <c r="Q117" s="209">
        <f t="shared" si="43"/>
        <v>4.4609999999999997E-2</v>
      </c>
      <c r="R117" s="207">
        <f t="shared" si="41"/>
        <v>-153731.88341143017</v>
      </c>
      <c r="S117" s="209">
        <f t="shared" si="36"/>
        <v>4.462E-2</v>
      </c>
      <c r="T117" s="207">
        <f t="shared" si="42"/>
        <v>-90748.5054652689</v>
      </c>
    </row>
    <row r="118" spans="1:20" x14ac:dyDescent="0.2">
      <c r="A118" s="205" t="str">
        <f>'Est Revenue Req CCR.ELG'!B164</f>
        <v>January</v>
      </c>
      <c r="B118" s="206">
        <f>'Est Revenue Req CCR.ELG'!C164</f>
        <v>2033</v>
      </c>
      <c r="D118" s="207">
        <f>'Est Revenue Req CCR.ELG'!D164</f>
        <v>65759260.47031036</v>
      </c>
      <c r="E118" s="207">
        <f>'Est Revenue Req CCR.ELG'!F164</f>
        <v>-35557163</v>
      </c>
      <c r="F118" s="207">
        <f t="shared" si="37"/>
        <v>30202097.47031036</v>
      </c>
      <c r="G118" s="207"/>
      <c r="H118" s="207">
        <f t="shared" si="38"/>
        <v>65759260.47031036</v>
      </c>
      <c r="I118" s="207">
        <f t="shared" si="34"/>
        <v>-34109433.813849196</v>
      </c>
      <c r="J118" s="207">
        <f t="shared" si="39"/>
        <v>31649826.656461164</v>
      </c>
      <c r="K118" s="207"/>
      <c r="L118" s="207">
        <f t="shared" si="40"/>
        <v>1447729.1861508042</v>
      </c>
      <c r="M118" s="208">
        <v>0.21</v>
      </c>
      <c r="N118" s="207">
        <f t="shared" si="35"/>
        <v>304023</v>
      </c>
      <c r="Q118" s="209">
        <f t="shared" si="43"/>
        <v>4.462E-2</v>
      </c>
      <c r="R118" s="207">
        <f t="shared" si="41"/>
        <v>-153766.34471683513</v>
      </c>
      <c r="S118" s="209">
        <f t="shared" si="36"/>
        <v>4.4609999999999997E-2</v>
      </c>
      <c r="T118" s="207">
        <f t="shared" si="42"/>
        <v>-90728.167386948553</v>
      </c>
    </row>
    <row r="119" spans="1:20" x14ac:dyDescent="0.2">
      <c r="A119" s="205" t="str">
        <f>'Est Revenue Req CCR.ELG'!B165</f>
        <v>February</v>
      </c>
      <c r="B119" s="206">
        <f>'Est Revenue Req CCR.ELG'!C165</f>
        <v>2033</v>
      </c>
      <c r="D119" s="207">
        <f>'Est Revenue Req CCR.ELG'!D165</f>
        <v>65759260.47031036</v>
      </c>
      <c r="E119" s="207">
        <f>'Est Revenue Req CCR.ELG'!F165</f>
        <v>-35878287</v>
      </c>
      <c r="F119" s="207">
        <f t="shared" si="37"/>
        <v>29880973.47031036</v>
      </c>
      <c r="G119" s="207"/>
      <c r="H119" s="207">
        <f t="shared" si="38"/>
        <v>65759260.47031036</v>
      </c>
      <c r="I119" s="207">
        <f t="shared" si="34"/>
        <v>-34353928.325952977</v>
      </c>
      <c r="J119" s="207">
        <f t="shared" si="39"/>
        <v>31405332.144357383</v>
      </c>
      <c r="K119" s="207"/>
      <c r="L119" s="207">
        <f t="shared" si="40"/>
        <v>1524358.6740470231</v>
      </c>
      <c r="M119" s="208">
        <v>0.21</v>
      </c>
      <c r="N119" s="207">
        <f t="shared" si="35"/>
        <v>320115</v>
      </c>
      <c r="Q119" s="209">
        <f t="shared" si="43"/>
        <v>4.462E-2</v>
      </c>
      <c r="R119" s="207">
        <f t="shared" si="41"/>
        <v>-153766.34471683513</v>
      </c>
      <c r="S119" s="209">
        <f t="shared" si="36"/>
        <v>4.4609999999999997E-2</v>
      </c>
      <c r="T119" s="207">
        <f t="shared" si="42"/>
        <v>-90728.167386948553</v>
      </c>
    </row>
    <row r="120" spans="1:20" x14ac:dyDescent="0.2">
      <c r="A120" s="205" t="str">
        <f>'Est Revenue Req CCR.ELG'!B166</f>
        <v>March</v>
      </c>
      <c r="B120" s="206">
        <f>'Est Revenue Req CCR.ELG'!C166</f>
        <v>2033</v>
      </c>
      <c r="D120" s="207">
        <f>'Est Revenue Req CCR.ELG'!D166</f>
        <v>65759260.47031036</v>
      </c>
      <c r="E120" s="207">
        <f>'Est Revenue Req CCR.ELG'!F166</f>
        <v>-36199411</v>
      </c>
      <c r="F120" s="207">
        <f t="shared" si="37"/>
        <v>29559849.47031036</v>
      </c>
      <c r="G120" s="207"/>
      <c r="H120" s="207">
        <f t="shared" si="38"/>
        <v>65759260.47031036</v>
      </c>
      <c r="I120" s="207">
        <f t="shared" si="34"/>
        <v>-34598422.838056758</v>
      </c>
      <c r="J120" s="207">
        <f t="shared" si="39"/>
        <v>31160837.632253602</v>
      </c>
      <c r="K120" s="207"/>
      <c r="L120" s="207">
        <f t="shared" si="40"/>
        <v>1600988.161943242</v>
      </c>
      <c r="M120" s="208">
        <v>0.21</v>
      </c>
      <c r="N120" s="207">
        <f t="shared" si="35"/>
        <v>336208</v>
      </c>
      <c r="Q120" s="209">
        <f t="shared" si="43"/>
        <v>4.462E-2</v>
      </c>
      <c r="R120" s="207">
        <f t="shared" si="41"/>
        <v>-153766.34471683513</v>
      </c>
      <c r="S120" s="209">
        <f t="shared" si="36"/>
        <v>4.4609999999999997E-2</v>
      </c>
      <c r="T120" s="207">
        <f t="shared" si="42"/>
        <v>-90728.167386948553</v>
      </c>
    </row>
    <row r="121" spans="1:20" x14ac:dyDescent="0.2">
      <c r="A121" s="205" t="str">
        <f>'Est Revenue Req CCR.ELG'!B167</f>
        <v>April</v>
      </c>
      <c r="B121" s="206">
        <f>'Est Revenue Req CCR.ELG'!C167</f>
        <v>2033</v>
      </c>
      <c r="D121" s="207">
        <f>'Est Revenue Req CCR.ELG'!D167</f>
        <v>65759260.47031036</v>
      </c>
      <c r="E121" s="207">
        <f>'Est Revenue Req CCR.ELG'!F167</f>
        <v>-36520535</v>
      </c>
      <c r="F121" s="207">
        <f t="shared" si="37"/>
        <v>29238725.47031036</v>
      </c>
      <c r="G121" s="207"/>
      <c r="H121" s="207">
        <f t="shared" si="38"/>
        <v>65759260.47031036</v>
      </c>
      <c r="I121" s="207">
        <f t="shared" si="34"/>
        <v>-34842917.350160539</v>
      </c>
      <c r="J121" s="207">
        <f t="shared" si="39"/>
        <v>30916343.120149821</v>
      </c>
      <c r="K121" s="207"/>
      <c r="L121" s="207">
        <f t="shared" si="40"/>
        <v>1677617.6498394608</v>
      </c>
      <c r="M121" s="208">
        <v>0.21</v>
      </c>
      <c r="N121" s="207">
        <f t="shared" si="35"/>
        <v>352300</v>
      </c>
      <c r="Q121" s="209">
        <f t="shared" si="43"/>
        <v>4.462E-2</v>
      </c>
      <c r="R121" s="207">
        <f t="shared" si="41"/>
        <v>-153766.34471683513</v>
      </c>
      <c r="S121" s="209">
        <f t="shared" si="36"/>
        <v>4.4609999999999997E-2</v>
      </c>
      <c r="T121" s="207">
        <f t="shared" si="42"/>
        <v>-90728.167386948553</v>
      </c>
    </row>
    <row r="122" spans="1:20" x14ac:dyDescent="0.2">
      <c r="A122" s="205" t="str">
        <f>'Est Revenue Req CCR.ELG'!B168</f>
        <v>May</v>
      </c>
      <c r="B122" s="206">
        <f>'Est Revenue Req CCR.ELG'!C168</f>
        <v>2033</v>
      </c>
      <c r="D122" s="207">
        <f>'Est Revenue Req CCR.ELG'!D168</f>
        <v>65759260.47031036</v>
      </c>
      <c r="E122" s="207">
        <f>'Est Revenue Req CCR.ELG'!F168</f>
        <v>-36841659</v>
      </c>
      <c r="F122" s="207">
        <f t="shared" si="37"/>
        <v>28917601.47031036</v>
      </c>
      <c r="G122" s="207"/>
      <c r="H122" s="207">
        <f t="shared" si="38"/>
        <v>65759260.47031036</v>
      </c>
      <c r="I122" s="207">
        <f t="shared" si="34"/>
        <v>-35087411.86226432</v>
      </c>
      <c r="J122" s="207">
        <f t="shared" si="39"/>
        <v>30671848.60804604</v>
      </c>
      <c r="K122" s="207"/>
      <c r="L122" s="207">
        <f t="shared" si="40"/>
        <v>1754247.1377356797</v>
      </c>
      <c r="M122" s="208">
        <v>0.21</v>
      </c>
      <c r="N122" s="207">
        <f t="shared" si="35"/>
        <v>368392</v>
      </c>
      <c r="Q122" s="209">
        <f t="shared" si="43"/>
        <v>4.462E-2</v>
      </c>
      <c r="R122" s="207">
        <f t="shared" si="41"/>
        <v>-153766.34471683513</v>
      </c>
      <c r="S122" s="209">
        <f t="shared" si="36"/>
        <v>4.4609999999999997E-2</v>
      </c>
      <c r="T122" s="207">
        <f t="shared" si="42"/>
        <v>-90728.167386948553</v>
      </c>
    </row>
    <row r="123" spans="1:20" x14ac:dyDescent="0.2">
      <c r="A123" s="205" t="str">
        <f>'Est Revenue Req CCR.ELG'!B169</f>
        <v>June</v>
      </c>
      <c r="B123" s="206">
        <f>'Est Revenue Req CCR.ELG'!C169</f>
        <v>2033</v>
      </c>
      <c r="D123" s="207">
        <f>'Est Revenue Req CCR.ELG'!D169</f>
        <v>65759260.47031036</v>
      </c>
      <c r="E123" s="207">
        <f>'Est Revenue Req CCR.ELG'!F169</f>
        <v>-37162783</v>
      </c>
      <c r="F123" s="207">
        <f t="shared" si="37"/>
        <v>28596477.47031036</v>
      </c>
      <c r="G123" s="207"/>
      <c r="H123" s="207">
        <f t="shared" si="38"/>
        <v>65759260.47031036</v>
      </c>
      <c r="I123" s="207">
        <f t="shared" si="34"/>
        <v>-35331906.374368101</v>
      </c>
      <c r="J123" s="207">
        <f t="shared" si="39"/>
        <v>30427354.095942259</v>
      </c>
      <c r="K123" s="207"/>
      <c r="L123" s="207">
        <f t="shared" si="40"/>
        <v>1830876.6256318986</v>
      </c>
      <c r="M123" s="208">
        <v>0.21</v>
      </c>
      <c r="N123" s="207">
        <f t="shared" si="35"/>
        <v>384484</v>
      </c>
      <c r="Q123" s="209">
        <f t="shared" si="43"/>
        <v>4.462E-2</v>
      </c>
      <c r="R123" s="207">
        <f t="shared" si="41"/>
        <v>-153766.34471683513</v>
      </c>
      <c r="S123" s="209">
        <f t="shared" si="36"/>
        <v>4.4609999999999997E-2</v>
      </c>
      <c r="T123" s="207">
        <f t="shared" si="42"/>
        <v>-90728.167386948553</v>
      </c>
    </row>
    <row r="124" spans="1:20" x14ac:dyDescent="0.2">
      <c r="A124" s="205" t="str">
        <f>'Est Revenue Req CCR.ELG'!B170</f>
        <v>July</v>
      </c>
      <c r="B124" s="206">
        <f>'Est Revenue Req CCR.ELG'!C170</f>
        <v>2033</v>
      </c>
      <c r="D124" s="207">
        <f>'Est Revenue Req CCR.ELG'!D170</f>
        <v>65759260.47031036</v>
      </c>
      <c r="E124" s="207">
        <f>'Est Revenue Req CCR.ELG'!F170</f>
        <v>-37483907</v>
      </c>
      <c r="F124" s="207">
        <f t="shared" si="37"/>
        <v>28275353.47031036</v>
      </c>
      <c r="G124" s="207"/>
      <c r="H124" s="207">
        <f t="shared" si="38"/>
        <v>65759260.47031036</v>
      </c>
      <c r="I124" s="207">
        <f t="shared" si="34"/>
        <v>-35576400.886471882</v>
      </c>
      <c r="J124" s="207">
        <f t="shared" si="39"/>
        <v>30182859.583838478</v>
      </c>
      <c r="K124" s="207"/>
      <c r="L124" s="207">
        <f t="shared" si="40"/>
        <v>1907506.1135281175</v>
      </c>
      <c r="M124" s="208">
        <v>0.21</v>
      </c>
      <c r="N124" s="207">
        <f t="shared" si="35"/>
        <v>400576</v>
      </c>
      <c r="Q124" s="209">
        <f t="shared" si="43"/>
        <v>4.462E-2</v>
      </c>
      <c r="R124" s="207">
        <f t="shared" si="41"/>
        <v>-153766.34471683513</v>
      </c>
      <c r="S124" s="209">
        <f t="shared" si="36"/>
        <v>4.4609999999999997E-2</v>
      </c>
      <c r="T124" s="207">
        <f t="shared" si="42"/>
        <v>-90728.167386948553</v>
      </c>
    </row>
    <row r="125" spans="1:20" x14ac:dyDescent="0.2">
      <c r="A125" s="205" t="str">
        <f>'Est Revenue Req CCR.ELG'!B171</f>
        <v>August</v>
      </c>
      <c r="B125" s="206">
        <f>'Est Revenue Req CCR.ELG'!C171</f>
        <v>2033</v>
      </c>
      <c r="D125" s="207">
        <f>'Est Revenue Req CCR.ELG'!D171</f>
        <v>65759260.47031036</v>
      </c>
      <c r="E125" s="207">
        <f>'Est Revenue Req CCR.ELG'!F171</f>
        <v>-37805031</v>
      </c>
      <c r="F125" s="207">
        <f t="shared" si="37"/>
        <v>27954229.47031036</v>
      </c>
      <c r="G125" s="207"/>
      <c r="H125" s="207">
        <f t="shared" si="38"/>
        <v>65759260.47031036</v>
      </c>
      <c r="I125" s="207">
        <f t="shared" si="34"/>
        <v>-35820895.398575664</v>
      </c>
      <c r="J125" s="207">
        <f t="shared" si="39"/>
        <v>29938365.071734697</v>
      </c>
      <c r="K125" s="207"/>
      <c r="L125" s="207">
        <f t="shared" si="40"/>
        <v>1984135.6014243364</v>
      </c>
      <c r="M125" s="208">
        <v>0.21</v>
      </c>
      <c r="N125" s="207">
        <f t="shared" si="35"/>
        <v>416668</v>
      </c>
      <c r="Q125" s="209">
        <f t="shared" si="43"/>
        <v>4.462E-2</v>
      </c>
      <c r="R125" s="207">
        <f t="shared" si="41"/>
        <v>-153766.34471683513</v>
      </c>
      <c r="S125" s="209">
        <f t="shared" si="36"/>
        <v>4.4609999999999997E-2</v>
      </c>
      <c r="T125" s="207">
        <f t="shared" si="42"/>
        <v>-90728.167386948553</v>
      </c>
    </row>
    <row r="126" spans="1:20" x14ac:dyDescent="0.2">
      <c r="A126" s="205" t="str">
        <f>'Est Revenue Req CCR.ELG'!B172</f>
        <v>September</v>
      </c>
      <c r="B126" s="206">
        <f>'Est Revenue Req CCR.ELG'!C172</f>
        <v>2033</v>
      </c>
      <c r="D126" s="207">
        <f>'Est Revenue Req CCR.ELG'!D172</f>
        <v>65759260.47031036</v>
      </c>
      <c r="E126" s="207">
        <f>'Est Revenue Req CCR.ELG'!F172</f>
        <v>-38126155</v>
      </c>
      <c r="F126" s="207">
        <f t="shared" si="37"/>
        <v>27633105.47031036</v>
      </c>
      <c r="G126" s="207"/>
      <c r="H126" s="207">
        <f t="shared" si="38"/>
        <v>65759260.47031036</v>
      </c>
      <c r="I126" s="207">
        <f t="shared" si="34"/>
        <v>-36065389.910679445</v>
      </c>
      <c r="J126" s="207">
        <f t="shared" si="39"/>
        <v>29693870.559630916</v>
      </c>
      <c r="K126" s="207"/>
      <c r="L126" s="207">
        <f t="shared" si="40"/>
        <v>2060765.0893205553</v>
      </c>
      <c r="M126" s="208">
        <v>0.21</v>
      </c>
      <c r="N126" s="207">
        <f t="shared" si="35"/>
        <v>432761</v>
      </c>
      <c r="Q126" s="209">
        <f t="shared" si="43"/>
        <v>4.462E-2</v>
      </c>
      <c r="R126" s="207">
        <f t="shared" si="41"/>
        <v>-153766.34471683513</v>
      </c>
      <c r="S126" s="209">
        <f t="shared" si="36"/>
        <v>4.4609999999999997E-2</v>
      </c>
      <c r="T126" s="207">
        <f t="shared" si="42"/>
        <v>-90728.167386948553</v>
      </c>
    </row>
    <row r="127" spans="1:20" x14ac:dyDescent="0.2">
      <c r="A127" s="205" t="str">
        <f>'Est Revenue Req CCR.ELG'!B173</f>
        <v>October</v>
      </c>
      <c r="B127" s="206">
        <f>'Est Revenue Req CCR.ELG'!C173</f>
        <v>2033</v>
      </c>
      <c r="D127" s="207">
        <f>'Est Revenue Req CCR.ELG'!D173</f>
        <v>65759260.47031036</v>
      </c>
      <c r="E127" s="207">
        <f>'Est Revenue Req CCR.ELG'!F173</f>
        <v>-38447279</v>
      </c>
      <c r="F127" s="207">
        <f t="shared" si="37"/>
        <v>27311981.47031036</v>
      </c>
      <c r="G127" s="207"/>
      <c r="H127" s="207">
        <f t="shared" si="38"/>
        <v>65759260.47031036</v>
      </c>
      <c r="I127" s="207">
        <f t="shared" si="34"/>
        <v>-36309884.422783226</v>
      </c>
      <c r="J127" s="207">
        <f t="shared" si="39"/>
        <v>29449376.047527134</v>
      </c>
      <c r="K127" s="207"/>
      <c r="L127" s="207">
        <f t="shared" si="40"/>
        <v>2137394.5772167742</v>
      </c>
      <c r="M127" s="208">
        <v>0.21</v>
      </c>
      <c r="N127" s="207">
        <f t="shared" si="35"/>
        <v>448853</v>
      </c>
      <c r="Q127" s="209">
        <f t="shared" si="43"/>
        <v>4.462E-2</v>
      </c>
      <c r="R127" s="207">
        <f t="shared" si="41"/>
        <v>-153766.34471683513</v>
      </c>
      <c r="S127" s="209">
        <f t="shared" si="36"/>
        <v>4.4609999999999997E-2</v>
      </c>
      <c r="T127" s="207">
        <f t="shared" si="42"/>
        <v>-90728.167386948553</v>
      </c>
    </row>
    <row r="128" spans="1:20" x14ac:dyDescent="0.2">
      <c r="A128" s="205" t="str">
        <f>'Est Revenue Req CCR.ELG'!B174</f>
        <v>November</v>
      </c>
      <c r="B128" s="206">
        <f>'Est Revenue Req CCR.ELG'!C174</f>
        <v>2033</v>
      </c>
      <c r="D128" s="207">
        <f>'Est Revenue Req CCR.ELG'!D174</f>
        <v>65759260.47031036</v>
      </c>
      <c r="E128" s="207">
        <f>'Est Revenue Req CCR.ELG'!F174</f>
        <v>-38768403</v>
      </c>
      <c r="F128" s="207">
        <f t="shared" si="37"/>
        <v>26990857.47031036</v>
      </c>
      <c r="G128" s="207"/>
      <c r="H128" s="207">
        <f t="shared" si="38"/>
        <v>65759260.47031036</v>
      </c>
      <c r="I128" s="207">
        <f t="shared" si="34"/>
        <v>-36554378.934887007</v>
      </c>
      <c r="J128" s="207">
        <f t="shared" si="39"/>
        <v>29204881.535423353</v>
      </c>
      <c r="K128" s="207"/>
      <c r="L128" s="207">
        <f t="shared" si="40"/>
        <v>2214024.0651129931</v>
      </c>
      <c r="M128" s="208">
        <v>0.21</v>
      </c>
      <c r="N128" s="207">
        <f t="shared" si="35"/>
        <v>464945</v>
      </c>
      <c r="Q128" s="209">
        <f t="shared" si="43"/>
        <v>4.462E-2</v>
      </c>
      <c r="R128" s="207">
        <f t="shared" si="41"/>
        <v>-153766.34471683513</v>
      </c>
      <c r="S128" s="209">
        <f t="shared" si="36"/>
        <v>4.4609999999999997E-2</v>
      </c>
      <c r="T128" s="207">
        <f t="shared" si="42"/>
        <v>-90728.167386948553</v>
      </c>
    </row>
    <row r="129" spans="1:20" x14ac:dyDescent="0.2">
      <c r="A129" s="205" t="str">
        <f>'Est Revenue Req CCR.ELG'!B175</f>
        <v>December</v>
      </c>
      <c r="B129" s="206">
        <f>'Est Revenue Req CCR.ELG'!C175</f>
        <v>2033</v>
      </c>
      <c r="D129" s="207">
        <f>'Est Revenue Req CCR.ELG'!D175</f>
        <v>65759260.47031036</v>
      </c>
      <c r="E129" s="207">
        <f>'Est Revenue Req CCR.ELG'!F175</f>
        <v>-39089527</v>
      </c>
      <c r="F129" s="207">
        <f t="shared" si="37"/>
        <v>26669733.47031036</v>
      </c>
      <c r="G129" s="207"/>
      <c r="H129" s="207">
        <f t="shared" si="38"/>
        <v>65759260.47031036</v>
      </c>
      <c r="I129" s="207">
        <f t="shared" si="34"/>
        <v>-36798873.446990788</v>
      </c>
      <c r="J129" s="207">
        <f t="shared" si="39"/>
        <v>28960387.023319572</v>
      </c>
      <c r="K129" s="207"/>
      <c r="L129" s="207">
        <f t="shared" si="40"/>
        <v>2290653.553009212</v>
      </c>
      <c r="M129" s="208">
        <v>0.21</v>
      </c>
      <c r="N129" s="207">
        <f t="shared" si="35"/>
        <v>481037</v>
      </c>
      <c r="Q129" s="209">
        <f t="shared" si="43"/>
        <v>4.462E-2</v>
      </c>
      <c r="R129" s="207">
        <f t="shared" si="41"/>
        <v>-153766.34471683513</v>
      </c>
      <c r="S129" s="209">
        <f t="shared" si="36"/>
        <v>4.4609999999999997E-2</v>
      </c>
      <c r="T129" s="207">
        <f t="shared" si="42"/>
        <v>-90728.167386948553</v>
      </c>
    </row>
    <row r="130" spans="1:20" x14ac:dyDescent="0.2">
      <c r="A130" s="205" t="str">
        <f>'Est Revenue Req CCR.ELG'!B176</f>
        <v>January</v>
      </c>
      <c r="B130" s="206">
        <f>'Est Revenue Req CCR.ELG'!C176</f>
        <v>2034</v>
      </c>
      <c r="D130" s="207">
        <f>'Est Revenue Req CCR.ELG'!D176</f>
        <v>65759260.47031036</v>
      </c>
      <c r="E130" s="207">
        <f>'Est Revenue Req CCR.ELG'!F176</f>
        <v>-39410651</v>
      </c>
      <c r="F130" s="207">
        <f t="shared" si="37"/>
        <v>26348609.47031036</v>
      </c>
      <c r="G130" s="207"/>
      <c r="H130" s="207">
        <f t="shared" si="38"/>
        <v>65759260.47031036</v>
      </c>
      <c r="I130" s="207">
        <f t="shared" si="34"/>
        <v>-37043353.835867487</v>
      </c>
      <c r="J130" s="207">
        <f t="shared" si="39"/>
        <v>28715906.634442873</v>
      </c>
      <c r="K130" s="207"/>
      <c r="L130" s="207">
        <f t="shared" si="40"/>
        <v>2367297.1641325131</v>
      </c>
      <c r="M130" s="208">
        <v>0.21</v>
      </c>
      <c r="N130" s="207">
        <f t="shared" si="35"/>
        <v>497132</v>
      </c>
      <c r="Q130" s="209">
        <f t="shared" si="43"/>
        <v>4.4609999999999997E-2</v>
      </c>
      <c r="R130" s="207">
        <f t="shared" si="41"/>
        <v>-153731.88341143017</v>
      </c>
      <c r="S130" s="209">
        <f t="shared" si="36"/>
        <v>4.462E-2</v>
      </c>
      <c r="T130" s="207">
        <f t="shared" si="42"/>
        <v>-90748.5054652689</v>
      </c>
    </row>
    <row r="131" spans="1:20" x14ac:dyDescent="0.2">
      <c r="A131" s="205" t="str">
        <f>'Est Revenue Req CCR.ELG'!B177</f>
        <v>February</v>
      </c>
      <c r="B131" s="206">
        <f>'Est Revenue Req CCR.ELG'!C177</f>
        <v>2034</v>
      </c>
      <c r="D131" s="207">
        <f>'Est Revenue Req CCR.ELG'!D177</f>
        <v>65759260.47031036</v>
      </c>
      <c r="E131" s="207">
        <f>'Est Revenue Req CCR.ELG'!F177</f>
        <v>-39731775</v>
      </c>
      <c r="F131" s="207">
        <f t="shared" si="37"/>
        <v>26027485.47031036</v>
      </c>
      <c r="G131" s="207"/>
      <c r="H131" s="207">
        <f t="shared" si="38"/>
        <v>65759260.47031036</v>
      </c>
      <c r="I131" s="207">
        <f t="shared" si="34"/>
        <v>-37287834.224744186</v>
      </c>
      <c r="J131" s="207">
        <f t="shared" si="39"/>
        <v>28471426.245566174</v>
      </c>
      <c r="K131" s="207"/>
      <c r="L131" s="207">
        <f t="shared" si="40"/>
        <v>2443940.7752558142</v>
      </c>
      <c r="M131" s="208">
        <v>0.21</v>
      </c>
      <c r="N131" s="207">
        <f t="shared" si="35"/>
        <v>513228</v>
      </c>
      <c r="Q131" s="209">
        <f t="shared" si="43"/>
        <v>4.4609999999999997E-2</v>
      </c>
      <c r="R131" s="207">
        <f t="shared" si="41"/>
        <v>-153731.88341143017</v>
      </c>
      <c r="S131" s="209">
        <f t="shared" si="36"/>
        <v>4.462E-2</v>
      </c>
      <c r="T131" s="207">
        <f t="shared" si="42"/>
        <v>-90748.5054652689</v>
      </c>
    </row>
    <row r="132" spans="1:20" x14ac:dyDescent="0.2">
      <c r="A132" s="205" t="str">
        <f>'Est Revenue Req CCR.ELG'!B178</f>
        <v>March</v>
      </c>
      <c r="B132" s="206">
        <f>'Est Revenue Req CCR.ELG'!C178</f>
        <v>2034</v>
      </c>
      <c r="D132" s="207">
        <f>'Est Revenue Req CCR.ELG'!D178</f>
        <v>65759260.47031036</v>
      </c>
      <c r="E132" s="207">
        <f>'Est Revenue Req CCR.ELG'!F178</f>
        <v>-40052899</v>
      </c>
      <c r="F132" s="207">
        <f t="shared" si="37"/>
        <v>25706361.47031036</v>
      </c>
      <c r="G132" s="207"/>
      <c r="H132" s="207">
        <f t="shared" si="38"/>
        <v>65759260.47031036</v>
      </c>
      <c r="I132" s="207">
        <f t="shared" si="34"/>
        <v>-37532314.613620885</v>
      </c>
      <c r="J132" s="207">
        <f t="shared" si="39"/>
        <v>28226945.856689475</v>
      </c>
      <c r="K132" s="207"/>
      <c r="L132" s="207">
        <f t="shared" si="40"/>
        <v>2520584.3863791153</v>
      </c>
      <c r="M132" s="208">
        <v>0.21</v>
      </c>
      <c r="N132" s="207">
        <f t="shared" si="35"/>
        <v>529323</v>
      </c>
      <c r="Q132" s="209">
        <f t="shared" si="43"/>
        <v>4.4609999999999997E-2</v>
      </c>
      <c r="R132" s="207">
        <f t="shared" si="41"/>
        <v>-153731.88341143017</v>
      </c>
      <c r="S132" s="209">
        <f t="shared" si="36"/>
        <v>4.462E-2</v>
      </c>
      <c r="T132" s="207">
        <f t="shared" si="42"/>
        <v>-90748.5054652689</v>
      </c>
    </row>
    <row r="133" spans="1:20" x14ac:dyDescent="0.2">
      <c r="A133" s="205" t="str">
        <f>'Est Revenue Req CCR.ELG'!B179</f>
        <v>April</v>
      </c>
      <c r="B133" s="206">
        <f>'Est Revenue Req CCR.ELG'!C179</f>
        <v>2034</v>
      </c>
      <c r="D133" s="207">
        <f>'Est Revenue Req CCR.ELG'!D179</f>
        <v>65759260.47031036</v>
      </c>
      <c r="E133" s="207">
        <f>'Est Revenue Req CCR.ELG'!F179</f>
        <v>-40374023</v>
      </c>
      <c r="F133" s="207">
        <f t="shared" si="37"/>
        <v>25385237.47031036</v>
      </c>
      <c r="G133" s="207"/>
      <c r="H133" s="207">
        <f t="shared" si="38"/>
        <v>65759260.47031036</v>
      </c>
      <c r="I133" s="207">
        <f t="shared" si="34"/>
        <v>-37776795.002497584</v>
      </c>
      <c r="J133" s="207">
        <f t="shared" si="39"/>
        <v>27982465.467812777</v>
      </c>
      <c r="K133" s="207"/>
      <c r="L133" s="207">
        <f t="shared" si="40"/>
        <v>2597227.9975024164</v>
      </c>
      <c r="M133" s="208">
        <v>0.21</v>
      </c>
      <c r="N133" s="207">
        <f t="shared" si="35"/>
        <v>545418</v>
      </c>
      <c r="Q133" s="209">
        <f t="shared" si="43"/>
        <v>4.4609999999999997E-2</v>
      </c>
      <c r="R133" s="207">
        <f t="shared" si="41"/>
        <v>-153731.88341143017</v>
      </c>
      <c r="S133" s="209">
        <f t="shared" si="36"/>
        <v>4.462E-2</v>
      </c>
      <c r="T133" s="207">
        <f t="shared" si="42"/>
        <v>-90748.5054652689</v>
      </c>
    </row>
    <row r="134" spans="1:20" x14ac:dyDescent="0.2">
      <c r="A134" s="205" t="str">
        <f>'Est Revenue Req CCR.ELG'!B180</f>
        <v>May</v>
      </c>
      <c r="B134" s="206">
        <f>'Est Revenue Req CCR.ELG'!C180</f>
        <v>2034</v>
      </c>
      <c r="D134" s="207">
        <f>'Est Revenue Req CCR.ELG'!D180</f>
        <v>65759260.47031036</v>
      </c>
      <c r="E134" s="207">
        <f>'Est Revenue Req CCR.ELG'!F180</f>
        <v>-40695147</v>
      </c>
      <c r="F134" s="207">
        <f t="shared" si="37"/>
        <v>25064113.47031036</v>
      </c>
      <c r="G134" s="207"/>
      <c r="H134" s="207">
        <f t="shared" si="38"/>
        <v>65759260.47031036</v>
      </c>
      <c r="I134" s="207">
        <f t="shared" si="34"/>
        <v>-38021275.391374283</v>
      </c>
      <c r="J134" s="207">
        <f t="shared" si="39"/>
        <v>27737985.078936078</v>
      </c>
      <c r="K134" s="207"/>
      <c r="L134" s="207">
        <f t="shared" si="40"/>
        <v>2673871.6086257175</v>
      </c>
      <c r="M134" s="208">
        <v>0.21</v>
      </c>
      <c r="N134" s="207">
        <f t="shared" si="35"/>
        <v>561513</v>
      </c>
      <c r="Q134" s="209">
        <f t="shared" si="43"/>
        <v>4.4609999999999997E-2</v>
      </c>
      <c r="R134" s="207">
        <f t="shared" si="41"/>
        <v>-153731.88341143017</v>
      </c>
      <c r="S134" s="209">
        <f t="shared" si="36"/>
        <v>4.462E-2</v>
      </c>
      <c r="T134" s="207">
        <f t="shared" si="42"/>
        <v>-90748.5054652689</v>
      </c>
    </row>
    <row r="135" spans="1:20" x14ac:dyDescent="0.2">
      <c r="A135" s="205" t="str">
        <f>'Est Revenue Req CCR.ELG'!B181</f>
        <v>June</v>
      </c>
      <c r="B135" s="206">
        <f>'Est Revenue Req CCR.ELG'!C181</f>
        <v>2034</v>
      </c>
      <c r="D135" s="207">
        <f>'Est Revenue Req CCR.ELG'!D181</f>
        <v>65759260.47031036</v>
      </c>
      <c r="E135" s="207">
        <f>'Est Revenue Req CCR.ELG'!F181</f>
        <v>-41016271</v>
      </c>
      <c r="F135" s="207">
        <f t="shared" si="37"/>
        <v>24742989.47031036</v>
      </c>
      <c r="G135" s="207"/>
      <c r="H135" s="207">
        <f t="shared" si="38"/>
        <v>65759260.47031036</v>
      </c>
      <c r="I135" s="207">
        <f t="shared" si="34"/>
        <v>-38265755.780250981</v>
      </c>
      <c r="J135" s="207">
        <f t="shared" si="39"/>
        <v>27493504.690059379</v>
      </c>
      <c r="K135" s="207"/>
      <c r="L135" s="207">
        <f t="shared" si="40"/>
        <v>2750515.2197490185</v>
      </c>
      <c r="M135" s="208">
        <v>0.21</v>
      </c>
      <c r="N135" s="207">
        <f t="shared" si="35"/>
        <v>577608</v>
      </c>
      <c r="Q135" s="209">
        <f t="shared" si="43"/>
        <v>4.4609999999999997E-2</v>
      </c>
      <c r="R135" s="207">
        <f t="shared" si="41"/>
        <v>-153731.88341143017</v>
      </c>
      <c r="S135" s="209">
        <f t="shared" si="36"/>
        <v>4.462E-2</v>
      </c>
      <c r="T135" s="207">
        <f t="shared" si="42"/>
        <v>-90748.5054652689</v>
      </c>
    </row>
    <row r="136" spans="1:20" x14ac:dyDescent="0.2">
      <c r="A136" s="205" t="str">
        <f>'Est Revenue Req CCR.ELG'!B182</f>
        <v>July</v>
      </c>
      <c r="B136" s="206">
        <f>'Est Revenue Req CCR.ELG'!C182</f>
        <v>2034</v>
      </c>
      <c r="D136" s="207">
        <f>'Est Revenue Req CCR.ELG'!D182</f>
        <v>65759260.47031036</v>
      </c>
      <c r="E136" s="207">
        <f>'Est Revenue Req CCR.ELG'!F182</f>
        <v>-41337395</v>
      </c>
      <c r="F136" s="207">
        <f t="shared" si="37"/>
        <v>24421865.47031036</v>
      </c>
      <c r="G136" s="207"/>
      <c r="H136" s="207">
        <f t="shared" si="38"/>
        <v>65759260.47031036</v>
      </c>
      <c r="I136" s="207">
        <f t="shared" ref="I136:I199" si="44">R136+T136+I135</f>
        <v>-38510236.16912768</v>
      </c>
      <c r="J136" s="207">
        <f t="shared" si="39"/>
        <v>27249024.30118268</v>
      </c>
      <c r="K136" s="207"/>
      <c r="L136" s="207">
        <f t="shared" si="40"/>
        <v>2827158.8308723196</v>
      </c>
      <c r="M136" s="208">
        <v>0.21</v>
      </c>
      <c r="N136" s="207">
        <f t="shared" ref="N136:N199" si="45">ROUND(L136*M136,0)</f>
        <v>593703</v>
      </c>
      <c r="Q136" s="209">
        <f t="shared" si="43"/>
        <v>4.4609999999999997E-2</v>
      </c>
      <c r="R136" s="207">
        <f t="shared" si="41"/>
        <v>-153731.88341143017</v>
      </c>
      <c r="S136" s="209">
        <f t="shared" si="36"/>
        <v>4.462E-2</v>
      </c>
      <c r="T136" s="207">
        <f t="shared" si="42"/>
        <v>-90748.5054652689</v>
      </c>
    </row>
    <row r="137" spans="1:20" x14ac:dyDescent="0.2">
      <c r="A137" s="205" t="str">
        <f>'Est Revenue Req CCR.ELG'!B183</f>
        <v>August</v>
      </c>
      <c r="B137" s="206">
        <f>'Est Revenue Req CCR.ELG'!C183</f>
        <v>2034</v>
      </c>
      <c r="D137" s="207">
        <f>'Est Revenue Req CCR.ELG'!D183</f>
        <v>65759260.47031036</v>
      </c>
      <c r="E137" s="207">
        <f>'Est Revenue Req CCR.ELG'!F183</f>
        <v>-41658519</v>
      </c>
      <c r="F137" s="207">
        <f t="shared" si="37"/>
        <v>24100741.47031036</v>
      </c>
      <c r="G137" s="207"/>
      <c r="H137" s="207">
        <f t="shared" si="38"/>
        <v>65759260.47031036</v>
      </c>
      <c r="I137" s="207">
        <f t="shared" si="44"/>
        <v>-38754716.558004379</v>
      </c>
      <c r="J137" s="207">
        <f t="shared" si="39"/>
        <v>27004543.912305981</v>
      </c>
      <c r="K137" s="207"/>
      <c r="L137" s="207">
        <f t="shared" si="40"/>
        <v>2903802.4419956207</v>
      </c>
      <c r="M137" s="208">
        <v>0.21</v>
      </c>
      <c r="N137" s="207">
        <f t="shared" si="45"/>
        <v>609799</v>
      </c>
      <c r="Q137" s="209">
        <f t="shared" si="43"/>
        <v>4.4609999999999997E-2</v>
      </c>
      <c r="R137" s="207">
        <f t="shared" si="41"/>
        <v>-153731.88341143017</v>
      </c>
      <c r="S137" s="209">
        <f t="shared" si="36"/>
        <v>4.462E-2</v>
      </c>
      <c r="T137" s="207">
        <f t="shared" si="42"/>
        <v>-90748.5054652689</v>
      </c>
    </row>
    <row r="138" spans="1:20" x14ac:dyDescent="0.2">
      <c r="A138" s="205" t="str">
        <f>'Est Revenue Req CCR.ELG'!B184</f>
        <v>September</v>
      </c>
      <c r="B138" s="206">
        <f>'Est Revenue Req CCR.ELG'!C184</f>
        <v>2034</v>
      </c>
      <c r="D138" s="207">
        <f>'Est Revenue Req CCR.ELG'!D184</f>
        <v>65759260.47031036</v>
      </c>
      <c r="E138" s="207">
        <f>'Est Revenue Req CCR.ELG'!F184</f>
        <v>-41979643</v>
      </c>
      <c r="F138" s="207">
        <f t="shared" si="37"/>
        <v>23779617.47031036</v>
      </c>
      <c r="G138" s="207"/>
      <c r="H138" s="207">
        <f t="shared" si="38"/>
        <v>65759260.47031036</v>
      </c>
      <c r="I138" s="207">
        <f t="shared" si="44"/>
        <v>-38999196.946881078</v>
      </c>
      <c r="J138" s="207">
        <f t="shared" si="39"/>
        <v>26760063.523429282</v>
      </c>
      <c r="K138" s="207"/>
      <c r="L138" s="207">
        <f t="shared" si="40"/>
        <v>2980446.0531189218</v>
      </c>
      <c r="M138" s="208">
        <v>0.21</v>
      </c>
      <c r="N138" s="207">
        <f t="shared" si="45"/>
        <v>625894</v>
      </c>
      <c r="Q138" s="209">
        <f t="shared" si="43"/>
        <v>4.4609999999999997E-2</v>
      </c>
      <c r="R138" s="207">
        <f t="shared" si="41"/>
        <v>-153731.88341143017</v>
      </c>
      <c r="S138" s="209">
        <f t="shared" si="36"/>
        <v>4.462E-2</v>
      </c>
      <c r="T138" s="207">
        <f t="shared" si="42"/>
        <v>-90748.5054652689</v>
      </c>
    </row>
    <row r="139" spans="1:20" x14ac:dyDescent="0.2">
      <c r="A139" s="205" t="str">
        <f>'Est Revenue Req CCR.ELG'!B185</f>
        <v>October</v>
      </c>
      <c r="B139" s="206">
        <f>'Est Revenue Req CCR.ELG'!C185</f>
        <v>2034</v>
      </c>
      <c r="D139" s="207">
        <f>'Est Revenue Req CCR.ELG'!D185</f>
        <v>65759260.47031036</v>
      </c>
      <c r="E139" s="207">
        <f>'Est Revenue Req CCR.ELG'!F185</f>
        <v>-42300767</v>
      </c>
      <c r="F139" s="207">
        <f t="shared" si="37"/>
        <v>23458493.47031036</v>
      </c>
      <c r="G139" s="207"/>
      <c r="H139" s="207">
        <f t="shared" si="38"/>
        <v>65759260.47031036</v>
      </c>
      <c r="I139" s="207">
        <f t="shared" si="44"/>
        <v>-39243677.335757777</v>
      </c>
      <c r="J139" s="207">
        <f t="shared" si="39"/>
        <v>26515583.134552583</v>
      </c>
      <c r="K139" s="207"/>
      <c r="L139" s="207">
        <f t="shared" si="40"/>
        <v>3057089.6642422229</v>
      </c>
      <c r="M139" s="208">
        <v>0.21</v>
      </c>
      <c r="N139" s="207">
        <f t="shared" si="45"/>
        <v>641989</v>
      </c>
      <c r="Q139" s="209">
        <f t="shared" si="43"/>
        <v>4.4609999999999997E-2</v>
      </c>
      <c r="R139" s="207">
        <f t="shared" si="41"/>
        <v>-153731.88341143017</v>
      </c>
      <c r="S139" s="209">
        <f t="shared" ref="S139:S202" si="46">VLOOKUP($B139+1-2024,$W$2:$X$22,2)</f>
        <v>4.462E-2</v>
      </c>
      <c r="T139" s="207">
        <f t="shared" si="42"/>
        <v>-90748.5054652689</v>
      </c>
    </row>
    <row r="140" spans="1:20" x14ac:dyDescent="0.2">
      <c r="A140" s="205" t="str">
        <f>'Est Revenue Req CCR.ELG'!B186</f>
        <v>November</v>
      </c>
      <c r="B140" s="206">
        <f>'Est Revenue Req CCR.ELG'!C186</f>
        <v>2034</v>
      </c>
      <c r="D140" s="207">
        <f>'Est Revenue Req CCR.ELG'!D186</f>
        <v>65759260.47031036</v>
      </c>
      <c r="E140" s="207">
        <f>'Est Revenue Req CCR.ELG'!F186</f>
        <v>-42621891</v>
      </c>
      <c r="F140" s="207">
        <f t="shared" ref="F140:F203" si="47">SUM(D140:E140)</f>
        <v>23137369.47031036</v>
      </c>
      <c r="G140" s="207"/>
      <c r="H140" s="207">
        <f t="shared" ref="H140:H203" si="48">D140</f>
        <v>65759260.47031036</v>
      </c>
      <c r="I140" s="207">
        <f t="shared" si="44"/>
        <v>-39488157.724634476</v>
      </c>
      <c r="J140" s="207">
        <f t="shared" ref="J140:J203" si="49">SUM(H140:I140)</f>
        <v>26271102.745675884</v>
      </c>
      <c r="K140" s="207"/>
      <c r="L140" s="207">
        <f t="shared" ref="L140:L203" si="50">J140-F140</f>
        <v>3133733.275365524</v>
      </c>
      <c r="M140" s="208">
        <v>0.21</v>
      </c>
      <c r="N140" s="207">
        <f t="shared" si="45"/>
        <v>658084</v>
      </c>
      <c r="Q140" s="209">
        <f t="shared" si="43"/>
        <v>4.4609999999999997E-2</v>
      </c>
      <c r="R140" s="207">
        <f t="shared" ref="R140:R203" si="51">-H$9*Q140/12</f>
        <v>-153731.88341143017</v>
      </c>
      <c r="S140" s="209">
        <f t="shared" si="46"/>
        <v>4.462E-2</v>
      </c>
      <c r="T140" s="207">
        <f t="shared" ref="T140:T203" si="52">-(H$21-H$9)*S140/12</f>
        <v>-90748.5054652689</v>
      </c>
    </row>
    <row r="141" spans="1:20" x14ac:dyDescent="0.2">
      <c r="A141" s="205" t="str">
        <f>'Est Revenue Req CCR.ELG'!B187</f>
        <v>December</v>
      </c>
      <c r="B141" s="206">
        <f>'Est Revenue Req CCR.ELG'!C187</f>
        <v>2034</v>
      </c>
      <c r="D141" s="207">
        <f>'Est Revenue Req CCR.ELG'!D187</f>
        <v>65759260.47031036</v>
      </c>
      <c r="E141" s="207">
        <f>'Est Revenue Req CCR.ELG'!F187</f>
        <v>-42943015</v>
      </c>
      <c r="F141" s="207">
        <f t="shared" si="47"/>
        <v>22816245.47031036</v>
      </c>
      <c r="G141" s="207"/>
      <c r="H141" s="207">
        <f t="shared" si="48"/>
        <v>65759260.47031036</v>
      </c>
      <c r="I141" s="207">
        <f t="shared" si="44"/>
        <v>-39732638.113511175</v>
      </c>
      <c r="J141" s="207">
        <f t="shared" si="49"/>
        <v>26026622.356799185</v>
      </c>
      <c r="K141" s="207"/>
      <c r="L141" s="207">
        <f t="shared" si="50"/>
        <v>3210376.8864888251</v>
      </c>
      <c r="M141" s="208">
        <v>0.21</v>
      </c>
      <c r="N141" s="207">
        <f t="shared" si="45"/>
        <v>674179</v>
      </c>
      <c r="Q141" s="209">
        <f t="shared" si="43"/>
        <v>4.4609999999999997E-2</v>
      </c>
      <c r="R141" s="207">
        <f t="shared" si="51"/>
        <v>-153731.88341143017</v>
      </c>
      <c r="S141" s="209">
        <f t="shared" si="46"/>
        <v>4.462E-2</v>
      </c>
      <c r="T141" s="207">
        <f t="shared" si="52"/>
        <v>-90748.5054652689</v>
      </c>
    </row>
    <row r="142" spans="1:20" x14ac:dyDescent="0.2">
      <c r="A142" s="205" t="str">
        <f>'Est Revenue Req CCR.ELG'!B188</f>
        <v>January</v>
      </c>
      <c r="B142" s="206">
        <f>'Est Revenue Req CCR.ELG'!C188</f>
        <v>2035</v>
      </c>
      <c r="D142" s="207">
        <f>'Est Revenue Req CCR.ELG'!D188</f>
        <v>65759260.47031036</v>
      </c>
      <c r="E142" s="207">
        <f>'Est Revenue Req CCR.ELG'!F188</f>
        <v>-43264139</v>
      </c>
      <c r="F142" s="207">
        <f t="shared" si="47"/>
        <v>22495121.47031036</v>
      </c>
      <c r="G142" s="207"/>
      <c r="H142" s="207">
        <f t="shared" si="48"/>
        <v>65759260.47031036</v>
      </c>
      <c r="I142" s="207">
        <f t="shared" si="44"/>
        <v>-39977132.625614956</v>
      </c>
      <c r="J142" s="207">
        <f t="shared" si="49"/>
        <v>25782127.844695404</v>
      </c>
      <c r="K142" s="207"/>
      <c r="L142" s="207">
        <f t="shared" si="50"/>
        <v>3287006.374385044</v>
      </c>
      <c r="M142" s="208">
        <v>0.21</v>
      </c>
      <c r="N142" s="207">
        <f t="shared" si="45"/>
        <v>690271</v>
      </c>
      <c r="Q142" s="209">
        <f t="shared" si="43"/>
        <v>4.462E-2</v>
      </c>
      <c r="R142" s="207">
        <f t="shared" si="51"/>
        <v>-153766.34471683513</v>
      </c>
      <c r="S142" s="209">
        <f t="shared" si="46"/>
        <v>4.4609999999999997E-2</v>
      </c>
      <c r="T142" s="207">
        <f t="shared" si="52"/>
        <v>-90728.167386948553</v>
      </c>
    </row>
    <row r="143" spans="1:20" x14ac:dyDescent="0.2">
      <c r="A143" s="205" t="str">
        <f>'Est Revenue Req CCR.ELG'!B189</f>
        <v>February</v>
      </c>
      <c r="B143" s="206">
        <f>'Est Revenue Req CCR.ELG'!C189</f>
        <v>2035</v>
      </c>
      <c r="D143" s="207">
        <f>'Est Revenue Req CCR.ELG'!D189</f>
        <v>65759260.47031036</v>
      </c>
      <c r="E143" s="207">
        <f>'Est Revenue Req CCR.ELG'!F189</f>
        <v>-43585263</v>
      </c>
      <c r="F143" s="207">
        <f t="shared" si="47"/>
        <v>22173997.47031036</v>
      </c>
      <c r="G143" s="207"/>
      <c r="H143" s="207">
        <f t="shared" si="48"/>
        <v>65759260.47031036</v>
      </c>
      <c r="I143" s="207">
        <f t="shared" si="44"/>
        <v>-40221627.137718737</v>
      </c>
      <c r="J143" s="207">
        <f t="shared" si="49"/>
        <v>25537633.332591623</v>
      </c>
      <c r="K143" s="207"/>
      <c r="L143" s="207">
        <f t="shared" si="50"/>
        <v>3363635.8622812629</v>
      </c>
      <c r="M143" s="208">
        <v>0.21</v>
      </c>
      <c r="N143" s="207">
        <f t="shared" si="45"/>
        <v>706364</v>
      </c>
      <c r="Q143" s="209">
        <f t="shared" si="43"/>
        <v>4.462E-2</v>
      </c>
      <c r="R143" s="207">
        <f t="shared" si="51"/>
        <v>-153766.34471683513</v>
      </c>
      <c r="S143" s="209">
        <f t="shared" si="46"/>
        <v>4.4609999999999997E-2</v>
      </c>
      <c r="T143" s="207">
        <f t="shared" si="52"/>
        <v>-90728.167386948553</v>
      </c>
    </row>
    <row r="144" spans="1:20" x14ac:dyDescent="0.2">
      <c r="A144" s="205" t="str">
        <f>'Est Revenue Req CCR.ELG'!B190</f>
        <v>March</v>
      </c>
      <c r="B144" s="206">
        <f>'Est Revenue Req CCR.ELG'!C190</f>
        <v>2035</v>
      </c>
      <c r="D144" s="207">
        <f>'Est Revenue Req CCR.ELG'!D190</f>
        <v>65759260.47031036</v>
      </c>
      <c r="E144" s="207">
        <f>'Est Revenue Req CCR.ELG'!F190</f>
        <v>-43906387</v>
      </c>
      <c r="F144" s="207">
        <f t="shared" si="47"/>
        <v>21852873.47031036</v>
      </c>
      <c r="G144" s="207"/>
      <c r="H144" s="207">
        <f t="shared" si="48"/>
        <v>65759260.47031036</v>
      </c>
      <c r="I144" s="207">
        <f t="shared" si="44"/>
        <v>-40466121.649822518</v>
      </c>
      <c r="J144" s="207">
        <f t="shared" si="49"/>
        <v>25293138.820487842</v>
      </c>
      <c r="K144" s="207"/>
      <c r="L144" s="207">
        <f t="shared" si="50"/>
        <v>3440265.3501774818</v>
      </c>
      <c r="M144" s="208">
        <v>0.21</v>
      </c>
      <c r="N144" s="207">
        <f t="shared" si="45"/>
        <v>722456</v>
      </c>
      <c r="Q144" s="209">
        <f t="shared" si="43"/>
        <v>4.462E-2</v>
      </c>
      <c r="R144" s="207">
        <f t="shared" si="51"/>
        <v>-153766.34471683513</v>
      </c>
      <c r="S144" s="209">
        <f t="shared" si="46"/>
        <v>4.4609999999999997E-2</v>
      </c>
      <c r="T144" s="207">
        <f t="shared" si="52"/>
        <v>-90728.167386948553</v>
      </c>
    </row>
    <row r="145" spans="1:20" x14ac:dyDescent="0.2">
      <c r="A145" s="205" t="str">
        <f>'Est Revenue Req CCR.ELG'!B191</f>
        <v>April</v>
      </c>
      <c r="B145" s="206">
        <f>'Est Revenue Req CCR.ELG'!C191</f>
        <v>2035</v>
      </c>
      <c r="D145" s="207">
        <f>'Est Revenue Req CCR.ELG'!D191</f>
        <v>65759260.47031036</v>
      </c>
      <c r="E145" s="207">
        <f>'Est Revenue Req CCR.ELG'!F191</f>
        <v>-44227511</v>
      </c>
      <c r="F145" s="207">
        <f t="shared" si="47"/>
        <v>21531749.47031036</v>
      </c>
      <c r="G145" s="207"/>
      <c r="H145" s="207">
        <f t="shared" si="48"/>
        <v>65759260.47031036</v>
      </c>
      <c r="I145" s="207">
        <f t="shared" si="44"/>
        <v>-40710616.161926299</v>
      </c>
      <c r="J145" s="207">
        <f t="shared" si="49"/>
        <v>25048644.308384061</v>
      </c>
      <c r="K145" s="207"/>
      <c r="L145" s="207">
        <f t="shared" si="50"/>
        <v>3516894.8380737007</v>
      </c>
      <c r="M145" s="208">
        <v>0.21</v>
      </c>
      <c r="N145" s="207">
        <f t="shared" si="45"/>
        <v>738548</v>
      </c>
      <c r="Q145" s="209">
        <f t="shared" si="43"/>
        <v>4.462E-2</v>
      </c>
      <c r="R145" s="207">
        <f t="shared" si="51"/>
        <v>-153766.34471683513</v>
      </c>
      <c r="S145" s="209">
        <f t="shared" si="46"/>
        <v>4.4609999999999997E-2</v>
      </c>
      <c r="T145" s="207">
        <f t="shared" si="52"/>
        <v>-90728.167386948553</v>
      </c>
    </row>
    <row r="146" spans="1:20" x14ac:dyDescent="0.2">
      <c r="A146" s="205" t="str">
        <f>'Est Revenue Req CCR.ELG'!B192</f>
        <v>May</v>
      </c>
      <c r="B146" s="206">
        <f>'Est Revenue Req CCR.ELG'!C192</f>
        <v>2035</v>
      </c>
      <c r="D146" s="207">
        <f>'Est Revenue Req CCR.ELG'!D192</f>
        <v>65759260.47031036</v>
      </c>
      <c r="E146" s="207">
        <f>'Est Revenue Req CCR.ELG'!F192</f>
        <v>-44548635</v>
      </c>
      <c r="F146" s="207">
        <f t="shared" si="47"/>
        <v>21210625.47031036</v>
      </c>
      <c r="G146" s="207"/>
      <c r="H146" s="207">
        <f t="shared" si="48"/>
        <v>65759260.47031036</v>
      </c>
      <c r="I146" s="207">
        <f t="shared" si="44"/>
        <v>-40955110.67403008</v>
      </c>
      <c r="J146" s="207">
        <f t="shared" si="49"/>
        <v>24804149.79628028</v>
      </c>
      <c r="K146" s="207"/>
      <c r="L146" s="207">
        <f t="shared" si="50"/>
        <v>3593524.3259699196</v>
      </c>
      <c r="M146" s="208">
        <v>0.21</v>
      </c>
      <c r="N146" s="207">
        <f t="shared" si="45"/>
        <v>754640</v>
      </c>
      <c r="Q146" s="209">
        <f t="shared" si="43"/>
        <v>4.462E-2</v>
      </c>
      <c r="R146" s="207">
        <f t="shared" si="51"/>
        <v>-153766.34471683513</v>
      </c>
      <c r="S146" s="209">
        <f t="shared" si="46"/>
        <v>4.4609999999999997E-2</v>
      </c>
      <c r="T146" s="207">
        <f t="shared" si="52"/>
        <v>-90728.167386948553</v>
      </c>
    </row>
    <row r="147" spans="1:20" x14ac:dyDescent="0.2">
      <c r="A147" s="205" t="str">
        <f>'Est Revenue Req CCR.ELG'!B193</f>
        <v>June</v>
      </c>
      <c r="B147" s="206">
        <f>'Est Revenue Req CCR.ELG'!C193</f>
        <v>2035</v>
      </c>
      <c r="D147" s="207">
        <f>'Est Revenue Req CCR.ELG'!D193</f>
        <v>65759260.47031036</v>
      </c>
      <c r="E147" s="207">
        <f>'Est Revenue Req CCR.ELG'!F193</f>
        <v>-44869759</v>
      </c>
      <c r="F147" s="207">
        <f t="shared" si="47"/>
        <v>20889501.47031036</v>
      </c>
      <c r="G147" s="207"/>
      <c r="H147" s="207">
        <f t="shared" si="48"/>
        <v>65759260.47031036</v>
      </c>
      <c r="I147" s="207">
        <f t="shared" si="44"/>
        <v>-41199605.186133862</v>
      </c>
      <c r="J147" s="207">
        <f t="shared" si="49"/>
        <v>24559655.284176499</v>
      </c>
      <c r="K147" s="207"/>
      <c r="L147" s="207">
        <f t="shared" si="50"/>
        <v>3670153.8138661385</v>
      </c>
      <c r="M147" s="208">
        <v>0.21</v>
      </c>
      <c r="N147" s="207">
        <f t="shared" si="45"/>
        <v>770732</v>
      </c>
      <c r="Q147" s="209">
        <f t="shared" si="43"/>
        <v>4.462E-2</v>
      </c>
      <c r="R147" s="207">
        <f t="shared" si="51"/>
        <v>-153766.34471683513</v>
      </c>
      <c r="S147" s="209">
        <f t="shared" si="46"/>
        <v>4.4609999999999997E-2</v>
      </c>
      <c r="T147" s="207">
        <f t="shared" si="52"/>
        <v>-90728.167386948553</v>
      </c>
    </row>
    <row r="148" spans="1:20" x14ac:dyDescent="0.2">
      <c r="A148" s="205" t="str">
        <f>'Est Revenue Req CCR.ELG'!B194</f>
        <v>July</v>
      </c>
      <c r="B148" s="206">
        <f>'Est Revenue Req CCR.ELG'!C194</f>
        <v>2035</v>
      </c>
      <c r="D148" s="207">
        <f>'Est Revenue Req CCR.ELG'!D194</f>
        <v>65759260.47031036</v>
      </c>
      <c r="E148" s="207">
        <f>'Est Revenue Req CCR.ELG'!F194</f>
        <v>-45190883</v>
      </c>
      <c r="F148" s="207">
        <f t="shared" si="47"/>
        <v>20568377.47031036</v>
      </c>
      <c r="G148" s="207"/>
      <c r="H148" s="207">
        <f t="shared" si="48"/>
        <v>65759260.47031036</v>
      </c>
      <c r="I148" s="207">
        <f t="shared" si="44"/>
        <v>-41444099.698237643</v>
      </c>
      <c r="J148" s="207">
        <f t="shared" si="49"/>
        <v>24315160.772072718</v>
      </c>
      <c r="K148" s="207"/>
      <c r="L148" s="207">
        <f t="shared" si="50"/>
        <v>3746783.3017623574</v>
      </c>
      <c r="M148" s="208">
        <v>0.21</v>
      </c>
      <c r="N148" s="207">
        <f t="shared" si="45"/>
        <v>786824</v>
      </c>
      <c r="Q148" s="209">
        <f t="shared" si="43"/>
        <v>4.462E-2</v>
      </c>
      <c r="R148" s="207">
        <f t="shared" si="51"/>
        <v>-153766.34471683513</v>
      </c>
      <c r="S148" s="209">
        <f t="shared" si="46"/>
        <v>4.4609999999999997E-2</v>
      </c>
      <c r="T148" s="207">
        <f t="shared" si="52"/>
        <v>-90728.167386948553</v>
      </c>
    </row>
    <row r="149" spans="1:20" x14ac:dyDescent="0.2">
      <c r="A149" s="205" t="str">
        <f>'Est Revenue Req CCR.ELG'!B195</f>
        <v>August</v>
      </c>
      <c r="B149" s="206">
        <f>'Est Revenue Req CCR.ELG'!C195</f>
        <v>2035</v>
      </c>
      <c r="D149" s="207">
        <f>'Est Revenue Req CCR.ELG'!D195</f>
        <v>65759260.47031036</v>
      </c>
      <c r="E149" s="207">
        <f>'Est Revenue Req CCR.ELG'!F195</f>
        <v>-45512007</v>
      </c>
      <c r="F149" s="207">
        <f t="shared" si="47"/>
        <v>20247253.47031036</v>
      </c>
      <c r="G149" s="207"/>
      <c r="H149" s="207">
        <f t="shared" si="48"/>
        <v>65759260.47031036</v>
      </c>
      <c r="I149" s="207">
        <f t="shared" si="44"/>
        <v>-41688594.210341424</v>
      </c>
      <c r="J149" s="207">
        <f t="shared" si="49"/>
        <v>24070666.259968936</v>
      </c>
      <c r="K149" s="207"/>
      <c r="L149" s="207">
        <f t="shared" si="50"/>
        <v>3823412.7896585763</v>
      </c>
      <c r="M149" s="208">
        <v>0.21</v>
      </c>
      <c r="N149" s="207">
        <f t="shared" si="45"/>
        <v>802917</v>
      </c>
      <c r="Q149" s="209">
        <f t="shared" si="43"/>
        <v>4.462E-2</v>
      </c>
      <c r="R149" s="207">
        <f t="shared" si="51"/>
        <v>-153766.34471683513</v>
      </c>
      <c r="S149" s="209">
        <f t="shared" si="46"/>
        <v>4.4609999999999997E-2</v>
      </c>
      <c r="T149" s="207">
        <f t="shared" si="52"/>
        <v>-90728.167386948553</v>
      </c>
    </row>
    <row r="150" spans="1:20" x14ac:dyDescent="0.2">
      <c r="A150" s="205" t="str">
        <f>'Est Revenue Req CCR.ELG'!B196</f>
        <v>September</v>
      </c>
      <c r="B150" s="206">
        <f>'Est Revenue Req CCR.ELG'!C196</f>
        <v>2035</v>
      </c>
      <c r="D150" s="207">
        <f>'Est Revenue Req CCR.ELG'!D196</f>
        <v>65759260.47031036</v>
      </c>
      <c r="E150" s="207">
        <f>'Est Revenue Req CCR.ELG'!F196</f>
        <v>-45833131</v>
      </c>
      <c r="F150" s="207">
        <f t="shared" si="47"/>
        <v>19926129.47031036</v>
      </c>
      <c r="G150" s="207"/>
      <c r="H150" s="207">
        <f t="shared" si="48"/>
        <v>65759260.47031036</v>
      </c>
      <c r="I150" s="207">
        <f t="shared" si="44"/>
        <v>-41933088.722445205</v>
      </c>
      <c r="J150" s="207">
        <f t="shared" si="49"/>
        <v>23826171.747865155</v>
      </c>
      <c r="K150" s="207"/>
      <c r="L150" s="207">
        <f t="shared" si="50"/>
        <v>3900042.2775547951</v>
      </c>
      <c r="M150" s="208">
        <v>0.21</v>
      </c>
      <c r="N150" s="207">
        <f t="shared" si="45"/>
        <v>819009</v>
      </c>
      <c r="Q150" s="209">
        <f t="shared" si="43"/>
        <v>4.462E-2</v>
      </c>
      <c r="R150" s="207">
        <f t="shared" si="51"/>
        <v>-153766.34471683513</v>
      </c>
      <c r="S150" s="209">
        <f t="shared" si="46"/>
        <v>4.4609999999999997E-2</v>
      </c>
      <c r="T150" s="207">
        <f t="shared" si="52"/>
        <v>-90728.167386948553</v>
      </c>
    </row>
    <row r="151" spans="1:20" x14ac:dyDescent="0.2">
      <c r="A151" s="205" t="str">
        <f>'Est Revenue Req CCR.ELG'!B197</f>
        <v>October</v>
      </c>
      <c r="B151" s="206">
        <f>'Est Revenue Req CCR.ELG'!C197</f>
        <v>2035</v>
      </c>
      <c r="D151" s="207">
        <f>'Est Revenue Req CCR.ELG'!D197</f>
        <v>65759260.47031036</v>
      </c>
      <c r="E151" s="207">
        <f>'Est Revenue Req CCR.ELG'!F197</f>
        <v>-46154255</v>
      </c>
      <c r="F151" s="207">
        <f t="shared" si="47"/>
        <v>19605005.47031036</v>
      </c>
      <c r="G151" s="207"/>
      <c r="H151" s="207">
        <f t="shared" si="48"/>
        <v>65759260.47031036</v>
      </c>
      <c r="I151" s="207">
        <f t="shared" si="44"/>
        <v>-42177583.234548986</v>
      </c>
      <c r="J151" s="207">
        <f t="shared" si="49"/>
        <v>23581677.235761374</v>
      </c>
      <c r="K151" s="207"/>
      <c r="L151" s="207">
        <f t="shared" si="50"/>
        <v>3976671.765451014</v>
      </c>
      <c r="M151" s="208">
        <v>0.21</v>
      </c>
      <c r="N151" s="207">
        <f t="shared" si="45"/>
        <v>835101</v>
      </c>
      <c r="Q151" s="209">
        <f t="shared" ref="Q151:Q182" si="53">VLOOKUP($B151+1-2023,$W$2:$X$22,2)</f>
        <v>4.462E-2</v>
      </c>
      <c r="R151" s="207">
        <f t="shared" si="51"/>
        <v>-153766.34471683513</v>
      </c>
      <c r="S151" s="209">
        <f t="shared" si="46"/>
        <v>4.4609999999999997E-2</v>
      </c>
      <c r="T151" s="207">
        <f t="shared" si="52"/>
        <v>-90728.167386948553</v>
      </c>
    </row>
    <row r="152" spans="1:20" x14ac:dyDescent="0.2">
      <c r="A152" s="205" t="str">
        <f>'Est Revenue Req CCR.ELG'!B198</f>
        <v>November</v>
      </c>
      <c r="B152" s="206">
        <f>'Est Revenue Req CCR.ELG'!C198</f>
        <v>2035</v>
      </c>
      <c r="D152" s="207">
        <f>'Est Revenue Req CCR.ELG'!D198</f>
        <v>65759260.47031036</v>
      </c>
      <c r="E152" s="207">
        <f>'Est Revenue Req CCR.ELG'!F198</f>
        <v>-46475379</v>
      </c>
      <c r="F152" s="207">
        <f t="shared" si="47"/>
        <v>19283881.47031036</v>
      </c>
      <c r="G152" s="207"/>
      <c r="H152" s="207">
        <f t="shared" si="48"/>
        <v>65759260.47031036</v>
      </c>
      <c r="I152" s="207">
        <f t="shared" si="44"/>
        <v>-42422077.746652767</v>
      </c>
      <c r="J152" s="207">
        <f t="shared" si="49"/>
        <v>23337182.723657593</v>
      </c>
      <c r="K152" s="207"/>
      <c r="L152" s="207">
        <f t="shared" si="50"/>
        <v>4053301.2533472329</v>
      </c>
      <c r="M152" s="208">
        <v>0.21</v>
      </c>
      <c r="N152" s="207">
        <f t="shared" si="45"/>
        <v>851193</v>
      </c>
      <c r="Q152" s="209">
        <f t="shared" si="53"/>
        <v>4.462E-2</v>
      </c>
      <c r="R152" s="207">
        <f t="shared" si="51"/>
        <v>-153766.34471683513</v>
      </c>
      <c r="S152" s="209">
        <f t="shared" si="46"/>
        <v>4.4609999999999997E-2</v>
      </c>
      <c r="T152" s="207">
        <f t="shared" si="52"/>
        <v>-90728.167386948553</v>
      </c>
    </row>
    <row r="153" spans="1:20" x14ac:dyDescent="0.2">
      <c r="A153" s="205" t="str">
        <f>'Est Revenue Req CCR.ELG'!B199</f>
        <v>December</v>
      </c>
      <c r="B153" s="206">
        <f>'Est Revenue Req CCR.ELG'!C199</f>
        <v>2035</v>
      </c>
      <c r="D153" s="207">
        <f>'Est Revenue Req CCR.ELG'!D199</f>
        <v>65759260.47031036</v>
      </c>
      <c r="E153" s="207">
        <f>'Est Revenue Req CCR.ELG'!F199</f>
        <v>-46796503</v>
      </c>
      <c r="F153" s="207">
        <f t="shared" si="47"/>
        <v>18962757.47031036</v>
      </c>
      <c r="G153" s="207"/>
      <c r="H153" s="207">
        <f t="shared" si="48"/>
        <v>65759260.47031036</v>
      </c>
      <c r="I153" s="207">
        <f t="shared" si="44"/>
        <v>-42666572.258756548</v>
      </c>
      <c r="J153" s="207">
        <f t="shared" si="49"/>
        <v>23092688.211553812</v>
      </c>
      <c r="K153" s="207"/>
      <c r="L153" s="207">
        <f t="shared" si="50"/>
        <v>4129930.7412434518</v>
      </c>
      <c r="M153" s="208">
        <v>0.21</v>
      </c>
      <c r="N153" s="207">
        <f t="shared" si="45"/>
        <v>867285</v>
      </c>
      <c r="Q153" s="209">
        <f t="shared" si="53"/>
        <v>4.462E-2</v>
      </c>
      <c r="R153" s="207">
        <f t="shared" si="51"/>
        <v>-153766.34471683513</v>
      </c>
      <c r="S153" s="209">
        <f t="shared" si="46"/>
        <v>4.4609999999999997E-2</v>
      </c>
      <c r="T153" s="207">
        <f t="shared" si="52"/>
        <v>-90728.167386948553</v>
      </c>
    </row>
    <row r="154" spans="1:20" x14ac:dyDescent="0.2">
      <c r="A154" s="205" t="str">
        <f>'Est Revenue Req CCR.ELG'!B200</f>
        <v>January</v>
      </c>
      <c r="B154" s="206">
        <f>'Est Revenue Req CCR.ELG'!C200</f>
        <v>2036</v>
      </c>
      <c r="D154" s="207">
        <f>'Est Revenue Req CCR.ELG'!D200</f>
        <v>65759260.47031036</v>
      </c>
      <c r="E154" s="207">
        <f>'Est Revenue Req CCR.ELG'!F200</f>
        <v>-47117627</v>
      </c>
      <c r="F154" s="207">
        <f t="shared" si="47"/>
        <v>18641633.47031036</v>
      </c>
      <c r="G154" s="207"/>
      <c r="H154" s="207">
        <f t="shared" si="48"/>
        <v>65759260.47031036</v>
      </c>
      <c r="I154" s="207">
        <f t="shared" si="44"/>
        <v>-42911052.647633247</v>
      </c>
      <c r="J154" s="207">
        <f t="shared" si="49"/>
        <v>22848207.822677113</v>
      </c>
      <c r="K154" s="207"/>
      <c r="L154" s="207">
        <f t="shared" si="50"/>
        <v>4206574.3523667529</v>
      </c>
      <c r="M154" s="208">
        <v>0.21</v>
      </c>
      <c r="N154" s="207">
        <f t="shared" si="45"/>
        <v>883381</v>
      </c>
      <c r="Q154" s="209">
        <f t="shared" si="53"/>
        <v>4.4609999999999997E-2</v>
      </c>
      <c r="R154" s="207">
        <f t="shared" si="51"/>
        <v>-153731.88341143017</v>
      </c>
      <c r="S154" s="209">
        <f t="shared" si="46"/>
        <v>4.462E-2</v>
      </c>
      <c r="T154" s="207">
        <f t="shared" si="52"/>
        <v>-90748.5054652689</v>
      </c>
    </row>
    <row r="155" spans="1:20" x14ac:dyDescent="0.2">
      <c r="A155" s="205" t="str">
        <f>'Est Revenue Req CCR.ELG'!B201</f>
        <v>February</v>
      </c>
      <c r="B155" s="206">
        <f>'Est Revenue Req CCR.ELG'!C201</f>
        <v>2036</v>
      </c>
      <c r="D155" s="207">
        <f>'Est Revenue Req CCR.ELG'!D201</f>
        <v>65759260.47031036</v>
      </c>
      <c r="E155" s="207">
        <f>'Est Revenue Req CCR.ELG'!F201</f>
        <v>-47438751</v>
      </c>
      <c r="F155" s="207">
        <f t="shared" si="47"/>
        <v>18320509.47031036</v>
      </c>
      <c r="G155" s="207"/>
      <c r="H155" s="207">
        <f t="shared" si="48"/>
        <v>65759260.47031036</v>
      </c>
      <c r="I155" s="207">
        <f t="shared" si="44"/>
        <v>-43155533.036509946</v>
      </c>
      <c r="J155" s="207">
        <f t="shared" si="49"/>
        <v>22603727.433800414</v>
      </c>
      <c r="K155" s="207"/>
      <c r="L155" s="207">
        <f t="shared" si="50"/>
        <v>4283217.963490054</v>
      </c>
      <c r="M155" s="208">
        <v>0.21</v>
      </c>
      <c r="N155" s="207">
        <f t="shared" si="45"/>
        <v>899476</v>
      </c>
      <c r="Q155" s="209">
        <f t="shared" si="53"/>
        <v>4.4609999999999997E-2</v>
      </c>
      <c r="R155" s="207">
        <f t="shared" si="51"/>
        <v>-153731.88341143017</v>
      </c>
      <c r="S155" s="209">
        <f t="shared" si="46"/>
        <v>4.462E-2</v>
      </c>
      <c r="T155" s="207">
        <f t="shared" si="52"/>
        <v>-90748.5054652689</v>
      </c>
    </row>
    <row r="156" spans="1:20" x14ac:dyDescent="0.2">
      <c r="A156" s="205" t="str">
        <f>'Est Revenue Req CCR.ELG'!B202</f>
        <v>March</v>
      </c>
      <c r="B156" s="206">
        <f>'Est Revenue Req CCR.ELG'!C202</f>
        <v>2036</v>
      </c>
      <c r="D156" s="207">
        <f>'Est Revenue Req CCR.ELG'!D202</f>
        <v>65759260.47031036</v>
      </c>
      <c r="E156" s="207">
        <f>'Est Revenue Req CCR.ELG'!F202</f>
        <v>-47759875</v>
      </c>
      <c r="F156" s="207">
        <f t="shared" si="47"/>
        <v>17999385.47031036</v>
      </c>
      <c r="G156" s="207"/>
      <c r="H156" s="207">
        <f t="shared" si="48"/>
        <v>65759260.47031036</v>
      </c>
      <c r="I156" s="207">
        <f t="shared" si="44"/>
        <v>-43400013.425386645</v>
      </c>
      <c r="J156" s="207">
        <f t="shared" si="49"/>
        <v>22359247.044923715</v>
      </c>
      <c r="K156" s="207"/>
      <c r="L156" s="207">
        <f t="shared" si="50"/>
        <v>4359861.5746133551</v>
      </c>
      <c r="M156" s="208">
        <v>0.21</v>
      </c>
      <c r="N156" s="207">
        <f t="shared" si="45"/>
        <v>915571</v>
      </c>
      <c r="Q156" s="209">
        <f t="shared" si="53"/>
        <v>4.4609999999999997E-2</v>
      </c>
      <c r="R156" s="207">
        <f t="shared" si="51"/>
        <v>-153731.88341143017</v>
      </c>
      <c r="S156" s="209">
        <f t="shared" si="46"/>
        <v>4.462E-2</v>
      </c>
      <c r="T156" s="207">
        <f t="shared" si="52"/>
        <v>-90748.5054652689</v>
      </c>
    </row>
    <row r="157" spans="1:20" x14ac:dyDescent="0.2">
      <c r="A157" s="205" t="str">
        <f>'Est Revenue Req CCR.ELG'!B203</f>
        <v>April</v>
      </c>
      <c r="B157" s="206">
        <f>'Est Revenue Req CCR.ELG'!C203</f>
        <v>2036</v>
      </c>
      <c r="D157" s="207">
        <f>'Est Revenue Req CCR.ELG'!D203</f>
        <v>65759260.47031036</v>
      </c>
      <c r="E157" s="207">
        <f>'Est Revenue Req CCR.ELG'!F203</f>
        <v>-48080999</v>
      </c>
      <c r="F157" s="207">
        <f t="shared" si="47"/>
        <v>17678261.47031036</v>
      </c>
      <c r="G157" s="207"/>
      <c r="H157" s="207">
        <f t="shared" si="48"/>
        <v>65759260.47031036</v>
      </c>
      <c r="I157" s="207">
        <f t="shared" si="44"/>
        <v>-43644493.814263344</v>
      </c>
      <c r="J157" s="207">
        <f t="shared" si="49"/>
        <v>22114766.656047016</v>
      </c>
      <c r="K157" s="207"/>
      <c r="L157" s="207">
        <f t="shared" si="50"/>
        <v>4436505.1857366562</v>
      </c>
      <c r="M157" s="208">
        <v>0.21</v>
      </c>
      <c r="N157" s="207">
        <f t="shared" si="45"/>
        <v>931666</v>
      </c>
      <c r="Q157" s="209">
        <f t="shared" si="53"/>
        <v>4.4609999999999997E-2</v>
      </c>
      <c r="R157" s="207">
        <f t="shared" si="51"/>
        <v>-153731.88341143017</v>
      </c>
      <c r="S157" s="209">
        <f t="shared" si="46"/>
        <v>4.462E-2</v>
      </c>
      <c r="T157" s="207">
        <f t="shared" si="52"/>
        <v>-90748.5054652689</v>
      </c>
    </row>
    <row r="158" spans="1:20" x14ac:dyDescent="0.2">
      <c r="A158" s="205" t="str">
        <f>'Est Revenue Req CCR.ELG'!B204</f>
        <v>May</v>
      </c>
      <c r="B158" s="206">
        <f>'Est Revenue Req CCR.ELG'!C204</f>
        <v>2036</v>
      </c>
      <c r="D158" s="207">
        <f>'Est Revenue Req CCR.ELG'!D204</f>
        <v>65759260.47031036</v>
      </c>
      <c r="E158" s="207">
        <f>'Est Revenue Req CCR.ELG'!F204</f>
        <v>-48402123</v>
      </c>
      <c r="F158" s="207">
        <f t="shared" si="47"/>
        <v>17357137.47031036</v>
      </c>
      <c r="G158" s="207"/>
      <c r="H158" s="207">
        <f t="shared" si="48"/>
        <v>65759260.47031036</v>
      </c>
      <c r="I158" s="207">
        <f t="shared" si="44"/>
        <v>-43888974.203140043</v>
      </c>
      <c r="J158" s="207">
        <f t="shared" si="49"/>
        <v>21870286.267170317</v>
      </c>
      <c r="K158" s="207"/>
      <c r="L158" s="207">
        <f t="shared" si="50"/>
        <v>4513148.7968599573</v>
      </c>
      <c r="M158" s="208">
        <v>0.21</v>
      </c>
      <c r="N158" s="207">
        <f t="shared" si="45"/>
        <v>947761</v>
      </c>
      <c r="Q158" s="209">
        <f t="shared" si="53"/>
        <v>4.4609999999999997E-2</v>
      </c>
      <c r="R158" s="207">
        <f t="shared" si="51"/>
        <v>-153731.88341143017</v>
      </c>
      <c r="S158" s="209">
        <f t="shared" si="46"/>
        <v>4.462E-2</v>
      </c>
      <c r="T158" s="207">
        <f t="shared" si="52"/>
        <v>-90748.5054652689</v>
      </c>
    </row>
    <row r="159" spans="1:20" x14ac:dyDescent="0.2">
      <c r="A159" s="205" t="str">
        <f>'Est Revenue Req CCR.ELG'!B205</f>
        <v>June</v>
      </c>
      <c r="B159" s="206">
        <f>'Est Revenue Req CCR.ELG'!C205</f>
        <v>2036</v>
      </c>
      <c r="D159" s="207">
        <f>'Est Revenue Req CCR.ELG'!D205</f>
        <v>65759260.47031036</v>
      </c>
      <c r="E159" s="207">
        <f>'Est Revenue Req CCR.ELG'!F205</f>
        <v>-48723247</v>
      </c>
      <c r="F159" s="207">
        <f t="shared" si="47"/>
        <v>17036013.47031036</v>
      </c>
      <c r="G159" s="207"/>
      <c r="H159" s="207">
        <f t="shared" si="48"/>
        <v>65759260.47031036</v>
      </c>
      <c r="I159" s="207">
        <f t="shared" si="44"/>
        <v>-44133454.592016742</v>
      </c>
      <c r="J159" s="207">
        <f t="shared" si="49"/>
        <v>21625805.878293619</v>
      </c>
      <c r="K159" s="207"/>
      <c r="L159" s="207">
        <f t="shared" si="50"/>
        <v>4589792.4079832584</v>
      </c>
      <c r="M159" s="208">
        <v>0.21</v>
      </c>
      <c r="N159" s="207">
        <f t="shared" si="45"/>
        <v>963856</v>
      </c>
      <c r="Q159" s="209">
        <f t="shared" si="53"/>
        <v>4.4609999999999997E-2</v>
      </c>
      <c r="R159" s="207">
        <f t="shared" si="51"/>
        <v>-153731.88341143017</v>
      </c>
      <c r="S159" s="209">
        <f t="shared" si="46"/>
        <v>4.462E-2</v>
      </c>
      <c r="T159" s="207">
        <f t="shared" si="52"/>
        <v>-90748.5054652689</v>
      </c>
    </row>
    <row r="160" spans="1:20" x14ac:dyDescent="0.2">
      <c r="A160" s="205" t="str">
        <f>'Est Revenue Req CCR.ELG'!B206</f>
        <v>July</v>
      </c>
      <c r="B160" s="206">
        <f>'Est Revenue Req CCR.ELG'!C206</f>
        <v>2036</v>
      </c>
      <c r="D160" s="207">
        <f>'Est Revenue Req CCR.ELG'!D206</f>
        <v>65759260.47031036</v>
      </c>
      <c r="E160" s="207">
        <f>'Est Revenue Req CCR.ELG'!F206</f>
        <v>-49044371</v>
      </c>
      <c r="F160" s="207">
        <f t="shared" si="47"/>
        <v>16714889.47031036</v>
      </c>
      <c r="G160" s="207"/>
      <c r="H160" s="207">
        <f t="shared" si="48"/>
        <v>65759260.47031036</v>
      </c>
      <c r="I160" s="207">
        <f t="shared" si="44"/>
        <v>-44377934.980893441</v>
      </c>
      <c r="J160" s="207">
        <f t="shared" si="49"/>
        <v>21381325.48941692</v>
      </c>
      <c r="K160" s="207"/>
      <c r="L160" s="207">
        <f t="shared" si="50"/>
        <v>4666436.0191065595</v>
      </c>
      <c r="M160" s="208">
        <v>0.21</v>
      </c>
      <c r="N160" s="207">
        <f t="shared" si="45"/>
        <v>979952</v>
      </c>
      <c r="Q160" s="209">
        <f t="shared" si="53"/>
        <v>4.4609999999999997E-2</v>
      </c>
      <c r="R160" s="207">
        <f t="shared" si="51"/>
        <v>-153731.88341143017</v>
      </c>
      <c r="S160" s="209">
        <f t="shared" si="46"/>
        <v>4.462E-2</v>
      </c>
      <c r="T160" s="207">
        <f t="shared" si="52"/>
        <v>-90748.5054652689</v>
      </c>
    </row>
    <row r="161" spans="1:20" x14ac:dyDescent="0.2">
      <c r="A161" s="205" t="str">
        <f>'Est Revenue Req CCR.ELG'!B207</f>
        <v>August</v>
      </c>
      <c r="B161" s="206">
        <f>'Est Revenue Req CCR.ELG'!C207</f>
        <v>2036</v>
      </c>
      <c r="D161" s="207">
        <f>'Est Revenue Req CCR.ELG'!D207</f>
        <v>65759260.47031036</v>
      </c>
      <c r="E161" s="207">
        <f>'Est Revenue Req CCR.ELG'!F207</f>
        <v>-49365495</v>
      </c>
      <c r="F161" s="207">
        <f t="shared" si="47"/>
        <v>16393765.47031036</v>
      </c>
      <c r="G161" s="207"/>
      <c r="H161" s="207">
        <f t="shared" si="48"/>
        <v>65759260.47031036</v>
      </c>
      <c r="I161" s="207">
        <f t="shared" si="44"/>
        <v>-44622415.369770139</v>
      </c>
      <c r="J161" s="207">
        <f t="shared" si="49"/>
        <v>21136845.100540221</v>
      </c>
      <c r="K161" s="207"/>
      <c r="L161" s="207">
        <f t="shared" si="50"/>
        <v>4743079.6302298605</v>
      </c>
      <c r="M161" s="208">
        <v>0.21</v>
      </c>
      <c r="N161" s="207">
        <f t="shared" si="45"/>
        <v>996047</v>
      </c>
      <c r="Q161" s="209">
        <f t="shared" si="53"/>
        <v>4.4609999999999997E-2</v>
      </c>
      <c r="R161" s="207">
        <f t="shared" si="51"/>
        <v>-153731.88341143017</v>
      </c>
      <c r="S161" s="209">
        <f t="shared" si="46"/>
        <v>4.462E-2</v>
      </c>
      <c r="T161" s="207">
        <f t="shared" si="52"/>
        <v>-90748.5054652689</v>
      </c>
    </row>
    <row r="162" spans="1:20" x14ac:dyDescent="0.2">
      <c r="A162" s="205" t="str">
        <f>'Est Revenue Req CCR.ELG'!B208</f>
        <v>September</v>
      </c>
      <c r="B162" s="206">
        <f>'Est Revenue Req CCR.ELG'!C208</f>
        <v>2036</v>
      </c>
      <c r="D162" s="207">
        <f>'Est Revenue Req CCR.ELG'!D208</f>
        <v>65759260.47031036</v>
      </c>
      <c r="E162" s="207">
        <f>'Est Revenue Req CCR.ELG'!F208</f>
        <v>-49686619</v>
      </c>
      <c r="F162" s="207">
        <f t="shared" si="47"/>
        <v>16072641.47031036</v>
      </c>
      <c r="G162" s="207"/>
      <c r="H162" s="207">
        <f t="shared" si="48"/>
        <v>65759260.47031036</v>
      </c>
      <c r="I162" s="207">
        <f t="shared" si="44"/>
        <v>-44866895.758646838</v>
      </c>
      <c r="J162" s="207">
        <f t="shared" si="49"/>
        <v>20892364.711663522</v>
      </c>
      <c r="K162" s="207"/>
      <c r="L162" s="207">
        <f t="shared" si="50"/>
        <v>4819723.2413531616</v>
      </c>
      <c r="M162" s="208">
        <v>0.21</v>
      </c>
      <c r="N162" s="207">
        <f t="shared" si="45"/>
        <v>1012142</v>
      </c>
      <c r="Q162" s="209">
        <f t="shared" si="53"/>
        <v>4.4609999999999997E-2</v>
      </c>
      <c r="R162" s="207">
        <f t="shared" si="51"/>
        <v>-153731.88341143017</v>
      </c>
      <c r="S162" s="209">
        <f t="shared" si="46"/>
        <v>4.462E-2</v>
      </c>
      <c r="T162" s="207">
        <f t="shared" si="52"/>
        <v>-90748.5054652689</v>
      </c>
    </row>
    <row r="163" spans="1:20" x14ac:dyDescent="0.2">
      <c r="A163" s="205" t="str">
        <f>'Est Revenue Req CCR.ELG'!B209</f>
        <v>October</v>
      </c>
      <c r="B163" s="206">
        <f>'Est Revenue Req CCR.ELG'!C209</f>
        <v>2036</v>
      </c>
      <c r="D163" s="207">
        <f>'Est Revenue Req CCR.ELG'!D209</f>
        <v>65759260.47031036</v>
      </c>
      <c r="E163" s="207">
        <f>'Est Revenue Req CCR.ELG'!F209</f>
        <v>-50007743</v>
      </c>
      <c r="F163" s="207">
        <f t="shared" si="47"/>
        <v>15751517.47031036</v>
      </c>
      <c r="G163" s="207"/>
      <c r="H163" s="207">
        <f t="shared" si="48"/>
        <v>65759260.47031036</v>
      </c>
      <c r="I163" s="207">
        <f t="shared" si="44"/>
        <v>-45111376.147523537</v>
      </c>
      <c r="J163" s="207">
        <f t="shared" si="49"/>
        <v>20647884.322786823</v>
      </c>
      <c r="K163" s="207"/>
      <c r="L163" s="207">
        <f t="shared" si="50"/>
        <v>4896366.8524764627</v>
      </c>
      <c r="M163" s="208">
        <v>0.21</v>
      </c>
      <c r="N163" s="207">
        <f t="shared" si="45"/>
        <v>1028237</v>
      </c>
      <c r="Q163" s="209">
        <f t="shared" si="53"/>
        <v>4.4609999999999997E-2</v>
      </c>
      <c r="R163" s="207">
        <f t="shared" si="51"/>
        <v>-153731.88341143017</v>
      </c>
      <c r="S163" s="209">
        <f t="shared" si="46"/>
        <v>4.462E-2</v>
      </c>
      <c r="T163" s="207">
        <f t="shared" si="52"/>
        <v>-90748.5054652689</v>
      </c>
    </row>
    <row r="164" spans="1:20" x14ac:dyDescent="0.2">
      <c r="A164" s="205" t="str">
        <f>'Est Revenue Req CCR.ELG'!B210</f>
        <v>November</v>
      </c>
      <c r="B164" s="206">
        <f>'Est Revenue Req CCR.ELG'!C210</f>
        <v>2036</v>
      </c>
      <c r="D164" s="207">
        <f>'Est Revenue Req CCR.ELG'!D210</f>
        <v>65759260.47031036</v>
      </c>
      <c r="E164" s="207">
        <f>'Est Revenue Req CCR.ELG'!F210</f>
        <v>-50328867</v>
      </c>
      <c r="F164" s="207">
        <f t="shared" si="47"/>
        <v>15430393.47031036</v>
      </c>
      <c r="G164" s="207"/>
      <c r="H164" s="207">
        <f t="shared" si="48"/>
        <v>65759260.47031036</v>
      </c>
      <c r="I164" s="207">
        <f t="shared" si="44"/>
        <v>-45355856.536400236</v>
      </c>
      <c r="J164" s="207">
        <f t="shared" si="49"/>
        <v>20403403.933910124</v>
      </c>
      <c r="K164" s="207"/>
      <c r="L164" s="207">
        <f t="shared" si="50"/>
        <v>4973010.4635997638</v>
      </c>
      <c r="M164" s="208">
        <v>0.21</v>
      </c>
      <c r="N164" s="207">
        <f t="shared" si="45"/>
        <v>1044332</v>
      </c>
      <c r="Q164" s="209">
        <f t="shared" si="53"/>
        <v>4.4609999999999997E-2</v>
      </c>
      <c r="R164" s="207">
        <f t="shared" si="51"/>
        <v>-153731.88341143017</v>
      </c>
      <c r="S164" s="209">
        <f t="shared" si="46"/>
        <v>4.462E-2</v>
      </c>
      <c r="T164" s="207">
        <f t="shared" si="52"/>
        <v>-90748.5054652689</v>
      </c>
    </row>
    <row r="165" spans="1:20" x14ac:dyDescent="0.2">
      <c r="A165" s="205" t="str">
        <f>'Est Revenue Req CCR.ELG'!B211</f>
        <v>December</v>
      </c>
      <c r="B165" s="206">
        <f>'Est Revenue Req CCR.ELG'!C211</f>
        <v>2036</v>
      </c>
      <c r="D165" s="207">
        <f>'Est Revenue Req CCR.ELG'!D211</f>
        <v>65759260.47031036</v>
      </c>
      <c r="E165" s="207">
        <f>'Est Revenue Req CCR.ELG'!F211</f>
        <v>-50649991</v>
      </c>
      <c r="F165" s="207">
        <f t="shared" si="47"/>
        <v>15109269.47031036</v>
      </c>
      <c r="G165" s="207"/>
      <c r="H165" s="207">
        <f t="shared" si="48"/>
        <v>65759260.47031036</v>
      </c>
      <c r="I165" s="207">
        <f t="shared" si="44"/>
        <v>-45600336.925276935</v>
      </c>
      <c r="J165" s="207">
        <f t="shared" si="49"/>
        <v>20158923.545033425</v>
      </c>
      <c r="K165" s="207"/>
      <c r="L165" s="207">
        <f t="shared" si="50"/>
        <v>5049654.0747230649</v>
      </c>
      <c r="M165" s="208">
        <v>0.21</v>
      </c>
      <c r="N165" s="207">
        <f t="shared" si="45"/>
        <v>1060427</v>
      </c>
      <c r="Q165" s="209">
        <f t="shared" si="53"/>
        <v>4.4609999999999997E-2</v>
      </c>
      <c r="R165" s="207">
        <f t="shared" si="51"/>
        <v>-153731.88341143017</v>
      </c>
      <c r="S165" s="209">
        <f t="shared" si="46"/>
        <v>4.462E-2</v>
      </c>
      <c r="T165" s="207">
        <f t="shared" si="52"/>
        <v>-90748.5054652689</v>
      </c>
    </row>
    <row r="166" spans="1:20" x14ac:dyDescent="0.2">
      <c r="A166" s="205" t="str">
        <f>'Est Revenue Req CCR.ELG'!B212</f>
        <v>January</v>
      </c>
      <c r="B166" s="206">
        <f>'Est Revenue Req CCR.ELG'!C212</f>
        <v>2037</v>
      </c>
      <c r="D166" s="207">
        <f>'Est Revenue Req CCR.ELG'!D212</f>
        <v>65759260.47031036</v>
      </c>
      <c r="E166" s="207">
        <f>'Est Revenue Req CCR.ELG'!F212</f>
        <v>-50971115</v>
      </c>
      <c r="F166" s="207">
        <f t="shared" si="47"/>
        <v>14788145.47031036</v>
      </c>
      <c r="G166" s="207"/>
      <c r="H166" s="207">
        <f t="shared" si="48"/>
        <v>65759260.47031036</v>
      </c>
      <c r="I166" s="207">
        <f t="shared" si="44"/>
        <v>-45844831.437380716</v>
      </c>
      <c r="J166" s="207">
        <f t="shared" si="49"/>
        <v>19914429.032929644</v>
      </c>
      <c r="K166" s="207"/>
      <c r="L166" s="207">
        <f t="shared" si="50"/>
        <v>5126283.5626192838</v>
      </c>
      <c r="M166" s="208">
        <v>0.21</v>
      </c>
      <c r="N166" s="207">
        <f t="shared" si="45"/>
        <v>1076520</v>
      </c>
      <c r="Q166" s="209">
        <f t="shared" si="53"/>
        <v>4.462E-2</v>
      </c>
      <c r="R166" s="207">
        <f t="shared" si="51"/>
        <v>-153766.34471683513</v>
      </c>
      <c r="S166" s="209">
        <f t="shared" si="46"/>
        <v>4.4609999999999997E-2</v>
      </c>
      <c r="T166" s="207">
        <f t="shared" si="52"/>
        <v>-90728.167386948553</v>
      </c>
    </row>
    <row r="167" spans="1:20" x14ac:dyDescent="0.2">
      <c r="A167" s="205" t="str">
        <f>'Est Revenue Req CCR.ELG'!B213</f>
        <v>February</v>
      </c>
      <c r="B167" s="206">
        <f>'Est Revenue Req CCR.ELG'!C213</f>
        <v>2037</v>
      </c>
      <c r="D167" s="207">
        <f>'Est Revenue Req CCR.ELG'!D213</f>
        <v>65759260.47031036</v>
      </c>
      <c r="E167" s="207">
        <f>'Est Revenue Req CCR.ELG'!F213</f>
        <v>-51292239</v>
      </c>
      <c r="F167" s="207">
        <f t="shared" si="47"/>
        <v>14467021.47031036</v>
      </c>
      <c r="G167" s="207"/>
      <c r="H167" s="207">
        <f t="shared" si="48"/>
        <v>65759260.47031036</v>
      </c>
      <c r="I167" s="207">
        <f t="shared" si="44"/>
        <v>-46089325.949484497</v>
      </c>
      <c r="J167" s="207">
        <f t="shared" si="49"/>
        <v>19669934.520825863</v>
      </c>
      <c r="K167" s="207"/>
      <c r="L167" s="207">
        <f t="shared" si="50"/>
        <v>5202913.0505155027</v>
      </c>
      <c r="M167" s="208">
        <v>0.21</v>
      </c>
      <c r="N167" s="207">
        <f t="shared" si="45"/>
        <v>1092612</v>
      </c>
      <c r="Q167" s="209">
        <f t="shared" si="53"/>
        <v>4.462E-2</v>
      </c>
      <c r="R167" s="207">
        <f t="shared" si="51"/>
        <v>-153766.34471683513</v>
      </c>
      <c r="S167" s="209">
        <f t="shared" si="46"/>
        <v>4.4609999999999997E-2</v>
      </c>
      <c r="T167" s="207">
        <f t="shared" si="52"/>
        <v>-90728.167386948553</v>
      </c>
    </row>
    <row r="168" spans="1:20" x14ac:dyDescent="0.2">
      <c r="A168" s="205" t="str">
        <f>'Est Revenue Req CCR.ELG'!B214</f>
        <v>March</v>
      </c>
      <c r="B168" s="206">
        <f>'Est Revenue Req CCR.ELG'!C214</f>
        <v>2037</v>
      </c>
      <c r="D168" s="207">
        <f>'Est Revenue Req CCR.ELG'!D214</f>
        <v>65759260.47031036</v>
      </c>
      <c r="E168" s="207">
        <f>'Est Revenue Req CCR.ELG'!F214</f>
        <v>-51613363</v>
      </c>
      <c r="F168" s="207">
        <f t="shared" si="47"/>
        <v>14145897.47031036</v>
      </c>
      <c r="G168" s="207"/>
      <c r="H168" s="207">
        <f t="shared" si="48"/>
        <v>65759260.47031036</v>
      </c>
      <c r="I168" s="207">
        <f t="shared" si="44"/>
        <v>-46333820.461588278</v>
      </c>
      <c r="J168" s="207">
        <f t="shared" si="49"/>
        <v>19425440.008722082</v>
      </c>
      <c r="K168" s="207"/>
      <c r="L168" s="207">
        <f t="shared" si="50"/>
        <v>5279542.5384117216</v>
      </c>
      <c r="M168" s="208">
        <v>0.21</v>
      </c>
      <c r="N168" s="207">
        <f t="shared" si="45"/>
        <v>1108704</v>
      </c>
      <c r="Q168" s="209">
        <f t="shared" si="53"/>
        <v>4.462E-2</v>
      </c>
      <c r="R168" s="207">
        <f t="shared" si="51"/>
        <v>-153766.34471683513</v>
      </c>
      <c r="S168" s="209">
        <f t="shared" si="46"/>
        <v>4.4609999999999997E-2</v>
      </c>
      <c r="T168" s="207">
        <f t="shared" si="52"/>
        <v>-90728.167386948553</v>
      </c>
    </row>
    <row r="169" spans="1:20" x14ac:dyDescent="0.2">
      <c r="A169" s="205" t="str">
        <f>'Est Revenue Req CCR.ELG'!B215</f>
        <v>April</v>
      </c>
      <c r="B169" s="206">
        <f>'Est Revenue Req CCR.ELG'!C215</f>
        <v>2037</v>
      </c>
      <c r="D169" s="207">
        <f>'Est Revenue Req CCR.ELG'!D215</f>
        <v>65759260.47031036</v>
      </c>
      <c r="E169" s="207">
        <f>'Est Revenue Req CCR.ELG'!F215</f>
        <v>-51934487</v>
      </c>
      <c r="F169" s="207">
        <f t="shared" si="47"/>
        <v>13824773.47031036</v>
      </c>
      <c r="G169" s="207"/>
      <c r="H169" s="207">
        <f t="shared" si="48"/>
        <v>65759260.47031036</v>
      </c>
      <c r="I169" s="207">
        <f t="shared" si="44"/>
        <v>-46578314.97369206</v>
      </c>
      <c r="J169" s="207">
        <f t="shared" si="49"/>
        <v>19180945.496618301</v>
      </c>
      <c r="K169" s="207"/>
      <c r="L169" s="207">
        <f t="shared" si="50"/>
        <v>5356172.0263079405</v>
      </c>
      <c r="M169" s="208">
        <v>0.21</v>
      </c>
      <c r="N169" s="207">
        <f t="shared" si="45"/>
        <v>1124796</v>
      </c>
      <c r="Q169" s="209">
        <f t="shared" si="53"/>
        <v>4.462E-2</v>
      </c>
      <c r="R169" s="207">
        <f t="shared" si="51"/>
        <v>-153766.34471683513</v>
      </c>
      <c r="S169" s="209">
        <f t="shared" si="46"/>
        <v>4.4609999999999997E-2</v>
      </c>
      <c r="T169" s="207">
        <f t="shared" si="52"/>
        <v>-90728.167386948553</v>
      </c>
    </row>
    <row r="170" spans="1:20" x14ac:dyDescent="0.2">
      <c r="A170" s="205" t="str">
        <f>'Est Revenue Req CCR.ELG'!B216</f>
        <v>May</v>
      </c>
      <c r="B170" s="206">
        <f>'Est Revenue Req CCR.ELG'!C216</f>
        <v>2037</v>
      </c>
      <c r="D170" s="207">
        <f>'Est Revenue Req CCR.ELG'!D216</f>
        <v>65759260.47031036</v>
      </c>
      <c r="E170" s="207">
        <f>'Est Revenue Req CCR.ELG'!F216</f>
        <v>-52255611</v>
      </c>
      <c r="F170" s="207">
        <f t="shared" si="47"/>
        <v>13503649.47031036</v>
      </c>
      <c r="G170" s="207"/>
      <c r="H170" s="207">
        <f t="shared" si="48"/>
        <v>65759260.47031036</v>
      </c>
      <c r="I170" s="207">
        <f t="shared" si="44"/>
        <v>-46822809.485795841</v>
      </c>
      <c r="J170" s="207">
        <f t="shared" si="49"/>
        <v>18936450.98451452</v>
      </c>
      <c r="K170" s="207"/>
      <c r="L170" s="207">
        <f t="shared" si="50"/>
        <v>5432801.5142041594</v>
      </c>
      <c r="M170" s="208">
        <v>0.21</v>
      </c>
      <c r="N170" s="207">
        <f t="shared" si="45"/>
        <v>1140888</v>
      </c>
      <c r="Q170" s="209">
        <f t="shared" si="53"/>
        <v>4.462E-2</v>
      </c>
      <c r="R170" s="207">
        <f t="shared" si="51"/>
        <v>-153766.34471683513</v>
      </c>
      <c r="S170" s="209">
        <f t="shared" si="46"/>
        <v>4.4609999999999997E-2</v>
      </c>
      <c r="T170" s="207">
        <f t="shared" si="52"/>
        <v>-90728.167386948553</v>
      </c>
    </row>
    <row r="171" spans="1:20" x14ac:dyDescent="0.2">
      <c r="A171" s="205" t="str">
        <f>'Est Revenue Req CCR.ELG'!B217</f>
        <v>June</v>
      </c>
      <c r="B171" s="206">
        <f>'Est Revenue Req CCR.ELG'!C217</f>
        <v>2037</v>
      </c>
      <c r="D171" s="207">
        <f>'Est Revenue Req CCR.ELG'!D217</f>
        <v>65759260.47031036</v>
      </c>
      <c r="E171" s="207">
        <f>'Est Revenue Req CCR.ELG'!F217</f>
        <v>-52576735</v>
      </c>
      <c r="F171" s="207">
        <f t="shared" si="47"/>
        <v>13182525.47031036</v>
      </c>
      <c r="G171" s="207"/>
      <c r="H171" s="207">
        <f t="shared" si="48"/>
        <v>65759260.47031036</v>
      </c>
      <c r="I171" s="207">
        <f t="shared" si="44"/>
        <v>-47067303.997899622</v>
      </c>
      <c r="J171" s="207">
        <f t="shared" si="49"/>
        <v>18691956.472410738</v>
      </c>
      <c r="K171" s="207"/>
      <c r="L171" s="207">
        <f t="shared" si="50"/>
        <v>5509431.0021003783</v>
      </c>
      <c r="M171" s="208">
        <v>0.21</v>
      </c>
      <c r="N171" s="207">
        <f t="shared" si="45"/>
        <v>1156981</v>
      </c>
      <c r="Q171" s="209">
        <f t="shared" si="53"/>
        <v>4.462E-2</v>
      </c>
      <c r="R171" s="207">
        <f t="shared" si="51"/>
        <v>-153766.34471683513</v>
      </c>
      <c r="S171" s="209">
        <f t="shared" si="46"/>
        <v>4.4609999999999997E-2</v>
      </c>
      <c r="T171" s="207">
        <f t="shared" si="52"/>
        <v>-90728.167386948553</v>
      </c>
    </row>
    <row r="172" spans="1:20" x14ac:dyDescent="0.2">
      <c r="A172" s="205" t="str">
        <f>'Est Revenue Req CCR.ELG'!B218</f>
        <v>July</v>
      </c>
      <c r="B172" s="206">
        <f>'Est Revenue Req CCR.ELG'!C218</f>
        <v>2037</v>
      </c>
      <c r="D172" s="207">
        <f>'Est Revenue Req CCR.ELG'!D218</f>
        <v>65759260.47031036</v>
      </c>
      <c r="E172" s="207">
        <f>'Est Revenue Req CCR.ELG'!F218</f>
        <v>-52897859</v>
      </c>
      <c r="F172" s="207">
        <f t="shared" si="47"/>
        <v>12861401.47031036</v>
      </c>
      <c r="G172" s="207"/>
      <c r="H172" s="207">
        <f t="shared" si="48"/>
        <v>65759260.47031036</v>
      </c>
      <c r="I172" s="207">
        <f t="shared" si="44"/>
        <v>-47311798.510003403</v>
      </c>
      <c r="J172" s="207">
        <f t="shared" si="49"/>
        <v>18447461.960306957</v>
      </c>
      <c r="K172" s="207"/>
      <c r="L172" s="207">
        <f t="shared" si="50"/>
        <v>5586060.4899965972</v>
      </c>
      <c r="M172" s="208">
        <v>0.21</v>
      </c>
      <c r="N172" s="207">
        <f t="shared" si="45"/>
        <v>1173073</v>
      </c>
      <c r="Q172" s="209">
        <f t="shared" si="53"/>
        <v>4.462E-2</v>
      </c>
      <c r="R172" s="207">
        <f t="shared" si="51"/>
        <v>-153766.34471683513</v>
      </c>
      <c r="S172" s="209">
        <f t="shared" si="46"/>
        <v>4.4609999999999997E-2</v>
      </c>
      <c r="T172" s="207">
        <f t="shared" si="52"/>
        <v>-90728.167386948553</v>
      </c>
    </row>
    <row r="173" spans="1:20" x14ac:dyDescent="0.2">
      <c r="A173" s="205" t="str">
        <f>'Est Revenue Req CCR.ELG'!B219</f>
        <v>August</v>
      </c>
      <c r="B173" s="206">
        <f>'Est Revenue Req CCR.ELG'!C219</f>
        <v>2037</v>
      </c>
      <c r="D173" s="207">
        <f>'Est Revenue Req CCR.ELG'!D219</f>
        <v>65759260.47031036</v>
      </c>
      <c r="E173" s="207">
        <f>'Est Revenue Req CCR.ELG'!F219</f>
        <v>-53218983</v>
      </c>
      <c r="F173" s="207">
        <f t="shared" si="47"/>
        <v>12540277.47031036</v>
      </c>
      <c r="G173" s="207"/>
      <c r="H173" s="207">
        <f t="shared" si="48"/>
        <v>65759260.47031036</v>
      </c>
      <c r="I173" s="207">
        <f t="shared" si="44"/>
        <v>-47556293.022107184</v>
      </c>
      <c r="J173" s="207">
        <f t="shared" si="49"/>
        <v>18202967.448203176</v>
      </c>
      <c r="K173" s="207"/>
      <c r="L173" s="207">
        <f t="shared" si="50"/>
        <v>5662689.9778928161</v>
      </c>
      <c r="M173" s="208">
        <v>0.21</v>
      </c>
      <c r="N173" s="207">
        <f t="shared" si="45"/>
        <v>1189165</v>
      </c>
      <c r="Q173" s="209">
        <f t="shared" si="53"/>
        <v>4.462E-2</v>
      </c>
      <c r="R173" s="207">
        <f t="shared" si="51"/>
        <v>-153766.34471683513</v>
      </c>
      <c r="S173" s="209">
        <f t="shared" si="46"/>
        <v>4.4609999999999997E-2</v>
      </c>
      <c r="T173" s="207">
        <f t="shared" si="52"/>
        <v>-90728.167386948553</v>
      </c>
    </row>
    <row r="174" spans="1:20" x14ac:dyDescent="0.2">
      <c r="A174" s="205" t="str">
        <f>'Est Revenue Req CCR.ELG'!B220</f>
        <v>September</v>
      </c>
      <c r="B174" s="206">
        <f>'Est Revenue Req CCR.ELG'!C220</f>
        <v>2037</v>
      </c>
      <c r="D174" s="207">
        <f>'Est Revenue Req CCR.ELG'!D220</f>
        <v>65759260.47031036</v>
      </c>
      <c r="E174" s="207">
        <f>'Est Revenue Req CCR.ELG'!F220</f>
        <v>-53540107</v>
      </c>
      <c r="F174" s="207">
        <f t="shared" si="47"/>
        <v>12219153.47031036</v>
      </c>
      <c r="G174" s="207"/>
      <c r="H174" s="207">
        <f t="shared" si="48"/>
        <v>65759260.47031036</v>
      </c>
      <c r="I174" s="207">
        <f t="shared" si="44"/>
        <v>-47800787.534210965</v>
      </c>
      <c r="J174" s="207">
        <f t="shared" si="49"/>
        <v>17958472.936099395</v>
      </c>
      <c r="K174" s="207"/>
      <c r="L174" s="207">
        <f t="shared" si="50"/>
        <v>5739319.465789035</v>
      </c>
      <c r="M174" s="208">
        <v>0.21</v>
      </c>
      <c r="N174" s="207">
        <f t="shared" si="45"/>
        <v>1205257</v>
      </c>
      <c r="Q174" s="209">
        <f t="shared" si="53"/>
        <v>4.462E-2</v>
      </c>
      <c r="R174" s="207">
        <f t="shared" si="51"/>
        <v>-153766.34471683513</v>
      </c>
      <c r="S174" s="209">
        <f t="shared" si="46"/>
        <v>4.4609999999999997E-2</v>
      </c>
      <c r="T174" s="207">
        <f t="shared" si="52"/>
        <v>-90728.167386948553</v>
      </c>
    </row>
    <row r="175" spans="1:20" x14ac:dyDescent="0.2">
      <c r="A175" s="205" t="str">
        <f>'Est Revenue Req CCR.ELG'!B221</f>
        <v>October</v>
      </c>
      <c r="B175" s="206">
        <f>'Est Revenue Req CCR.ELG'!C221</f>
        <v>2037</v>
      </c>
      <c r="D175" s="207">
        <f>'Est Revenue Req CCR.ELG'!D221</f>
        <v>65759260.47031036</v>
      </c>
      <c r="E175" s="207">
        <f>'Est Revenue Req CCR.ELG'!F221</f>
        <v>-53861231</v>
      </c>
      <c r="F175" s="207">
        <f t="shared" si="47"/>
        <v>11898029.47031036</v>
      </c>
      <c r="G175" s="207"/>
      <c r="H175" s="207">
        <f t="shared" si="48"/>
        <v>65759260.47031036</v>
      </c>
      <c r="I175" s="207">
        <f t="shared" si="44"/>
        <v>-48045282.046314746</v>
      </c>
      <c r="J175" s="207">
        <f t="shared" si="49"/>
        <v>17713978.423995614</v>
      </c>
      <c r="K175" s="207"/>
      <c r="L175" s="207">
        <f t="shared" si="50"/>
        <v>5815948.9536852539</v>
      </c>
      <c r="M175" s="208">
        <v>0.21</v>
      </c>
      <c r="N175" s="207">
        <f t="shared" si="45"/>
        <v>1221349</v>
      </c>
      <c r="Q175" s="209">
        <f t="shared" si="53"/>
        <v>4.462E-2</v>
      </c>
      <c r="R175" s="207">
        <f t="shared" si="51"/>
        <v>-153766.34471683513</v>
      </c>
      <c r="S175" s="209">
        <f t="shared" si="46"/>
        <v>4.4609999999999997E-2</v>
      </c>
      <c r="T175" s="207">
        <f t="shared" si="52"/>
        <v>-90728.167386948553</v>
      </c>
    </row>
    <row r="176" spans="1:20" x14ac:dyDescent="0.2">
      <c r="A176" s="205" t="str">
        <f>'Est Revenue Req CCR.ELG'!B222</f>
        <v>November</v>
      </c>
      <c r="B176" s="206">
        <f>'Est Revenue Req CCR.ELG'!C222</f>
        <v>2037</v>
      </c>
      <c r="D176" s="207">
        <f>'Est Revenue Req CCR.ELG'!D222</f>
        <v>65759260.47031036</v>
      </c>
      <c r="E176" s="207">
        <f>'Est Revenue Req CCR.ELG'!F222</f>
        <v>-54182355</v>
      </c>
      <c r="F176" s="207">
        <f t="shared" si="47"/>
        <v>11576905.47031036</v>
      </c>
      <c r="G176" s="207"/>
      <c r="H176" s="207">
        <f t="shared" si="48"/>
        <v>65759260.47031036</v>
      </c>
      <c r="I176" s="207">
        <f t="shared" si="44"/>
        <v>-48289776.558418527</v>
      </c>
      <c r="J176" s="207">
        <f t="shared" si="49"/>
        <v>17469483.911891833</v>
      </c>
      <c r="K176" s="207"/>
      <c r="L176" s="207">
        <f t="shared" si="50"/>
        <v>5892578.4415814728</v>
      </c>
      <c r="M176" s="208">
        <v>0.21</v>
      </c>
      <c r="N176" s="207">
        <f t="shared" si="45"/>
        <v>1237441</v>
      </c>
      <c r="Q176" s="209">
        <f t="shared" si="53"/>
        <v>4.462E-2</v>
      </c>
      <c r="R176" s="207">
        <f t="shared" si="51"/>
        <v>-153766.34471683513</v>
      </c>
      <c r="S176" s="209">
        <f t="shared" si="46"/>
        <v>4.4609999999999997E-2</v>
      </c>
      <c r="T176" s="207">
        <f t="shared" si="52"/>
        <v>-90728.167386948553</v>
      </c>
    </row>
    <row r="177" spans="1:20" x14ac:dyDescent="0.2">
      <c r="A177" s="205" t="str">
        <f>'Est Revenue Req CCR.ELG'!B223</f>
        <v>December</v>
      </c>
      <c r="B177" s="206">
        <f>'Est Revenue Req CCR.ELG'!C223</f>
        <v>2037</v>
      </c>
      <c r="D177" s="207">
        <f>'Est Revenue Req CCR.ELG'!D223</f>
        <v>65759260.47031036</v>
      </c>
      <c r="E177" s="207">
        <f>'Est Revenue Req CCR.ELG'!F223</f>
        <v>-54503479</v>
      </c>
      <c r="F177" s="207">
        <f t="shared" si="47"/>
        <v>11255781.47031036</v>
      </c>
      <c r="G177" s="207"/>
      <c r="H177" s="207">
        <f t="shared" si="48"/>
        <v>65759260.47031036</v>
      </c>
      <c r="I177" s="207">
        <f t="shared" si="44"/>
        <v>-48534271.070522308</v>
      </c>
      <c r="J177" s="207">
        <f t="shared" si="49"/>
        <v>17224989.399788052</v>
      </c>
      <c r="K177" s="207"/>
      <c r="L177" s="207">
        <f t="shared" si="50"/>
        <v>5969207.9294776917</v>
      </c>
      <c r="M177" s="208">
        <v>0.21</v>
      </c>
      <c r="N177" s="207">
        <f t="shared" si="45"/>
        <v>1253534</v>
      </c>
      <c r="Q177" s="209">
        <f t="shared" si="53"/>
        <v>4.462E-2</v>
      </c>
      <c r="R177" s="207">
        <f t="shared" si="51"/>
        <v>-153766.34471683513</v>
      </c>
      <c r="S177" s="209">
        <f t="shared" si="46"/>
        <v>4.4609999999999997E-2</v>
      </c>
      <c r="T177" s="207">
        <f t="shared" si="52"/>
        <v>-90728.167386948553</v>
      </c>
    </row>
    <row r="178" spans="1:20" x14ac:dyDescent="0.2">
      <c r="A178" s="205" t="str">
        <f>'Est Revenue Req CCR.ELG'!B224</f>
        <v>January</v>
      </c>
      <c r="B178" s="206">
        <f>'Est Revenue Req CCR.ELG'!C224</f>
        <v>2038</v>
      </c>
      <c r="D178" s="207">
        <f>'Est Revenue Req CCR.ELG'!D224</f>
        <v>65759260.47031036</v>
      </c>
      <c r="E178" s="207">
        <f>'Est Revenue Req CCR.ELG'!F224</f>
        <v>-54824603</v>
      </c>
      <c r="F178" s="207">
        <f t="shared" si="47"/>
        <v>10934657.47031036</v>
      </c>
      <c r="G178" s="207"/>
      <c r="H178" s="207">
        <f t="shared" si="48"/>
        <v>65759260.47031036</v>
      </c>
      <c r="I178" s="207">
        <f t="shared" si="44"/>
        <v>-48778751.459399007</v>
      </c>
      <c r="J178" s="207">
        <f t="shared" si="49"/>
        <v>16980509.010911353</v>
      </c>
      <c r="K178" s="207"/>
      <c r="L178" s="207">
        <f t="shared" si="50"/>
        <v>6045851.5406009927</v>
      </c>
      <c r="M178" s="208">
        <v>0.21</v>
      </c>
      <c r="N178" s="207">
        <f t="shared" si="45"/>
        <v>1269629</v>
      </c>
      <c r="Q178" s="209">
        <f t="shared" si="53"/>
        <v>4.4609999999999997E-2</v>
      </c>
      <c r="R178" s="207">
        <f t="shared" si="51"/>
        <v>-153731.88341143017</v>
      </c>
      <c r="S178" s="209">
        <f t="shared" si="46"/>
        <v>4.462E-2</v>
      </c>
      <c r="T178" s="207">
        <f t="shared" si="52"/>
        <v>-90748.5054652689</v>
      </c>
    </row>
    <row r="179" spans="1:20" x14ac:dyDescent="0.2">
      <c r="A179" s="205" t="str">
        <f>'Est Revenue Req CCR.ELG'!B225</f>
        <v>February</v>
      </c>
      <c r="B179" s="206">
        <f>'Est Revenue Req CCR.ELG'!C225</f>
        <v>2038</v>
      </c>
      <c r="D179" s="207">
        <f>'Est Revenue Req CCR.ELG'!D225</f>
        <v>65759260.47031036</v>
      </c>
      <c r="E179" s="207">
        <f>'Est Revenue Req CCR.ELG'!F225</f>
        <v>-55145727</v>
      </c>
      <c r="F179" s="207">
        <f t="shared" si="47"/>
        <v>10613533.47031036</v>
      </c>
      <c r="G179" s="207"/>
      <c r="H179" s="207">
        <f t="shared" si="48"/>
        <v>65759260.47031036</v>
      </c>
      <c r="I179" s="207">
        <f t="shared" si="44"/>
        <v>-49023231.848275706</v>
      </c>
      <c r="J179" s="207">
        <f t="shared" si="49"/>
        <v>16736028.622034654</v>
      </c>
      <c r="K179" s="207"/>
      <c r="L179" s="207">
        <f t="shared" si="50"/>
        <v>6122495.1517242938</v>
      </c>
      <c r="M179" s="208">
        <v>0.21</v>
      </c>
      <c r="N179" s="207">
        <f t="shared" si="45"/>
        <v>1285724</v>
      </c>
      <c r="Q179" s="209">
        <f t="shared" si="53"/>
        <v>4.4609999999999997E-2</v>
      </c>
      <c r="R179" s="207">
        <f t="shared" si="51"/>
        <v>-153731.88341143017</v>
      </c>
      <c r="S179" s="209">
        <f t="shared" si="46"/>
        <v>4.462E-2</v>
      </c>
      <c r="T179" s="207">
        <f t="shared" si="52"/>
        <v>-90748.5054652689</v>
      </c>
    </row>
    <row r="180" spans="1:20" x14ac:dyDescent="0.2">
      <c r="A180" s="205" t="str">
        <f>'Est Revenue Req CCR.ELG'!B226</f>
        <v>March</v>
      </c>
      <c r="B180" s="206">
        <f>'Est Revenue Req CCR.ELG'!C226</f>
        <v>2038</v>
      </c>
      <c r="D180" s="207">
        <f>'Est Revenue Req CCR.ELG'!D226</f>
        <v>65759260.47031036</v>
      </c>
      <c r="E180" s="207">
        <f>'Est Revenue Req CCR.ELG'!F226</f>
        <v>-55466851</v>
      </c>
      <c r="F180" s="207">
        <f t="shared" si="47"/>
        <v>10292409.47031036</v>
      </c>
      <c r="G180" s="207"/>
      <c r="H180" s="207">
        <f t="shared" si="48"/>
        <v>65759260.47031036</v>
      </c>
      <c r="I180" s="207">
        <f t="shared" si="44"/>
        <v>-49267712.237152405</v>
      </c>
      <c r="J180" s="207">
        <f t="shared" si="49"/>
        <v>16491548.233157955</v>
      </c>
      <c r="K180" s="207"/>
      <c r="L180" s="207">
        <f t="shared" si="50"/>
        <v>6199138.7628475949</v>
      </c>
      <c r="M180" s="208">
        <v>0.21</v>
      </c>
      <c r="N180" s="207">
        <f t="shared" si="45"/>
        <v>1301819</v>
      </c>
      <c r="Q180" s="209">
        <f t="shared" si="53"/>
        <v>4.4609999999999997E-2</v>
      </c>
      <c r="R180" s="207">
        <f t="shared" si="51"/>
        <v>-153731.88341143017</v>
      </c>
      <c r="S180" s="209">
        <f t="shared" si="46"/>
        <v>4.462E-2</v>
      </c>
      <c r="T180" s="207">
        <f t="shared" si="52"/>
        <v>-90748.5054652689</v>
      </c>
    </row>
    <row r="181" spans="1:20" x14ac:dyDescent="0.2">
      <c r="A181" s="205" t="str">
        <f>'Est Revenue Req CCR.ELG'!B227</f>
        <v>April</v>
      </c>
      <c r="B181" s="206">
        <f>'Est Revenue Req CCR.ELG'!C227</f>
        <v>2038</v>
      </c>
      <c r="D181" s="207">
        <f>'Est Revenue Req CCR.ELG'!D227</f>
        <v>65759260.47031036</v>
      </c>
      <c r="E181" s="207">
        <f>'Est Revenue Req CCR.ELG'!F227</f>
        <v>-55787975</v>
      </c>
      <c r="F181" s="207">
        <f t="shared" si="47"/>
        <v>9971285.4703103602</v>
      </c>
      <c r="G181" s="207"/>
      <c r="H181" s="207">
        <f t="shared" si="48"/>
        <v>65759260.47031036</v>
      </c>
      <c r="I181" s="207">
        <f t="shared" si="44"/>
        <v>-49512192.626029104</v>
      </c>
      <c r="J181" s="207">
        <f t="shared" si="49"/>
        <v>16247067.844281256</v>
      </c>
      <c r="K181" s="207"/>
      <c r="L181" s="207">
        <f t="shared" si="50"/>
        <v>6275782.373970896</v>
      </c>
      <c r="M181" s="208">
        <v>0.21</v>
      </c>
      <c r="N181" s="207">
        <f t="shared" si="45"/>
        <v>1317914</v>
      </c>
      <c r="Q181" s="209">
        <f t="shared" si="53"/>
        <v>4.4609999999999997E-2</v>
      </c>
      <c r="R181" s="207">
        <f t="shared" si="51"/>
        <v>-153731.88341143017</v>
      </c>
      <c r="S181" s="209">
        <f t="shared" si="46"/>
        <v>4.462E-2</v>
      </c>
      <c r="T181" s="207">
        <f t="shared" si="52"/>
        <v>-90748.5054652689</v>
      </c>
    </row>
    <row r="182" spans="1:20" x14ac:dyDescent="0.2">
      <c r="A182" s="205" t="str">
        <f>'Est Revenue Req CCR.ELG'!B228</f>
        <v>May</v>
      </c>
      <c r="B182" s="206">
        <f>'Est Revenue Req CCR.ELG'!C228</f>
        <v>2038</v>
      </c>
      <c r="D182" s="207">
        <f>'Est Revenue Req CCR.ELG'!D228</f>
        <v>65759260.47031036</v>
      </c>
      <c r="E182" s="207">
        <f>'Est Revenue Req CCR.ELG'!F228</f>
        <v>-56109099</v>
      </c>
      <c r="F182" s="207">
        <f t="shared" si="47"/>
        <v>9650161.4703103602</v>
      </c>
      <c r="G182" s="207"/>
      <c r="H182" s="207">
        <f t="shared" si="48"/>
        <v>65759260.47031036</v>
      </c>
      <c r="I182" s="207">
        <f t="shared" si="44"/>
        <v>-49756673.014905803</v>
      </c>
      <c r="J182" s="207">
        <f t="shared" si="49"/>
        <v>16002587.455404557</v>
      </c>
      <c r="K182" s="207"/>
      <c r="L182" s="207">
        <f t="shared" si="50"/>
        <v>6352425.9850941971</v>
      </c>
      <c r="M182" s="208">
        <v>0.21</v>
      </c>
      <c r="N182" s="207">
        <f t="shared" si="45"/>
        <v>1334009</v>
      </c>
      <c r="Q182" s="209">
        <f t="shared" si="53"/>
        <v>4.4609999999999997E-2</v>
      </c>
      <c r="R182" s="207">
        <f t="shared" si="51"/>
        <v>-153731.88341143017</v>
      </c>
      <c r="S182" s="209">
        <f t="shared" si="46"/>
        <v>4.462E-2</v>
      </c>
      <c r="T182" s="207">
        <f t="shared" si="52"/>
        <v>-90748.5054652689</v>
      </c>
    </row>
    <row r="183" spans="1:20" x14ac:dyDescent="0.2">
      <c r="A183" s="205" t="str">
        <f>'Est Revenue Req CCR.ELG'!B229</f>
        <v>June</v>
      </c>
      <c r="B183" s="206">
        <f>'Est Revenue Req CCR.ELG'!C229</f>
        <v>2038</v>
      </c>
      <c r="D183" s="207">
        <f>'Est Revenue Req CCR.ELG'!D229</f>
        <v>65759260.47031036</v>
      </c>
      <c r="E183" s="207">
        <f>'Est Revenue Req CCR.ELG'!F229</f>
        <v>-56430223</v>
      </c>
      <c r="F183" s="207">
        <f t="shared" si="47"/>
        <v>9329037.4703103602</v>
      </c>
      <c r="G183" s="207"/>
      <c r="H183" s="207">
        <f t="shared" si="48"/>
        <v>65759260.47031036</v>
      </c>
      <c r="I183" s="207">
        <f t="shared" si="44"/>
        <v>-50001153.403782502</v>
      </c>
      <c r="J183" s="207">
        <f t="shared" si="49"/>
        <v>15758107.066527858</v>
      </c>
      <c r="K183" s="207"/>
      <c r="L183" s="207">
        <f t="shared" si="50"/>
        <v>6429069.5962174982</v>
      </c>
      <c r="M183" s="208">
        <v>0.21</v>
      </c>
      <c r="N183" s="207">
        <f t="shared" si="45"/>
        <v>1350105</v>
      </c>
      <c r="Q183" s="209">
        <f t="shared" ref="Q183:Q213" si="54">VLOOKUP($B183+1-2023,$W$2:$X$22,2)</f>
        <v>4.4609999999999997E-2</v>
      </c>
      <c r="R183" s="207">
        <f t="shared" si="51"/>
        <v>-153731.88341143017</v>
      </c>
      <c r="S183" s="209">
        <f t="shared" si="46"/>
        <v>4.462E-2</v>
      </c>
      <c r="T183" s="207">
        <f t="shared" si="52"/>
        <v>-90748.5054652689</v>
      </c>
    </row>
    <row r="184" spans="1:20" x14ac:dyDescent="0.2">
      <c r="A184" s="205" t="str">
        <f>'Est Revenue Req CCR.ELG'!B230</f>
        <v>July</v>
      </c>
      <c r="B184" s="206">
        <f>'Est Revenue Req CCR.ELG'!C230</f>
        <v>2038</v>
      </c>
      <c r="D184" s="207">
        <f>'Est Revenue Req CCR.ELG'!D230</f>
        <v>65759260.47031036</v>
      </c>
      <c r="E184" s="207">
        <f>'Est Revenue Req CCR.ELG'!F230</f>
        <v>-56751347</v>
      </c>
      <c r="F184" s="207">
        <f t="shared" si="47"/>
        <v>9007913.4703103602</v>
      </c>
      <c r="G184" s="207"/>
      <c r="H184" s="207">
        <f t="shared" si="48"/>
        <v>65759260.47031036</v>
      </c>
      <c r="I184" s="207">
        <f t="shared" si="44"/>
        <v>-50245633.792659201</v>
      </c>
      <c r="J184" s="207">
        <f t="shared" si="49"/>
        <v>15513626.677651159</v>
      </c>
      <c r="K184" s="207"/>
      <c r="L184" s="207">
        <f t="shared" si="50"/>
        <v>6505713.2073407993</v>
      </c>
      <c r="M184" s="208">
        <v>0.21</v>
      </c>
      <c r="N184" s="207">
        <f t="shared" si="45"/>
        <v>1366200</v>
      </c>
      <c r="Q184" s="209">
        <f t="shared" si="54"/>
        <v>4.4609999999999997E-2</v>
      </c>
      <c r="R184" s="207">
        <f t="shared" si="51"/>
        <v>-153731.88341143017</v>
      </c>
      <c r="S184" s="209">
        <f t="shared" si="46"/>
        <v>4.462E-2</v>
      </c>
      <c r="T184" s="207">
        <f t="shared" si="52"/>
        <v>-90748.5054652689</v>
      </c>
    </row>
    <row r="185" spans="1:20" x14ac:dyDescent="0.2">
      <c r="A185" s="205" t="str">
        <f>'Est Revenue Req CCR.ELG'!B231</f>
        <v>August</v>
      </c>
      <c r="B185" s="206">
        <f>'Est Revenue Req CCR.ELG'!C231</f>
        <v>2038</v>
      </c>
      <c r="D185" s="207">
        <f>'Est Revenue Req CCR.ELG'!D231</f>
        <v>65759260.47031036</v>
      </c>
      <c r="E185" s="207">
        <f>'Est Revenue Req CCR.ELG'!F231</f>
        <v>-57072471</v>
      </c>
      <c r="F185" s="207">
        <f t="shared" si="47"/>
        <v>8686789.4703103602</v>
      </c>
      <c r="G185" s="207"/>
      <c r="H185" s="207">
        <f t="shared" si="48"/>
        <v>65759260.47031036</v>
      </c>
      <c r="I185" s="207">
        <f t="shared" si="44"/>
        <v>-50490114.1815359</v>
      </c>
      <c r="J185" s="207">
        <f t="shared" si="49"/>
        <v>15269146.288774461</v>
      </c>
      <c r="K185" s="207"/>
      <c r="L185" s="207">
        <f t="shared" si="50"/>
        <v>6582356.8184641004</v>
      </c>
      <c r="M185" s="208">
        <v>0.21</v>
      </c>
      <c r="N185" s="207">
        <f t="shared" si="45"/>
        <v>1382295</v>
      </c>
      <c r="Q185" s="209">
        <f t="shared" si="54"/>
        <v>4.4609999999999997E-2</v>
      </c>
      <c r="R185" s="207">
        <f t="shared" si="51"/>
        <v>-153731.88341143017</v>
      </c>
      <c r="S185" s="209">
        <f t="shared" si="46"/>
        <v>4.462E-2</v>
      </c>
      <c r="T185" s="207">
        <f t="shared" si="52"/>
        <v>-90748.5054652689</v>
      </c>
    </row>
    <row r="186" spans="1:20" x14ac:dyDescent="0.2">
      <c r="A186" s="205" t="str">
        <f>'Est Revenue Req CCR.ELG'!B232</f>
        <v>September</v>
      </c>
      <c r="B186" s="206">
        <f>'Est Revenue Req CCR.ELG'!C232</f>
        <v>2038</v>
      </c>
      <c r="D186" s="207">
        <f>'Est Revenue Req CCR.ELG'!D232</f>
        <v>65759260.47031036</v>
      </c>
      <c r="E186" s="207">
        <f>'Est Revenue Req CCR.ELG'!F232</f>
        <v>-57393595</v>
      </c>
      <c r="F186" s="207">
        <f t="shared" si="47"/>
        <v>8365665.4703103602</v>
      </c>
      <c r="G186" s="207"/>
      <c r="H186" s="207">
        <f t="shared" si="48"/>
        <v>65759260.47031036</v>
      </c>
      <c r="I186" s="207">
        <f t="shared" si="44"/>
        <v>-50734594.570412599</v>
      </c>
      <c r="J186" s="207">
        <f t="shared" si="49"/>
        <v>15024665.899897762</v>
      </c>
      <c r="K186" s="207"/>
      <c r="L186" s="207">
        <f t="shared" si="50"/>
        <v>6659000.4295874014</v>
      </c>
      <c r="M186" s="208">
        <v>0.21</v>
      </c>
      <c r="N186" s="207">
        <f t="shared" si="45"/>
        <v>1398390</v>
      </c>
      <c r="Q186" s="209">
        <f t="shared" si="54"/>
        <v>4.4609999999999997E-2</v>
      </c>
      <c r="R186" s="207">
        <f t="shared" si="51"/>
        <v>-153731.88341143017</v>
      </c>
      <c r="S186" s="209">
        <f t="shared" si="46"/>
        <v>4.462E-2</v>
      </c>
      <c r="T186" s="207">
        <f t="shared" si="52"/>
        <v>-90748.5054652689</v>
      </c>
    </row>
    <row r="187" spans="1:20" x14ac:dyDescent="0.2">
      <c r="A187" s="205" t="str">
        <f>'Est Revenue Req CCR.ELG'!B233</f>
        <v>October</v>
      </c>
      <c r="B187" s="206">
        <f>'Est Revenue Req CCR.ELG'!C233</f>
        <v>2038</v>
      </c>
      <c r="D187" s="207">
        <f>'Est Revenue Req CCR.ELG'!D233</f>
        <v>65759260.47031036</v>
      </c>
      <c r="E187" s="207">
        <f>'Est Revenue Req CCR.ELG'!F233</f>
        <v>-57714719</v>
      </c>
      <c r="F187" s="207">
        <f t="shared" si="47"/>
        <v>8044541.4703103602</v>
      </c>
      <c r="G187" s="207"/>
      <c r="H187" s="207">
        <f t="shared" si="48"/>
        <v>65759260.47031036</v>
      </c>
      <c r="I187" s="207">
        <f t="shared" si="44"/>
        <v>-50979074.959289297</v>
      </c>
      <c r="J187" s="207">
        <f t="shared" si="49"/>
        <v>14780185.511021063</v>
      </c>
      <c r="K187" s="207"/>
      <c r="L187" s="207">
        <f t="shared" si="50"/>
        <v>6735644.0407107025</v>
      </c>
      <c r="M187" s="208">
        <v>0.21</v>
      </c>
      <c r="N187" s="207">
        <f t="shared" si="45"/>
        <v>1414485</v>
      </c>
      <c r="Q187" s="209">
        <f t="shared" si="54"/>
        <v>4.4609999999999997E-2</v>
      </c>
      <c r="R187" s="207">
        <f t="shared" si="51"/>
        <v>-153731.88341143017</v>
      </c>
      <c r="S187" s="209">
        <f t="shared" si="46"/>
        <v>4.462E-2</v>
      </c>
      <c r="T187" s="207">
        <f t="shared" si="52"/>
        <v>-90748.5054652689</v>
      </c>
    </row>
    <row r="188" spans="1:20" x14ac:dyDescent="0.2">
      <c r="A188" s="205" t="str">
        <f>'Est Revenue Req CCR.ELG'!B234</f>
        <v>November</v>
      </c>
      <c r="B188" s="206">
        <f>'Est Revenue Req CCR.ELG'!C234</f>
        <v>2038</v>
      </c>
      <c r="D188" s="207">
        <f>'Est Revenue Req CCR.ELG'!D234</f>
        <v>65759260.47031036</v>
      </c>
      <c r="E188" s="207">
        <f>'Est Revenue Req CCR.ELG'!F234</f>
        <v>-58035843</v>
      </c>
      <c r="F188" s="207">
        <f t="shared" si="47"/>
        <v>7723417.4703103602</v>
      </c>
      <c r="G188" s="207"/>
      <c r="H188" s="207">
        <f t="shared" si="48"/>
        <v>65759260.47031036</v>
      </c>
      <c r="I188" s="207">
        <f t="shared" si="44"/>
        <v>-51223555.348165996</v>
      </c>
      <c r="J188" s="207">
        <f t="shared" si="49"/>
        <v>14535705.122144364</v>
      </c>
      <c r="K188" s="207"/>
      <c r="L188" s="207">
        <f t="shared" si="50"/>
        <v>6812287.6518340036</v>
      </c>
      <c r="M188" s="208">
        <v>0.21</v>
      </c>
      <c r="N188" s="207">
        <f t="shared" si="45"/>
        <v>1430580</v>
      </c>
      <c r="Q188" s="209">
        <f t="shared" si="54"/>
        <v>4.4609999999999997E-2</v>
      </c>
      <c r="R188" s="207">
        <f t="shared" si="51"/>
        <v>-153731.88341143017</v>
      </c>
      <c r="S188" s="209">
        <f t="shared" si="46"/>
        <v>4.462E-2</v>
      </c>
      <c r="T188" s="207">
        <f t="shared" si="52"/>
        <v>-90748.5054652689</v>
      </c>
    </row>
    <row r="189" spans="1:20" x14ac:dyDescent="0.2">
      <c r="A189" s="205" t="str">
        <f>'Est Revenue Req CCR.ELG'!B235</f>
        <v>December</v>
      </c>
      <c r="B189" s="206">
        <f>'Est Revenue Req CCR.ELG'!C235</f>
        <v>2038</v>
      </c>
      <c r="D189" s="207">
        <f>'Est Revenue Req CCR.ELG'!D235</f>
        <v>65759260.47031036</v>
      </c>
      <c r="E189" s="207">
        <f>'Est Revenue Req CCR.ELG'!F235</f>
        <v>-58356967</v>
      </c>
      <c r="F189" s="207">
        <f t="shared" si="47"/>
        <v>7402293.4703103602</v>
      </c>
      <c r="G189" s="207"/>
      <c r="H189" s="207">
        <f t="shared" si="48"/>
        <v>65759260.47031036</v>
      </c>
      <c r="I189" s="207">
        <f t="shared" si="44"/>
        <v>-51468035.737042695</v>
      </c>
      <c r="J189" s="207">
        <f t="shared" si="49"/>
        <v>14291224.733267665</v>
      </c>
      <c r="K189" s="207"/>
      <c r="L189" s="207">
        <f t="shared" si="50"/>
        <v>6888931.2629573047</v>
      </c>
      <c r="M189" s="208">
        <v>0.21</v>
      </c>
      <c r="N189" s="207">
        <f t="shared" si="45"/>
        <v>1446676</v>
      </c>
      <c r="Q189" s="209">
        <f t="shared" si="54"/>
        <v>4.4609999999999997E-2</v>
      </c>
      <c r="R189" s="207">
        <f t="shared" si="51"/>
        <v>-153731.88341143017</v>
      </c>
      <c r="S189" s="209">
        <f t="shared" si="46"/>
        <v>4.462E-2</v>
      </c>
      <c r="T189" s="207">
        <f t="shared" si="52"/>
        <v>-90748.5054652689</v>
      </c>
    </row>
    <row r="190" spans="1:20" x14ac:dyDescent="0.2">
      <c r="A190" s="205" t="str">
        <f>'Est Revenue Req CCR.ELG'!B236</f>
        <v>January</v>
      </c>
      <c r="B190" s="206">
        <f>'Est Revenue Req CCR.ELG'!C236</f>
        <v>2039</v>
      </c>
      <c r="D190" s="207">
        <f>'Est Revenue Req CCR.ELG'!D236</f>
        <v>65759260.47031036</v>
      </c>
      <c r="E190" s="207">
        <f>'Est Revenue Req CCR.ELG'!F236</f>
        <v>-58678091</v>
      </c>
      <c r="F190" s="207">
        <f t="shared" si="47"/>
        <v>7081169.4703103602</v>
      </c>
      <c r="G190" s="207"/>
      <c r="H190" s="207">
        <f t="shared" si="48"/>
        <v>65759260.47031036</v>
      </c>
      <c r="I190" s="207">
        <f t="shared" si="44"/>
        <v>-51712530.249146476</v>
      </c>
      <c r="J190" s="207">
        <f t="shared" si="49"/>
        <v>14046730.221163884</v>
      </c>
      <c r="K190" s="207"/>
      <c r="L190" s="207">
        <f t="shared" si="50"/>
        <v>6965560.7508535236</v>
      </c>
      <c r="M190" s="208">
        <v>0.21</v>
      </c>
      <c r="N190" s="207">
        <f t="shared" si="45"/>
        <v>1462768</v>
      </c>
      <c r="Q190" s="209">
        <f t="shared" si="54"/>
        <v>4.462E-2</v>
      </c>
      <c r="R190" s="207">
        <f t="shared" si="51"/>
        <v>-153766.34471683513</v>
      </c>
      <c r="S190" s="209">
        <f t="shared" si="46"/>
        <v>4.4609999999999997E-2</v>
      </c>
      <c r="T190" s="207">
        <f t="shared" si="52"/>
        <v>-90728.167386948553</v>
      </c>
    </row>
    <row r="191" spans="1:20" x14ac:dyDescent="0.2">
      <c r="A191" s="205" t="str">
        <f>'Est Revenue Req CCR.ELG'!B237</f>
        <v>February</v>
      </c>
      <c r="B191" s="206">
        <f>'Est Revenue Req CCR.ELG'!C237</f>
        <v>2039</v>
      </c>
      <c r="D191" s="207">
        <f>'Est Revenue Req CCR.ELG'!D237</f>
        <v>65759260.47031036</v>
      </c>
      <c r="E191" s="207">
        <f>'Est Revenue Req CCR.ELG'!F237</f>
        <v>-58999215</v>
      </c>
      <c r="F191" s="207">
        <f t="shared" si="47"/>
        <v>6760045.4703103602</v>
      </c>
      <c r="G191" s="207"/>
      <c r="H191" s="207">
        <f t="shared" si="48"/>
        <v>65759260.47031036</v>
      </c>
      <c r="I191" s="207">
        <f t="shared" si="44"/>
        <v>-51957024.761250257</v>
      </c>
      <c r="J191" s="207">
        <f t="shared" si="49"/>
        <v>13802235.709060103</v>
      </c>
      <c r="K191" s="207"/>
      <c r="L191" s="207">
        <f t="shared" si="50"/>
        <v>7042190.2387497425</v>
      </c>
      <c r="M191" s="208">
        <v>0.21</v>
      </c>
      <c r="N191" s="207">
        <f t="shared" si="45"/>
        <v>1478860</v>
      </c>
      <c r="Q191" s="209">
        <f t="shared" si="54"/>
        <v>4.462E-2</v>
      </c>
      <c r="R191" s="207">
        <f t="shared" si="51"/>
        <v>-153766.34471683513</v>
      </c>
      <c r="S191" s="209">
        <f t="shared" si="46"/>
        <v>4.4609999999999997E-2</v>
      </c>
      <c r="T191" s="207">
        <f t="shared" si="52"/>
        <v>-90728.167386948553</v>
      </c>
    </row>
    <row r="192" spans="1:20" x14ac:dyDescent="0.2">
      <c r="A192" s="205" t="str">
        <f>'Est Revenue Req CCR.ELG'!B238</f>
        <v>March</v>
      </c>
      <c r="B192" s="206">
        <f>'Est Revenue Req CCR.ELG'!C238</f>
        <v>2039</v>
      </c>
      <c r="D192" s="207">
        <f>'Est Revenue Req CCR.ELG'!D238</f>
        <v>65759260.47031036</v>
      </c>
      <c r="E192" s="207">
        <f>'Est Revenue Req CCR.ELG'!F238</f>
        <v>-59320339</v>
      </c>
      <c r="F192" s="207">
        <f t="shared" si="47"/>
        <v>6438921.4703103602</v>
      </c>
      <c r="G192" s="207"/>
      <c r="H192" s="207">
        <f t="shared" si="48"/>
        <v>65759260.47031036</v>
      </c>
      <c r="I192" s="207">
        <f t="shared" si="44"/>
        <v>-52201519.273354039</v>
      </c>
      <c r="J192" s="207">
        <f t="shared" si="49"/>
        <v>13557741.196956322</v>
      </c>
      <c r="K192" s="207"/>
      <c r="L192" s="207">
        <f t="shared" si="50"/>
        <v>7118819.7266459614</v>
      </c>
      <c r="M192" s="208">
        <v>0.21</v>
      </c>
      <c r="N192" s="207">
        <f t="shared" si="45"/>
        <v>1494952</v>
      </c>
      <c r="Q192" s="209">
        <f t="shared" si="54"/>
        <v>4.462E-2</v>
      </c>
      <c r="R192" s="207">
        <f t="shared" si="51"/>
        <v>-153766.34471683513</v>
      </c>
      <c r="S192" s="209">
        <f t="shared" si="46"/>
        <v>4.4609999999999997E-2</v>
      </c>
      <c r="T192" s="207">
        <f t="shared" si="52"/>
        <v>-90728.167386948553</v>
      </c>
    </row>
    <row r="193" spans="1:20" x14ac:dyDescent="0.2">
      <c r="A193" s="205" t="str">
        <f>'Est Revenue Req CCR.ELG'!B239</f>
        <v>April</v>
      </c>
      <c r="B193" s="206">
        <f>'Est Revenue Req CCR.ELG'!C239</f>
        <v>2039</v>
      </c>
      <c r="D193" s="207">
        <f>'Est Revenue Req CCR.ELG'!D239</f>
        <v>65759260.47031036</v>
      </c>
      <c r="E193" s="207">
        <f>'Est Revenue Req CCR.ELG'!F239</f>
        <v>-59641463</v>
      </c>
      <c r="F193" s="207">
        <f t="shared" si="47"/>
        <v>6117797.4703103602</v>
      </c>
      <c r="G193" s="207"/>
      <c r="H193" s="207">
        <f t="shared" si="48"/>
        <v>65759260.47031036</v>
      </c>
      <c r="I193" s="207">
        <f t="shared" si="44"/>
        <v>-52446013.78545782</v>
      </c>
      <c r="J193" s="207">
        <f t="shared" si="49"/>
        <v>13313246.68485254</v>
      </c>
      <c r="K193" s="207"/>
      <c r="L193" s="207">
        <f t="shared" si="50"/>
        <v>7195449.2145421803</v>
      </c>
      <c r="M193" s="208">
        <v>0.21</v>
      </c>
      <c r="N193" s="207">
        <f t="shared" si="45"/>
        <v>1511044</v>
      </c>
      <c r="Q193" s="209">
        <f t="shared" si="54"/>
        <v>4.462E-2</v>
      </c>
      <c r="R193" s="207">
        <f t="shared" si="51"/>
        <v>-153766.34471683513</v>
      </c>
      <c r="S193" s="209">
        <f t="shared" si="46"/>
        <v>4.4609999999999997E-2</v>
      </c>
      <c r="T193" s="207">
        <f t="shared" si="52"/>
        <v>-90728.167386948553</v>
      </c>
    </row>
    <row r="194" spans="1:20" x14ac:dyDescent="0.2">
      <c r="A194" s="205" t="str">
        <f>'Est Revenue Req CCR.ELG'!B240</f>
        <v>May</v>
      </c>
      <c r="B194" s="206">
        <f>'Est Revenue Req CCR.ELG'!C240</f>
        <v>2039</v>
      </c>
      <c r="D194" s="207">
        <f>'Est Revenue Req CCR.ELG'!D240</f>
        <v>65759260.47031036</v>
      </c>
      <c r="E194" s="207">
        <f>'Est Revenue Req CCR.ELG'!F240</f>
        <v>-59962587</v>
      </c>
      <c r="F194" s="207">
        <f t="shared" si="47"/>
        <v>5796673.4703103602</v>
      </c>
      <c r="G194" s="207"/>
      <c r="H194" s="207">
        <f t="shared" si="48"/>
        <v>65759260.47031036</v>
      </c>
      <c r="I194" s="207">
        <f t="shared" si="44"/>
        <v>-52690508.297561601</v>
      </c>
      <c r="J194" s="207">
        <f t="shared" si="49"/>
        <v>13068752.172748759</v>
      </c>
      <c r="K194" s="207"/>
      <c r="L194" s="207">
        <f t="shared" si="50"/>
        <v>7272078.7024383992</v>
      </c>
      <c r="M194" s="208">
        <v>0.21</v>
      </c>
      <c r="N194" s="207">
        <f t="shared" si="45"/>
        <v>1527137</v>
      </c>
      <c r="Q194" s="209">
        <f t="shared" si="54"/>
        <v>4.462E-2</v>
      </c>
      <c r="R194" s="207">
        <f t="shared" si="51"/>
        <v>-153766.34471683513</v>
      </c>
      <c r="S194" s="209">
        <f t="shared" si="46"/>
        <v>4.4609999999999997E-2</v>
      </c>
      <c r="T194" s="207">
        <f t="shared" si="52"/>
        <v>-90728.167386948553</v>
      </c>
    </row>
    <row r="195" spans="1:20" x14ac:dyDescent="0.2">
      <c r="A195" s="205" t="str">
        <f>'Est Revenue Req CCR.ELG'!B241</f>
        <v>June</v>
      </c>
      <c r="B195" s="206">
        <f>'Est Revenue Req CCR.ELG'!C241</f>
        <v>2039</v>
      </c>
      <c r="D195" s="207">
        <f>'Est Revenue Req CCR.ELG'!D241</f>
        <v>65759260.47031036</v>
      </c>
      <c r="E195" s="207">
        <f>'Est Revenue Req CCR.ELG'!F241</f>
        <v>-60283711</v>
      </c>
      <c r="F195" s="207">
        <f t="shared" si="47"/>
        <v>5475549.4703103602</v>
      </c>
      <c r="G195" s="207"/>
      <c r="H195" s="207">
        <f t="shared" si="48"/>
        <v>65759260.47031036</v>
      </c>
      <c r="I195" s="207">
        <f t="shared" si="44"/>
        <v>-52935002.809665382</v>
      </c>
      <c r="J195" s="207">
        <f t="shared" si="49"/>
        <v>12824257.660644978</v>
      </c>
      <c r="K195" s="207"/>
      <c r="L195" s="207">
        <f t="shared" si="50"/>
        <v>7348708.1903346181</v>
      </c>
      <c r="M195" s="208">
        <v>0.21</v>
      </c>
      <c r="N195" s="207">
        <f t="shared" si="45"/>
        <v>1543229</v>
      </c>
      <c r="Q195" s="209">
        <f t="shared" si="54"/>
        <v>4.462E-2</v>
      </c>
      <c r="R195" s="207">
        <f t="shared" si="51"/>
        <v>-153766.34471683513</v>
      </c>
      <c r="S195" s="209">
        <f t="shared" si="46"/>
        <v>4.4609999999999997E-2</v>
      </c>
      <c r="T195" s="207">
        <f t="shared" si="52"/>
        <v>-90728.167386948553</v>
      </c>
    </row>
    <row r="196" spans="1:20" x14ac:dyDescent="0.2">
      <c r="A196" s="205" t="str">
        <f>'Est Revenue Req CCR.ELG'!B242</f>
        <v>July</v>
      </c>
      <c r="B196" s="206">
        <f>'Est Revenue Req CCR.ELG'!C242</f>
        <v>2039</v>
      </c>
      <c r="D196" s="207">
        <f>'Est Revenue Req CCR.ELG'!D242</f>
        <v>65759260.47031036</v>
      </c>
      <c r="E196" s="207">
        <f>'Est Revenue Req CCR.ELG'!F242</f>
        <v>-60604835</v>
      </c>
      <c r="F196" s="207">
        <f t="shared" si="47"/>
        <v>5154425.4703103602</v>
      </c>
      <c r="G196" s="207"/>
      <c r="H196" s="207">
        <f t="shared" si="48"/>
        <v>65759260.47031036</v>
      </c>
      <c r="I196" s="207">
        <f t="shared" si="44"/>
        <v>-53179497.321769163</v>
      </c>
      <c r="J196" s="207">
        <f t="shared" si="49"/>
        <v>12579763.148541197</v>
      </c>
      <c r="K196" s="207"/>
      <c r="L196" s="207">
        <f t="shared" si="50"/>
        <v>7425337.678230837</v>
      </c>
      <c r="M196" s="208">
        <v>0.21</v>
      </c>
      <c r="N196" s="207">
        <f t="shared" si="45"/>
        <v>1559321</v>
      </c>
      <c r="Q196" s="209">
        <f t="shared" si="54"/>
        <v>4.462E-2</v>
      </c>
      <c r="R196" s="207">
        <f t="shared" si="51"/>
        <v>-153766.34471683513</v>
      </c>
      <c r="S196" s="209">
        <f t="shared" si="46"/>
        <v>4.4609999999999997E-2</v>
      </c>
      <c r="T196" s="207">
        <f t="shared" si="52"/>
        <v>-90728.167386948553</v>
      </c>
    </row>
    <row r="197" spans="1:20" x14ac:dyDescent="0.2">
      <c r="A197" s="205" t="str">
        <f>'Est Revenue Req CCR.ELG'!B243</f>
        <v>August</v>
      </c>
      <c r="B197" s="206">
        <f>'Est Revenue Req CCR.ELG'!C243</f>
        <v>2039</v>
      </c>
      <c r="D197" s="207">
        <f>'Est Revenue Req CCR.ELG'!D243</f>
        <v>65759260.47031036</v>
      </c>
      <c r="E197" s="207">
        <f>'Est Revenue Req CCR.ELG'!F243</f>
        <v>-60925959</v>
      </c>
      <c r="F197" s="207">
        <f t="shared" si="47"/>
        <v>4833301.4703103602</v>
      </c>
      <c r="G197" s="207"/>
      <c r="H197" s="207">
        <f t="shared" si="48"/>
        <v>65759260.47031036</v>
      </c>
      <c r="I197" s="207">
        <f t="shared" si="44"/>
        <v>-53423991.833872944</v>
      </c>
      <c r="J197" s="207">
        <f t="shared" si="49"/>
        <v>12335268.636437416</v>
      </c>
      <c r="K197" s="207"/>
      <c r="L197" s="207">
        <f t="shared" si="50"/>
        <v>7501967.1661270559</v>
      </c>
      <c r="M197" s="208">
        <v>0.21</v>
      </c>
      <c r="N197" s="207">
        <f t="shared" si="45"/>
        <v>1575413</v>
      </c>
      <c r="Q197" s="209">
        <f t="shared" si="54"/>
        <v>4.462E-2</v>
      </c>
      <c r="R197" s="207">
        <f t="shared" si="51"/>
        <v>-153766.34471683513</v>
      </c>
      <c r="S197" s="209">
        <f t="shared" si="46"/>
        <v>4.4609999999999997E-2</v>
      </c>
      <c r="T197" s="207">
        <f t="shared" si="52"/>
        <v>-90728.167386948553</v>
      </c>
    </row>
    <row r="198" spans="1:20" x14ac:dyDescent="0.2">
      <c r="A198" s="205" t="str">
        <f>'Est Revenue Req CCR.ELG'!B244</f>
        <v>September</v>
      </c>
      <c r="B198" s="206">
        <f>'Est Revenue Req CCR.ELG'!C244</f>
        <v>2039</v>
      </c>
      <c r="D198" s="207">
        <f>'Est Revenue Req CCR.ELG'!D244</f>
        <v>65759260.47031036</v>
      </c>
      <c r="E198" s="207">
        <f>'Est Revenue Req CCR.ELG'!F244</f>
        <v>-61247083</v>
      </c>
      <c r="F198" s="207">
        <f t="shared" si="47"/>
        <v>4512177.4703103602</v>
      </c>
      <c r="G198" s="207"/>
      <c r="H198" s="207">
        <f t="shared" si="48"/>
        <v>65759260.47031036</v>
      </c>
      <c r="I198" s="207">
        <f t="shared" si="44"/>
        <v>-53668486.345976725</v>
      </c>
      <c r="J198" s="207">
        <f t="shared" si="49"/>
        <v>12090774.124333635</v>
      </c>
      <c r="K198" s="207"/>
      <c r="L198" s="207">
        <f t="shared" si="50"/>
        <v>7578596.6540232748</v>
      </c>
      <c r="M198" s="208">
        <v>0.21</v>
      </c>
      <c r="N198" s="207">
        <f t="shared" si="45"/>
        <v>1591505</v>
      </c>
      <c r="Q198" s="209">
        <f t="shared" si="54"/>
        <v>4.462E-2</v>
      </c>
      <c r="R198" s="207">
        <f t="shared" si="51"/>
        <v>-153766.34471683513</v>
      </c>
      <c r="S198" s="209">
        <f t="shared" si="46"/>
        <v>4.4609999999999997E-2</v>
      </c>
      <c r="T198" s="207">
        <f t="shared" si="52"/>
        <v>-90728.167386948553</v>
      </c>
    </row>
    <row r="199" spans="1:20" x14ac:dyDescent="0.2">
      <c r="A199" s="205" t="str">
        <f>'Est Revenue Req CCR.ELG'!B245</f>
        <v>October</v>
      </c>
      <c r="B199" s="206">
        <f>'Est Revenue Req CCR.ELG'!C245</f>
        <v>2039</v>
      </c>
      <c r="D199" s="207">
        <f>'Est Revenue Req CCR.ELG'!D245</f>
        <v>65759260.47031036</v>
      </c>
      <c r="E199" s="207">
        <f>'Est Revenue Req CCR.ELG'!F245</f>
        <v>-61568207</v>
      </c>
      <c r="F199" s="207">
        <f t="shared" si="47"/>
        <v>4191053.4703103602</v>
      </c>
      <c r="G199" s="207"/>
      <c r="H199" s="207">
        <f t="shared" si="48"/>
        <v>65759260.47031036</v>
      </c>
      <c r="I199" s="207">
        <f t="shared" si="44"/>
        <v>-53912980.858080506</v>
      </c>
      <c r="J199" s="207">
        <f t="shared" si="49"/>
        <v>11846279.612229854</v>
      </c>
      <c r="K199" s="207"/>
      <c r="L199" s="207">
        <f t="shared" si="50"/>
        <v>7655226.1419194937</v>
      </c>
      <c r="M199" s="208">
        <v>0.21</v>
      </c>
      <c r="N199" s="207">
        <f t="shared" si="45"/>
        <v>1607597</v>
      </c>
      <c r="Q199" s="209">
        <f t="shared" si="54"/>
        <v>4.462E-2</v>
      </c>
      <c r="R199" s="207">
        <f t="shared" si="51"/>
        <v>-153766.34471683513</v>
      </c>
      <c r="S199" s="209">
        <f t="shared" si="46"/>
        <v>4.4609999999999997E-2</v>
      </c>
      <c r="T199" s="207">
        <f t="shared" si="52"/>
        <v>-90728.167386948553</v>
      </c>
    </row>
    <row r="200" spans="1:20" x14ac:dyDescent="0.2">
      <c r="A200" s="205" t="str">
        <f>'Est Revenue Req CCR.ELG'!B246</f>
        <v>November</v>
      </c>
      <c r="B200" s="206">
        <f>'Est Revenue Req CCR.ELG'!C246</f>
        <v>2039</v>
      </c>
      <c r="D200" s="207">
        <f>'Est Revenue Req CCR.ELG'!D246</f>
        <v>65759260.47031036</v>
      </c>
      <c r="E200" s="207">
        <f>'Est Revenue Req CCR.ELG'!F246</f>
        <v>-61889331</v>
      </c>
      <c r="F200" s="207">
        <f t="shared" si="47"/>
        <v>3869929.4703103602</v>
      </c>
      <c r="G200" s="207"/>
      <c r="H200" s="207">
        <f t="shared" si="48"/>
        <v>65759260.47031036</v>
      </c>
      <c r="I200" s="207">
        <f t="shared" ref="I200:I213" si="55">R200+T200+I199</f>
        <v>-54157475.370184287</v>
      </c>
      <c r="J200" s="207">
        <f t="shared" si="49"/>
        <v>11601785.100126073</v>
      </c>
      <c r="K200" s="207"/>
      <c r="L200" s="207">
        <f t="shared" si="50"/>
        <v>7731855.6298157126</v>
      </c>
      <c r="M200" s="208">
        <v>0.21</v>
      </c>
      <c r="N200" s="207">
        <f t="shared" ref="N200:N213" si="56">ROUND(L200*M200,0)</f>
        <v>1623690</v>
      </c>
      <c r="Q200" s="209">
        <f t="shared" si="54"/>
        <v>4.462E-2</v>
      </c>
      <c r="R200" s="207">
        <f t="shared" si="51"/>
        <v>-153766.34471683513</v>
      </c>
      <c r="S200" s="209">
        <f t="shared" si="46"/>
        <v>4.4609999999999997E-2</v>
      </c>
      <c r="T200" s="207">
        <f t="shared" si="52"/>
        <v>-90728.167386948553</v>
      </c>
    </row>
    <row r="201" spans="1:20" x14ac:dyDescent="0.2">
      <c r="A201" s="205" t="str">
        <f>'Est Revenue Req CCR.ELG'!B247</f>
        <v>December</v>
      </c>
      <c r="B201" s="206">
        <f>'Est Revenue Req CCR.ELG'!C247</f>
        <v>2039</v>
      </c>
      <c r="D201" s="207">
        <f>'Est Revenue Req CCR.ELG'!D247</f>
        <v>65759260.47031036</v>
      </c>
      <c r="E201" s="207">
        <f>'Est Revenue Req CCR.ELG'!F247</f>
        <v>-62210455</v>
      </c>
      <c r="F201" s="207">
        <f t="shared" si="47"/>
        <v>3548805.4703103602</v>
      </c>
      <c r="G201" s="207"/>
      <c r="H201" s="207">
        <f t="shared" si="48"/>
        <v>65759260.47031036</v>
      </c>
      <c r="I201" s="207">
        <f t="shared" si="55"/>
        <v>-54401969.882288069</v>
      </c>
      <c r="J201" s="207">
        <f t="shared" si="49"/>
        <v>11357290.588022292</v>
      </c>
      <c r="K201" s="207"/>
      <c r="L201" s="207">
        <f t="shared" si="50"/>
        <v>7808485.1177119315</v>
      </c>
      <c r="M201" s="208">
        <v>0.21</v>
      </c>
      <c r="N201" s="207">
        <f t="shared" si="56"/>
        <v>1639782</v>
      </c>
      <c r="Q201" s="209">
        <f t="shared" si="54"/>
        <v>4.462E-2</v>
      </c>
      <c r="R201" s="207">
        <f t="shared" si="51"/>
        <v>-153766.34471683513</v>
      </c>
      <c r="S201" s="209">
        <f t="shared" si="46"/>
        <v>4.4609999999999997E-2</v>
      </c>
      <c r="T201" s="207">
        <f t="shared" si="52"/>
        <v>-90728.167386948553</v>
      </c>
    </row>
    <row r="202" spans="1:20" x14ac:dyDescent="0.2">
      <c r="A202" s="205" t="str">
        <f>'Est Revenue Req CCR.ELG'!B248</f>
        <v>January</v>
      </c>
      <c r="B202" s="206">
        <f>'Est Revenue Req CCR.ELG'!C248</f>
        <v>2040</v>
      </c>
      <c r="D202" s="207">
        <f>'Est Revenue Req CCR.ELG'!D248</f>
        <v>65759260.47031036</v>
      </c>
      <c r="E202" s="207">
        <f>'Est Revenue Req CCR.ELG'!F248</f>
        <v>-62531579</v>
      </c>
      <c r="F202" s="207">
        <f t="shared" si="47"/>
        <v>3227681.4703103602</v>
      </c>
      <c r="G202" s="207"/>
      <c r="H202" s="207">
        <f t="shared" si="48"/>
        <v>65759260.47031036</v>
      </c>
      <c r="I202" s="207">
        <f t="shared" si="55"/>
        <v>-54646450.271164767</v>
      </c>
      <c r="J202" s="207">
        <f t="shared" si="49"/>
        <v>11112810.199145593</v>
      </c>
      <c r="K202" s="207"/>
      <c r="L202" s="207">
        <f t="shared" si="50"/>
        <v>7885128.7288352326</v>
      </c>
      <c r="M202" s="208">
        <v>0.21</v>
      </c>
      <c r="N202" s="207">
        <f t="shared" si="56"/>
        <v>1655877</v>
      </c>
      <c r="Q202" s="209">
        <f t="shared" si="54"/>
        <v>4.4609999999999997E-2</v>
      </c>
      <c r="R202" s="207">
        <f t="shared" si="51"/>
        <v>-153731.88341143017</v>
      </c>
      <c r="S202" s="209">
        <f t="shared" si="46"/>
        <v>4.462E-2</v>
      </c>
      <c r="T202" s="207">
        <f t="shared" si="52"/>
        <v>-90748.5054652689</v>
      </c>
    </row>
    <row r="203" spans="1:20" x14ac:dyDescent="0.2">
      <c r="A203" s="205" t="str">
        <f>'Est Revenue Req CCR.ELG'!B249</f>
        <v>February</v>
      </c>
      <c r="B203" s="206">
        <f>'Est Revenue Req CCR.ELG'!C249</f>
        <v>2040</v>
      </c>
      <c r="D203" s="207">
        <f>'Est Revenue Req CCR.ELG'!D249</f>
        <v>65759260.47031036</v>
      </c>
      <c r="E203" s="207">
        <f>'Est Revenue Req CCR.ELG'!F249</f>
        <v>-62852703</v>
      </c>
      <c r="F203" s="207">
        <f t="shared" si="47"/>
        <v>2906557.4703103602</v>
      </c>
      <c r="G203" s="207"/>
      <c r="H203" s="207">
        <f t="shared" si="48"/>
        <v>65759260.47031036</v>
      </c>
      <c r="I203" s="207">
        <f t="shared" si="55"/>
        <v>-54890930.660041466</v>
      </c>
      <c r="J203" s="207">
        <f t="shared" si="49"/>
        <v>10868329.810268894</v>
      </c>
      <c r="K203" s="207"/>
      <c r="L203" s="207">
        <f t="shared" si="50"/>
        <v>7961772.3399585336</v>
      </c>
      <c r="M203" s="208">
        <v>0.21</v>
      </c>
      <c r="N203" s="207">
        <f t="shared" si="56"/>
        <v>1671972</v>
      </c>
      <c r="Q203" s="209">
        <f t="shared" si="54"/>
        <v>4.4609999999999997E-2</v>
      </c>
      <c r="R203" s="207">
        <f t="shared" si="51"/>
        <v>-153731.88341143017</v>
      </c>
      <c r="S203" s="209">
        <f t="shared" ref="S203:S213" si="57">VLOOKUP($B203+1-2024,$W$2:$X$22,2)</f>
        <v>4.462E-2</v>
      </c>
      <c r="T203" s="207">
        <f t="shared" si="52"/>
        <v>-90748.5054652689</v>
      </c>
    </row>
    <row r="204" spans="1:20" x14ac:dyDescent="0.2">
      <c r="A204" s="205" t="str">
        <f>'Est Revenue Req CCR.ELG'!B250</f>
        <v>March</v>
      </c>
      <c r="B204" s="206">
        <f>'Est Revenue Req CCR.ELG'!C250</f>
        <v>2040</v>
      </c>
      <c r="D204" s="207">
        <f>'Est Revenue Req CCR.ELG'!D250</f>
        <v>65759260.47031036</v>
      </c>
      <c r="E204" s="207">
        <f>'Est Revenue Req CCR.ELG'!F250</f>
        <v>-63173827</v>
      </c>
      <c r="F204" s="207">
        <f t="shared" ref="F204:F213" si="58">SUM(D204:E204)</f>
        <v>2585433.4703103602</v>
      </c>
      <c r="G204" s="207"/>
      <c r="H204" s="207">
        <f t="shared" ref="H204:H213" si="59">D204</f>
        <v>65759260.47031036</v>
      </c>
      <c r="I204" s="207">
        <f t="shared" si="55"/>
        <v>-55135411.048918165</v>
      </c>
      <c r="J204" s="207">
        <f t="shared" ref="J204:J213" si="60">SUM(H204:I204)</f>
        <v>10623849.421392195</v>
      </c>
      <c r="K204" s="207"/>
      <c r="L204" s="207">
        <f t="shared" ref="L204:L213" si="61">J204-F204</f>
        <v>8038415.9510818347</v>
      </c>
      <c r="M204" s="208">
        <v>0.21</v>
      </c>
      <c r="N204" s="207">
        <f t="shared" si="56"/>
        <v>1688067</v>
      </c>
      <c r="Q204" s="209">
        <f t="shared" si="54"/>
        <v>4.4609999999999997E-2</v>
      </c>
      <c r="R204" s="207">
        <f t="shared" ref="R204:R213" si="62">-H$9*Q204/12</f>
        <v>-153731.88341143017</v>
      </c>
      <c r="S204" s="209">
        <f t="shared" si="57"/>
        <v>4.462E-2</v>
      </c>
      <c r="T204" s="207">
        <f t="shared" ref="T204:T213" si="63">-(H$21-H$9)*S204/12</f>
        <v>-90748.5054652689</v>
      </c>
    </row>
    <row r="205" spans="1:20" x14ac:dyDescent="0.2">
      <c r="A205" s="205" t="str">
        <f>'Est Revenue Req CCR.ELG'!B251</f>
        <v>April</v>
      </c>
      <c r="B205" s="206">
        <f>'Est Revenue Req CCR.ELG'!C251</f>
        <v>2040</v>
      </c>
      <c r="D205" s="207">
        <f>'Est Revenue Req CCR.ELG'!D251</f>
        <v>65759260.47031036</v>
      </c>
      <c r="E205" s="207">
        <f>'Est Revenue Req CCR.ELG'!F251</f>
        <v>-63494951</v>
      </c>
      <c r="F205" s="207">
        <f t="shared" si="58"/>
        <v>2264309.4703103602</v>
      </c>
      <c r="G205" s="207"/>
      <c r="H205" s="207">
        <f t="shared" si="59"/>
        <v>65759260.47031036</v>
      </c>
      <c r="I205" s="207">
        <f t="shared" si="55"/>
        <v>-55379891.437794864</v>
      </c>
      <c r="J205" s="207">
        <f t="shared" si="60"/>
        <v>10379369.032515496</v>
      </c>
      <c r="K205" s="207"/>
      <c r="L205" s="207">
        <f t="shared" si="61"/>
        <v>8115059.5622051358</v>
      </c>
      <c r="M205" s="208">
        <v>0.21</v>
      </c>
      <c r="N205" s="207">
        <f t="shared" si="56"/>
        <v>1704163</v>
      </c>
      <c r="Q205" s="209">
        <f t="shared" si="54"/>
        <v>4.4609999999999997E-2</v>
      </c>
      <c r="R205" s="207">
        <f t="shared" si="62"/>
        <v>-153731.88341143017</v>
      </c>
      <c r="S205" s="209">
        <f t="shared" si="57"/>
        <v>4.462E-2</v>
      </c>
      <c r="T205" s="207">
        <f t="shared" si="63"/>
        <v>-90748.5054652689</v>
      </c>
    </row>
    <row r="206" spans="1:20" x14ac:dyDescent="0.2">
      <c r="A206" s="205" t="str">
        <f>'Est Revenue Req CCR.ELG'!B252</f>
        <v>May</v>
      </c>
      <c r="B206" s="206">
        <f>'Est Revenue Req CCR.ELG'!C252</f>
        <v>2040</v>
      </c>
      <c r="D206" s="207">
        <f>'Est Revenue Req CCR.ELG'!D252</f>
        <v>65759260.47031036</v>
      </c>
      <c r="E206" s="207">
        <f>'Est Revenue Req CCR.ELG'!F252</f>
        <v>-63816075</v>
      </c>
      <c r="F206" s="207">
        <f t="shared" si="58"/>
        <v>1943185.4703103602</v>
      </c>
      <c r="G206" s="207"/>
      <c r="H206" s="207">
        <f t="shared" si="59"/>
        <v>65759260.47031036</v>
      </c>
      <c r="I206" s="207">
        <f t="shared" si="55"/>
        <v>-55624371.826671563</v>
      </c>
      <c r="J206" s="207">
        <f t="shared" si="60"/>
        <v>10134888.643638797</v>
      </c>
      <c r="K206" s="207"/>
      <c r="L206" s="207">
        <f t="shared" si="61"/>
        <v>8191703.1733284369</v>
      </c>
      <c r="M206" s="208">
        <v>0.21</v>
      </c>
      <c r="N206" s="207">
        <f t="shared" si="56"/>
        <v>1720258</v>
      </c>
      <c r="Q206" s="209">
        <f t="shared" si="54"/>
        <v>4.4609999999999997E-2</v>
      </c>
      <c r="R206" s="207">
        <f t="shared" si="62"/>
        <v>-153731.88341143017</v>
      </c>
      <c r="S206" s="209">
        <f t="shared" si="57"/>
        <v>4.462E-2</v>
      </c>
      <c r="T206" s="207">
        <f t="shared" si="63"/>
        <v>-90748.5054652689</v>
      </c>
    </row>
    <row r="207" spans="1:20" x14ac:dyDescent="0.2">
      <c r="A207" s="205" t="str">
        <f>'Est Revenue Req CCR.ELG'!B253</f>
        <v>June</v>
      </c>
      <c r="B207" s="206">
        <f>'Est Revenue Req CCR.ELG'!C253</f>
        <v>2040</v>
      </c>
      <c r="D207" s="207">
        <f>'Est Revenue Req CCR.ELG'!D253</f>
        <v>65759260.47031036</v>
      </c>
      <c r="E207" s="207">
        <f>'Est Revenue Req CCR.ELG'!F253</f>
        <v>-64137199</v>
      </c>
      <c r="F207" s="207">
        <f t="shared" si="58"/>
        <v>1622061.4703103602</v>
      </c>
      <c r="G207" s="207"/>
      <c r="H207" s="207">
        <f t="shared" si="59"/>
        <v>65759260.47031036</v>
      </c>
      <c r="I207" s="207">
        <f t="shared" si="55"/>
        <v>-55868852.215548262</v>
      </c>
      <c r="J207" s="207">
        <f t="shared" si="60"/>
        <v>9890408.2547620982</v>
      </c>
      <c r="K207" s="207"/>
      <c r="L207" s="207">
        <f t="shared" si="61"/>
        <v>8268346.784451738</v>
      </c>
      <c r="M207" s="208">
        <v>0.21</v>
      </c>
      <c r="N207" s="207">
        <f t="shared" si="56"/>
        <v>1736353</v>
      </c>
      <c r="Q207" s="209">
        <f t="shared" si="54"/>
        <v>4.4609999999999997E-2</v>
      </c>
      <c r="R207" s="207">
        <f t="shared" si="62"/>
        <v>-153731.88341143017</v>
      </c>
      <c r="S207" s="209">
        <f t="shared" si="57"/>
        <v>4.462E-2</v>
      </c>
      <c r="T207" s="207">
        <f t="shared" si="63"/>
        <v>-90748.5054652689</v>
      </c>
    </row>
    <row r="208" spans="1:20" x14ac:dyDescent="0.2">
      <c r="A208" s="205" t="str">
        <f>'Est Revenue Req CCR.ELG'!B254</f>
        <v>July</v>
      </c>
      <c r="B208" s="206">
        <f>'Est Revenue Req CCR.ELG'!C254</f>
        <v>2040</v>
      </c>
      <c r="D208" s="207">
        <f>'Est Revenue Req CCR.ELG'!D254</f>
        <v>65759260.47031036</v>
      </c>
      <c r="E208" s="207">
        <f>'Est Revenue Req CCR.ELG'!F254</f>
        <v>-64458323</v>
      </c>
      <c r="F208" s="207">
        <f t="shared" si="58"/>
        <v>1300937.4703103602</v>
      </c>
      <c r="G208" s="207"/>
      <c r="H208" s="207">
        <f t="shared" si="59"/>
        <v>65759260.47031036</v>
      </c>
      <c r="I208" s="207">
        <f t="shared" si="55"/>
        <v>-56113332.604424961</v>
      </c>
      <c r="J208" s="207">
        <f t="shared" si="60"/>
        <v>9645927.8658853993</v>
      </c>
      <c r="K208" s="207"/>
      <c r="L208" s="207">
        <f t="shared" si="61"/>
        <v>8344990.3955750391</v>
      </c>
      <c r="M208" s="208">
        <v>0.21</v>
      </c>
      <c r="N208" s="207">
        <f t="shared" si="56"/>
        <v>1752448</v>
      </c>
      <c r="Q208" s="209">
        <f t="shared" si="54"/>
        <v>4.4609999999999997E-2</v>
      </c>
      <c r="R208" s="207">
        <f t="shared" si="62"/>
        <v>-153731.88341143017</v>
      </c>
      <c r="S208" s="209">
        <f t="shared" si="57"/>
        <v>4.462E-2</v>
      </c>
      <c r="T208" s="207">
        <f t="shared" si="63"/>
        <v>-90748.5054652689</v>
      </c>
    </row>
    <row r="209" spans="1:20" x14ac:dyDescent="0.2">
      <c r="A209" s="205" t="str">
        <f>'Est Revenue Req CCR.ELG'!B255</f>
        <v>August</v>
      </c>
      <c r="B209" s="206">
        <f>'Est Revenue Req CCR.ELG'!C255</f>
        <v>2040</v>
      </c>
      <c r="D209" s="207">
        <f>'Est Revenue Req CCR.ELG'!D255</f>
        <v>65759260.47031036</v>
      </c>
      <c r="E209" s="207">
        <f>'Est Revenue Req CCR.ELG'!F255</f>
        <v>-64779447</v>
      </c>
      <c r="F209" s="207">
        <f t="shared" si="58"/>
        <v>979813.47031036019</v>
      </c>
      <c r="G209" s="207"/>
      <c r="H209" s="207">
        <f t="shared" si="59"/>
        <v>65759260.47031036</v>
      </c>
      <c r="I209" s="207">
        <f t="shared" si="55"/>
        <v>-56357812.99330166</v>
      </c>
      <c r="J209" s="207">
        <f t="shared" si="60"/>
        <v>9401447.4770087004</v>
      </c>
      <c r="K209" s="207"/>
      <c r="L209" s="207">
        <f t="shared" si="61"/>
        <v>8421634.0066983402</v>
      </c>
      <c r="M209" s="208">
        <v>0.21</v>
      </c>
      <c r="N209" s="207">
        <f t="shared" si="56"/>
        <v>1768543</v>
      </c>
      <c r="Q209" s="209">
        <f t="shared" si="54"/>
        <v>4.4609999999999997E-2</v>
      </c>
      <c r="R209" s="207">
        <f t="shared" si="62"/>
        <v>-153731.88341143017</v>
      </c>
      <c r="S209" s="209">
        <f t="shared" si="57"/>
        <v>4.462E-2</v>
      </c>
      <c r="T209" s="207">
        <f t="shared" si="63"/>
        <v>-90748.5054652689</v>
      </c>
    </row>
    <row r="210" spans="1:20" x14ac:dyDescent="0.2">
      <c r="A210" s="205" t="str">
        <f>'Est Revenue Req CCR.ELG'!B256</f>
        <v>September</v>
      </c>
      <c r="B210" s="206">
        <f>'Est Revenue Req CCR.ELG'!C256</f>
        <v>2040</v>
      </c>
      <c r="D210" s="207">
        <f>'Est Revenue Req CCR.ELG'!D256</f>
        <v>65759260.47031036</v>
      </c>
      <c r="E210" s="207">
        <f>'Est Revenue Req CCR.ELG'!F256</f>
        <v>-65100571</v>
      </c>
      <c r="F210" s="207">
        <f t="shared" si="58"/>
        <v>658689.47031036019</v>
      </c>
      <c r="G210" s="207"/>
      <c r="H210" s="207">
        <f t="shared" si="59"/>
        <v>65759260.47031036</v>
      </c>
      <c r="I210" s="207">
        <f t="shared" si="55"/>
        <v>-56602293.382178359</v>
      </c>
      <c r="J210" s="207">
        <f t="shared" si="60"/>
        <v>9156967.0881320015</v>
      </c>
      <c r="K210" s="207"/>
      <c r="L210" s="207">
        <f t="shared" si="61"/>
        <v>8498277.6178216413</v>
      </c>
      <c r="M210" s="208">
        <v>0.21</v>
      </c>
      <c r="N210" s="207">
        <f t="shared" si="56"/>
        <v>1784638</v>
      </c>
      <c r="Q210" s="209">
        <f t="shared" si="54"/>
        <v>4.4609999999999997E-2</v>
      </c>
      <c r="R210" s="207">
        <f t="shared" si="62"/>
        <v>-153731.88341143017</v>
      </c>
      <c r="S210" s="209">
        <f t="shared" si="57"/>
        <v>4.462E-2</v>
      </c>
      <c r="T210" s="207">
        <f t="shared" si="63"/>
        <v>-90748.5054652689</v>
      </c>
    </row>
    <row r="211" spans="1:20" x14ac:dyDescent="0.2">
      <c r="A211" s="205" t="str">
        <f>'Est Revenue Req CCR.ELG'!B257</f>
        <v>October</v>
      </c>
      <c r="B211" s="206">
        <f>'Est Revenue Req CCR.ELG'!C257</f>
        <v>2040</v>
      </c>
      <c r="D211" s="207">
        <f>'Est Revenue Req CCR.ELG'!D257</f>
        <v>65759260.47031036</v>
      </c>
      <c r="E211" s="207">
        <f>'Est Revenue Req CCR.ELG'!F257</f>
        <v>-65421695</v>
      </c>
      <c r="F211" s="207">
        <f t="shared" si="58"/>
        <v>337565.47031036019</v>
      </c>
      <c r="G211" s="207"/>
      <c r="H211" s="207">
        <f t="shared" si="59"/>
        <v>65759260.47031036</v>
      </c>
      <c r="I211" s="207">
        <f t="shared" si="55"/>
        <v>-56846773.771055058</v>
      </c>
      <c r="J211" s="207">
        <f t="shared" si="60"/>
        <v>8912486.6992553025</v>
      </c>
      <c r="K211" s="207"/>
      <c r="L211" s="207">
        <f t="shared" si="61"/>
        <v>8574921.2289449424</v>
      </c>
      <c r="M211" s="208">
        <v>0.21</v>
      </c>
      <c r="N211" s="207">
        <f t="shared" si="56"/>
        <v>1800733</v>
      </c>
      <c r="Q211" s="209">
        <f t="shared" si="54"/>
        <v>4.4609999999999997E-2</v>
      </c>
      <c r="R211" s="207">
        <f t="shared" si="62"/>
        <v>-153731.88341143017</v>
      </c>
      <c r="S211" s="209">
        <f t="shared" si="57"/>
        <v>4.462E-2</v>
      </c>
      <c r="T211" s="207">
        <f t="shared" si="63"/>
        <v>-90748.5054652689</v>
      </c>
    </row>
    <row r="212" spans="1:20" x14ac:dyDescent="0.2">
      <c r="A212" s="205" t="str">
        <f>'Est Revenue Req CCR.ELG'!B258</f>
        <v>November</v>
      </c>
      <c r="B212" s="206">
        <f>'Est Revenue Req CCR.ELG'!C258</f>
        <v>2040</v>
      </c>
      <c r="D212" s="207">
        <f>'Est Revenue Req CCR.ELG'!D258</f>
        <v>65759260.47031036</v>
      </c>
      <c r="E212" s="207">
        <f>'Est Revenue Req CCR.ELG'!F258</f>
        <v>-65742819</v>
      </c>
      <c r="F212" s="207">
        <f t="shared" si="58"/>
        <v>16441.470310360193</v>
      </c>
      <c r="G212" s="207"/>
      <c r="H212" s="207">
        <f t="shared" si="59"/>
        <v>65759260.47031036</v>
      </c>
      <c r="I212" s="207">
        <f t="shared" si="55"/>
        <v>-57091254.159931757</v>
      </c>
      <c r="J212" s="207">
        <f t="shared" si="60"/>
        <v>8668006.3103786036</v>
      </c>
      <c r="K212" s="207"/>
      <c r="L212" s="207">
        <f t="shared" si="61"/>
        <v>8651564.8400682434</v>
      </c>
      <c r="M212" s="208">
        <v>0.21</v>
      </c>
      <c r="N212" s="207">
        <f t="shared" si="56"/>
        <v>1816829</v>
      </c>
      <c r="Q212" s="209">
        <f t="shared" si="54"/>
        <v>4.4609999999999997E-2</v>
      </c>
      <c r="R212" s="207">
        <f t="shared" si="62"/>
        <v>-153731.88341143017</v>
      </c>
      <c r="S212" s="209">
        <f t="shared" si="57"/>
        <v>4.462E-2</v>
      </c>
      <c r="T212" s="207">
        <f t="shared" si="63"/>
        <v>-90748.5054652689</v>
      </c>
    </row>
    <row r="213" spans="1:20" x14ac:dyDescent="0.2">
      <c r="A213" s="205" t="str">
        <f>'Est Revenue Req CCR.ELG'!B259</f>
        <v>December</v>
      </c>
      <c r="B213" s="206">
        <f>'Est Revenue Req CCR.ELG'!C259</f>
        <v>2040</v>
      </c>
      <c r="D213" s="207">
        <f>'Est Revenue Req CCR.ELG'!D259</f>
        <v>65759260.47031036</v>
      </c>
      <c r="E213" s="207">
        <f>'Est Revenue Req CCR.ELG'!F259</f>
        <v>-66063943</v>
      </c>
      <c r="F213" s="207">
        <f t="shared" si="58"/>
        <v>-304682.52968963981</v>
      </c>
      <c r="G213" s="207"/>
      <c r="H213" s="207">
        <f t="shared" si="59"/>
        <v>65759260.47031036</v>
      </c>
      <c r="I213" s="207">
        <f t="shared" si="55"/>
        <v>-57335734.548808455</v>
      </c>
      <c r="J213" s="207">
        <f t="shared" si="60"/>
        <v>8423525.9215019047</v>
      </c>
      <c r="K213" s="207"/>
      <c r="L213" s="207">
        <f t="shared" si="61"/>
        <v>8728208.4511915445</v>
      </c>
      <c r="M213" s="208">
        <v>0.21</v>
      </c>
      <c r="N213" s="207">
        <f t="shared" si="56"/>
        <v>1832924</v>
      </c>
      <c r="Q213" s="209">
        <f t="shared" si="54"/>
        <v>4.4609999999999997E-2</v>
      </c>
      <c r="R213" s="207">
        <f t="shared" si="62"/>
        <v>-153731.88341143017</v>
      </c>
      <c r="S213" s="209">
        <f t="shared" si="57"/>
        <v>4.462E-2</v>
      </c>
      <c r="T213" s="207">
        <f t="shared" si="63"/>
        <v>-90748.5054652689</v>
      </c>
    </row>
    <row r="214" spans="1:20" x14ac:dyDescent="0.2">
      <c r="A214" s="205"/>
      <c r="B214" s="206"/>
      <c r="D214" s="25"/>
      <c r="E214" s="25"/>
      <c r="F214" s="25"/>
      <c r="H214" s="25"/>
      <c r="I214" s="25"/>
      <c r="J214" s="25"/>
      <c r="L214" s="25"/>
      <c r="M214" s="208"/>
      <c r="N214" s="25"/>
      <c r="Q214" s="209"/>
      <c r="R214" s="25"/>
      <c r="S214" s="209"/>
      <c r="T214" s="25"/>
    </row>
    <row r="215" spans="1:20" x14ac:dyDescent="0.2">
      <c r="A215" s="205"/>
      <c r="B215" s="206"/>
      <c r="D215" s="25"/>
      <c r="E215" s="25"/>
      <c r="F215" s="25"/>
      <c r="H215" s="25"/>
      <c r="I215" s="25"/>
      <c r="J215" s="25"/>
      <c r="L215" s="25"/>
      <c r="M215" s="208"/>
      <c r="N215" s="25"/>
      <c r="Q215" s="209"/>
      <c r="R215" s="25"/>
      <c r="S215" s="209"/>
      <c r="T215" s="25"/>
    </row>
    <row r="216" spans="1:20" x14ac:dyDescent="0.2">
      <c r="A216" s="205"/>
      <c r="B216" s="206"/>
      <c r="D216" s="25"/>
      <c r="E216" s="25"/>
      <c r="F216" s="25"/>
      <c r="H216" s="25"/>
      <c r="I216" s="25"/>
      <c r="J216" s="25"/>
      <c r="L216" s="25"/>
      <c r="M216" s="208"/>
      <c r="N216" s="25"/>
      <c r="Q216" s="209"/>
      <c r="R216" s="25"/>
      <c r="S216" s="209"/>
      <c r="T216" s="25"/>
    </row>
    <row r="217" spans="1:20" x14ac:dyDescent="0.2">
      <c r="A217" s="205"/>
      <c r="B217" s="206"/>
      <c r="D217" s="25"/>
      <c r="E217" s="25"/>
      <c r="F217" s="25"/>
      <c r="H217" s="25"/>
      <c r="I217" s="25"/>
      <c r="J217" s="25"/>
      <c r="L217" s="25"/>
      <c r="M217" s="208"/>
      <c r="N217" s="25"/>
      <c r="Q217" s="209"/>
      <c r="R217" s="25"/>
      <c r="S217" s="209"/>
      <c r="T217" s="25"/>
    </row>
    <row r="218" spans="1:20" x14ac:dyDescent="0.2">
      <c r="A218" s="205"/>
      <c r="B218" s="206"/>
      <c r="D218" s="25"/>
      <c r="E218" s="25"/>
      <c r="F218" s="25"/>
      <c r="H218" s="25"/>
      <c r="I218" s="25"/>
      <c r="J218" s="25"/>
      <c r="L218" s="25"/>
      <c r="M218" s="208"/>
      <c r="N218" s="25"/>
      <c r="Q218" s="209"/>
      <c r="R218" s="25"/>
      <c r="S218" s="209"/>
      <c r="T218" s="25"/>
    </row>
    <row r="219" spans="1:20" x14ac:dyDescent="0.2">
      <c r="A219" s="205"/>
      <c r="B219" s="206"/>
      <c r="D219" s="25"/>
      <c r="E219" s="25"/>
      <c r="F219" s="25"/>
      <c r="H219" s="25"/>
      <c r="I219" s="25"/>
      <c r="J219" s="25"/>
      <c r="L219" s="25"/>
      <c r="M219" s="208"/>
      <c r="N219" s="25"/>
      <c r="Q219" s="209"/>
      <c r="R219" s="25"/>
      <c r="S219" s="209"/>
      <c r="T219" s="25"/>
    </row>
    <row r="220" spans="1:20" x14ac:dyDescent="0.2">
      <c r="A220" s="205"/>
      <c r="B220" s="206"/>
      <c r="D220" s="25"/>
      <c r="E220" s="25"/>
      <c r="F220" s="25"/>
      <c r="H220" s="25"/>
      <c r="I220" s="25"/>
      <c r="J220" s="25"/>
      <c r="L220" s="25"/>
      <c r="M220" s="208"/>
      <c r="N220" s="25"/>
      <c r="Q220" s="209"/>
      <c r="R220" s="25"/>
      <c r="S220" s="209"/>
      <c r="T220" s="25"/>
    </row>
    <row r="221" spans="1:20" x14ac:dyDescent="0.2">
      <c r="A221" s="205"/>
      <c r="B221" s="206"/>
      <c r="D221" s="25"/>
      <c r="E221" s="25"/>
      <c r="F221" s="25"/>
      <c r="H221" s="25"/>
      <c r="I221" s="25"/>
      <c r="J221" s="25"/>
      <c r="L221" s="25"/>
      <c r="M221" s="208"/>
      <c r="N221" s="25"/>
      <c r="Q221" s="209"/>
      <c r="R221" s="25"/>
      <c r="S221" s="209"/>
      <c r="T221" s="25"/>
    </row>
    <row r="222" spans="1:20" x14ac:dyDescent="0.2">
      <c r="A222" s="205"/>
      <c r="B222" s="206"/>
      <c r="D222" s="25"/>
      <c r="E222" s="25"/>
      <c r="F222" s="25"/>
      <c r="H222" s="25"/>
      <c r="I222" s="25"/>
      <c r="J222" s="25"/>
      <c r="L222" s="25"/>
      <c r="M222" s="208"/>
      <c r="N222" s="25"/>
      <c r="Q222" s="209"/>
      <c r="R222" s="25"/>
      <c r="S222" s="209"/>
      <c r="T222" s="25"/>
    </row>
    <row r="223" spans="1:20" x14ac:dyDescent="0.2">
      <c r="A223" s="205"/>
      <c r="B223" s="206"/>
      <c r="D223" s="25"/>
      <c r="E223" s="25"/>
      <c r="F223" s="25"/>
      <c r="H223" s="25"/>
      <c r="I223" s="25"/>
      <c r="J223" s="25"/>
      <c r="L223" s="25"/>
      <c r="M223" s="208"/>
      <c r="N223" s="25"/>
      <c r="Q223" s="209"/>
      <c r="R223" s="25"/>
      <c r="S223" s="209"/>
      <c r="T223" s="25"/>
    </row>
    <row r="224" spans="1:20" x14ac:dyDescent="0.2">
      <c r="A224" s="205"/>
      <c r="B224" s="206"/>
      <c r="D224" s="25"/>
      <c r="E224" s="25"/>
      <c r="F224" s="25"/>
      <c r="H224" s="25"/>
      <c r="I224" s="25"/>
      <c r="J224" s="25"/>
      <c r="L224" s="25"/>
      <c r="M224" s="208"/>
      <c r="N224" s="25"/>
      <c r="Q224" s="209"/>
      <c r="R224" s="25"/>
      <c r="S224" s="209"/>
      <c r="T224" s="25"/>
    </row>
    <row r="225" spans="1:20" x14ac:dyDescent="0.2">
      <c r="A225" s="205"/>
      <c r="B225" s="206"/>
      <c r="D225" s="25"/>
      <c r="E225" s="25"/>
      <c r="F225" s="25"/>
      <c r="H225" s="25"/>
      <c r="I225" s="25"/>
      <c r="J225" s="25"/>
      <c r="L225" s="25"/>
      <c r="M225" s="208"/>
      <c r="N225" s="25"/>
      <c r="Q225" s="209"/>
      <c r="R225" s="25"/>
      <c r="S225" s="209"/>
      <c r="T225" s="25"/>
    </row>
    <row r="226" spans="1:20" x14ac:dyDescent="0.2">
      <c r="A226" s="205"/>
      <c r="B226" s="206"/>
      <c r="D226" s="25"/>
      <c r="E226" s="25"/>
      <c r="F226" s="25"/>
      <c r="H226" s="25"/>
      <c r="I226" s="25"/>
      <c r="J226" s="25"/>
      <c r="L226" s="25"/>
      <c r="M226" s="208"/>
      <c r="N226" s="25"/>
      <c r="Q226" s="209"/>
      <c r="R226" s="25"/>
      <c r="S226" s="209"/>
      <c r="T226" s="25"/>
    </row>
    <row r="227" spans="1:20" x14ac:dyDescent="0.2">
      <c r="A227" s="205"/>
      <c r="B227" s="206"/>
      <c r="D227" s="25"/>
      <c r="E227" s="25"/>
      <c r="F227" s="25"/>
      <c r="H227" s="25"/>
      <c r="I227" s="25"/>
      <c r="J227" s="25"/>
      <c r="L227" s="25"/>
      <c r="M227" s="208"/>
      <c r="N227" s="25"/>
      <c r="Q227" s="209"/>
      <c r="R227" s="25"/>
      <c r="S227" s="209"/>
      <c r="T227" s="25"/>
    </row>
    <row r="228" spans="1:20" x14ac:dyDescent="0.2">
      <c r="A228" s="205"/>
      <c r="B228" s="206"/>
      <c r="D228" s="25"/>
      <c r="E228" s="25"/>
      <c r="F228" s="25"/>
      <c r="H228" s="25"/>
      <c r="I228" s="25"/>
      <c r="J228" s="25"/>
      <c r="L228" s="25"/>
      <c r="M228" s="208"/>
      <c r="N228" s="25"/>
      <c r="Q228" s="209"/>
      <c r="R228" s="25"/>
      <c r="S228" s="209"/>
      <c r="T228" s="25"/>
    </row>
    <row r="229" spans="1:20" x14ac:dyDescent="0.2">
      <c r="A229" s="205"/>
      <c r="B229" s="206"/>
      <c r="D229" s="25"/>
      <c r="E229" s="25"/>
      <c r="F229" s="25"/>
      <c r="H229" s="25"/>
      <c r="I229" s="25"/>
      <c r="J229" s="25"/>
      <c r="L229" s="25"/>
      <c r="M229" s="208"/>
      <c r="N229" s="25"/>
      <c r="Q229" s="209"/>
      <c r="R229" s="25"/>
      <c r="S229" s="209"/>
      <c r="T229" s="25"/>
    </row>
    <row r="230" spans="1:20" x14ac:dyDescent="0.2">
      <c r="A230" s="205"/>
      <c r="B230" s="206"/>
      <c r="D230" s="25"/>
      <c r="E230" s="25"/>
      <c r="F230" s="25"/>
      <c r="H230" s="25"/>
      <c r="I230" s="25"/>
      <c r="J230" s="25"/>
      <c r="L230" s="25"/>
      <c r="M230" s="208"/>
      <c r="N230" s="25"/>
      <c r="Q230" s="209"/>
      <c r="R230" s="25"/>
      <c r="S230" s="209"/>
      <c r="T230" s="25"/>
    </row>
    <row r="231" spans="1:20" x14ac:dyDescent="0.2">
      <c r="A231" s="205"/>
      <c r="B231" s="206"/>
      <c r="D231" s="25"/>
      <c r="E231" s="25"/>
      <c r="F231" s="25"/>
      <c r="H231" s="25"/>
      <c r="I231" s="25"/>
      <c r="J231" s="25"/>
      <c r="L231" s="25"/>
      <c r="M231" s="208"/>
      <c r="N231" s="25"/>
      <c r="Q231" s="209"/>
      <c r="R231" s="25"/>
      <c r="S231" s="209"/>
      <c r="T231" s="25"/>
    </row>
    <row r="232" spans="1:20" x14ac:dyDescent="0.2">
      <c r="A232" s="205"/>
      <c r="B232" s="206"/>
      <c r="D232" s="25"/>
      <c r="E232" s="25"/>
      <c r="F232" s="25"/>
      <c r="H232" s="25"/>
      <c r="I232" s="25"/>
      <c r="J232" s="25"/>
      <c r="L232" s="25"/>
      <c r="M232" s="208"/>
      <c r="N232" s="25"/>
      <c r="Q232" s="209"/>
      <c r="R232" s="25"/>
      <c r="S232" s="209"/>
      <c r="T232" s="25"/>
    </row>
    <row r="233" spans="1:20" x14ac:dyDescent="0.2">
      <c r="A233" s="205"/>
      <c r="B233" s="206"/>
      <c r="D233" s="25"/>
      <c r="E233" s="25"/>
      <c r="F233" s="25"/>
      <c r="H233" s="25"/>
      <c r="I233" s="25"/>
      <c r="J233" s="25"/>
      <c r="L233" s="25"/>
      <c r="M233" s="208"/>
      <c r="N233" s="25"/>
      <c r="Q233" s="209"/>
      <c r="R233" s="25"/>
      <c r="S233" s="209"/>
      <c r="T233" s="25"/>
    </row>
    <row r="234" spans="1:20" x14ac:dyDescent="0.2">
      <c r="A234" s="205"/>
      <c r="B234" s="206"/>
      <c r="D234" s="25"/>
      <c r="E234" s="25"/>
      <c r="F234" s="25"/>
      <c r="H234" s="25"/>
      <c r="I234" s="25"/>
      <c r="J234" s="25"/>
      <c r="L234" s="25"/>
      <c r="M234" s="208"/>
      <c r="N234" s="25"/>
      <c r="Q234" s="209"/>
      <c r="R234" s="25"/>
      <c r="S234" s="209"/>
      <c r="T234" s="25"/>
    </row>
    <row r="235" spans="1:20" x14ac:dyDescent="0.2">
      <c r="A235" s="205"/>
      <c r="B235" s="206"/>
      <c r="D235" s="25"/>
      <c r="E235" s="25"/>
      <c r="F235" s="25"/>
      <c r="H235" s="25"/>
      <c r="I235" s="25"/>
      <c r="J235" s="25"/>
      <c r="L235" s="25"/>
      <c r="M235" s="208"/>
      <c r="N235" s="25"/>
      <c r="Q235" s="209"/>
      <c r="R235" s="25"/>
      <c r="S235" s="209"/>
      <c r="T235" s="25"/>
    </row>
    <row r="236" spans="1:20" x14ac:dyDescent="0.2">
      <c r="A236" s="205"/>
      <c r="B236" s="206"/>
      <c r="D236" s="25"/>
      <c r="E236" s="25"/>
      <c r="F236" s="25"/>
      <c r="H236" s="25"/>
      <c r="I236" s="25"/>
      <c r="J236" s="25"/>
      <c r="L236" s="25"/>
      <c r="M236" s="208"/>
      <c r="N236" s="25"/>
      <c r="Q236" s="209"/>
      <c r="R236" s="25"/>
      <c r="S236" s="209"/>
      <c r="T236" s="25"/>
    </row>
    <row r="237" spans="1:20" x14ac:dyDescent="0.2">
      <c r="A237" s="205"/>
      <c r="B237" s="206"/>
      <c r="D237" s="25"/>
      <c r="E237" s="25"/>
      <c r="F237" s="25"/>
      <c r="H237" s="25"/>
      <c r="I237" s="25"/>
      <c r="J237" s="25"/>
      <c r="L237" s="25"/>
      <c r="M237" s="208"/>
      <c r="N237" s="25"/>
      <c r="Q237" s="209"/>
      <c r="R237" s="25"/>
      <c r="S237" s="209"/>
      <c r="T237" s="25"/>
    </row>
    <row r="238" spans="1:20" x14ac:dyDescent="0.2">
      <c r="A238" s="205"/>
      <c r="B238" s="206"/>
      <c r="D238" s="25"/>
      <c r="E238" s="25"/>
      <c r="F238" s="25"/>
      <c r="H238" s="25"/>
      <c r="I238" s="25"/>
      <c r="J238" s="25"/>
      <c r="L238" s="25"/>
      <c r="M238" s="208"/>
      <c r="N238" s="25"/>
      <c r="Q238" s="209"/>
      <c r="R238" s="25"/>
      <c r="S238" s="209"/>
      <c r="T238" s="25"/>
    </row>
    <row r="239" spans="1:20" x14ac:dyDescent="0.2">
      <c r="A239" s="205"/>
      <c r="B239" s="206"/>
      <c r="D239" s="25"/>
      <c r="E239" s="25"/>
      <c r="F239" s="25"/>
      <c r="H239" s="25"/>
      <c r="I239" s="25"/>
      <c r="J239" s="25"/>
      <c r="L239" s="25"/>
      <c r="M239" s="208"/>
      <c r="N239" s="25"/>
      <c r="Q239" s="209"/>
      <c r="R239" s="25"/>
      <c r="S239" s="209"/>
      <c r="T239" s="25"/>
    </row>
    <row r="240" spans="1:20" x14ac:dyDescent="0.2">
      <c r="A240" s="205"/>
      <c r="B240" s="206"/>
      <c r="D240" s="25"/>
      <c r="E240" s="25"/>
      <c r="F240" s="25"/>
      <c r="H240" s="25"/>
      <c r="I240" s="25"/>
      <c r="J240" s="25"/>
      <c r="L240" s="25"/>
      <c r="M240" s="208"/>
      <c r="N240" s="25"/>
      <c r="Q240" s="209"/>
      <c r="R240" s="25"/>
      <c r="S240" s="209"/>
      <c r="T240" s="25"/>
    </row>
    <row r="241" spans="1:20" x14ac:dyDescent="0.2">
      <c r="A241" s="205"/>
      <c r="B241" s="206"/>
      <c r="D241" s="25"/>
      <c r="E241" s="25"/>
      <c r="F241" s="25"/>
      <c r="H241" s="25"/>
      <c r="I241" s="25"/>
      <c r="J241" s="25"/>
      <c r="L241" s="25"/>
      <c r="M241" s="208"/>
      <c r="N241" s="25"/>
      <c r="Q241" s="209"/>
      <c r="R241" s="25"/>
      <c r="S241" s="209"/>
      <c r="T241" s="25"/>
    </row>
    <row r="242" spans="1:20" x14ac:dyDescent="0.2">
      <c r="A242" s="205"/>
      <c r="B242" s="206"/>
      <c r="D242" s="25"/>
      <c r="E242" s="25"/>
      <c r="F242" s="25"/>
      <c r="H242" s="25"/>
      <c r="I242" s="25"/>
      <c r="J242" s="25"/>
      <c r="L242" s="25"/>
      <c r="M242" s="208"/>
      <c r="N242" s="25"/>
      <c r="Q242" s="209"/>
      <c r="R242" s="25"/>
      <c r="S242" s="209"/>
      <c r="T242" s="25"/>
    </row>
    <row r="243" spans="1:20" x14ac:dyDescent="0.2">
      <c r="A243" s="205"/>
      <c r="B243" s="206"/>
      <c r="D243" s="25"/>
      <c r="E243" s="25"/>
      <c r="F243" s="25"/>
      <c r="H243" s="25"/>
      <c r="I243" s="25"/>
      <c r="J243" s="25"/>
      <c r="L243" s="25"/>
      <c r="M243" s="208"/>
      <c r="N243" s="25"/>
      <c r="Q243" s="209"/>
      <c r="R243" s="25"/>
      <c r="S243" s="209"/>
      <c r="T243" s="25"/>
    </row>
    <row r="244" spans="1:20" x14ac:dyDescent="0.2">
      <c r="A244" s="205"/>
      <c r="B244" s="206"/>
      <c r="D244" s="25"/>
      <c r="E244" s="25"/>
      <c r="F244" s="25"/>
      <c r="H244" s="25"/>
      <c r="I244" s="25"/>
      <c r="J244" s="25"/>
      <c r="L244" s="25"/>
      <c r="M244" s="208"/>
      <c r="N244" s="25"/>
      <c r="Q244" s="209"/>
      <c r="R244" s="25"/>
      <c r="S244" s="209"/>
      <c r="T244" s="25"/>
    </row>
    <row r="245" spans="1:20" x14ac:dyDescent="0.2">
      <c r="A245" s="205"/>
      <c r="B245" s="206"/>
      <c r="D245" s="25"/>
      <c r="E245" s="25"/>
      <c r="F245" s="25"/>
      <c r="H245" s="25"/>
      <c r="I245" s="25"/>
      <c r="J245" s="25"/>
      <c r="L245" s="25"/>
      <c r="M245" s="208"/>
      <c r="N245" s="25"/>
      <c r="Q245" s="209"/>
      <c r="R245" s="25"/>
      <c r="S245" s="209"/>
      <c r="T245" s="25"/>
    </row>
    <row r="246" spans="1:20" x14ac:dyDescent="0.2">
      <c r="A246" s="205"/>
      <c r="B246" s="206"/>
      <c r="D246" s="25"/>
      <c r="E246" s="25"/>
      <c r="F246" s="25"/>
      <c r="H246" s="25"/>
      <c r="I246" s="25"/>
      <c r="J246" s="25"/>
      <c r="L246" s="25"/>
      <c r="M246" s="208"/>
      <c r="N246" s="25"/>
      <c r="Q246" s="209"/>
      <c r="R246" s="25"/>
      <c r="S246" s="209"/>
      <c r="T246" s="25"/>
    </row>
    <row r="247" spans="1:20" x14ac:dyDescent="0.2">
      <c r="A247" s="205"/>
      <c r="B247" s="206"/>
      <c r="D247" s="25"/>
      <c r="E247" s="25"/>
      <c r="F247" s="25"/>
      <c r="H247" s="25"/>
      <c r="I247" s="25"/>
      <c r="J247" s="25"/>
      <c r="L247" s="25"/>
      <c r="M247" s="208"/>
      <c r="N247" s="25"/>
      <c r="Q247" s="209"/>
      <c r="R247" s="25"/>
      <c r="S247" s="209"/>
      <c r="T247" s="25"/>
    </row>
    <row r="248" spans="1:20" x14ac:dyDescent="0.2">
      <c r="A248" s="205"/>
      <c r="B248" s="206"/>
      <c r="D248" s="25"/>
      <c r="E248" s="25"/>
      <c r="F248" s="25"/>
      <c r="H248" s="25"/>
      <c r="I248" s="25"/>
      <c r="J248" s="25"/>
      <c r="L248" s="25"/>
      <c r="M248" s="208"/>
      <c r="N248" s="25"/>
      <c r="Q248" s="209"/>
      <c r="R248" s="25"/>
      <c r="S248" s="209"/>
      <c r="T248" s="25"/>
    </row>
    <row r="249" spans="1:20" x14ac:dyDescent="0.2">
      <c r="A249" s="205"/>
      <c r="B249" s="206"/>
      <c r="D249" s="25"/>
      <c r="E249" s="25"/>
      <c r="F249" s="25"/>
      <c r="H249" s="25"/>
      <c r="I249" s="25"/>
      <c r="J249" s="25"/>
      <c r="L249" s="25"/>
      <c r="M249" s="208"/>
      <c r="N249" s="25"/>
      <c r="Q249" s="209"/>
      <c r="R249" s="25"/>
      <c r="S249" s="209"/>
      <c r="T249" s="25"/>
    </row>
    <row r="250" spans="1:20" x14ac:dyDescent="0.2">
      <c r="A250" s="205"/>
      <c r="B250" s="206"/>
      <c r="D250" s="25"/>
      <c r="E250" s="25"/>
      <c r="F250" s="25"/>
      <c r="H250" s="25"/>
      <c r="I250" s="25"/>
      <c r="J250" s="25"/>
      <c r="L250" s="25"/>
      <c r="M250" s="208"/>
      <c r="N250" s="25"/>
      <c r="Q250" s="209"/>
      <c r="R250" s="25"/>
      <c r="S250" s="209"/>
      <c r="T250" s="25"/>
    </row>
    <row r="251" spans="1:20" x14ac:dyDescent="0.2">
      <c r="A251" s="205"/>
      <c r="B251" s="206"/>
      <c r="D251" s="25"/>
      <c r="E251" s="25"/>
      <c r="F251" s="25"/>
      <c r="H251" s="25"/>
      <c r="I251" s="25"/>
      <c r="J251" s="25"/>
      <c r="L251" s="25"/>
      <c r="M251" s="208"/>
      <c r="N251" s="25"/>
      <c r="Q251" s="209"/>
      <c r="R251" s="25"/>
      <c r="S251" s="209"/>
      <c r="T251" s="25"/>
    </row>
    <row r="252" spans="1:20" x14ac:dyDescent="0.2">
      <c r="A252" s="205"/>
      <c r="B252" s="206"/>
      <c r="D252" s="25"/>
      <c r="E252" s="25"/>
      <c r="F252" s="25"/>
      <c r="H252" s="25"/>
      <c r="I252" s="25"/>
      <c r="J252" s="25"/>
      <c r="L252" s="25"/>
      <c r="M252" s="208"/>
      <c r="N252" s="25"/>
      <c r="Q252" s="209"/>
      <c r="R252" s="25"/>
      <c r="S252" s="209"/>
      <c r="T252" s="25"/>
    </row>
    <row r="253" spans="1:20" x14ac:dyDescent="0.2">
      <c r="A253" s="205"/>
      <c r="B253" s="206"/>
      <c r="D253" s="25"/>
      <c r="E253" s="25"/>
      <c r="F253" s="25"/>
      <c r="H253" s="25"/>
      <c r="I253" s="25"/>
      <c r="J253" s="25"/>
      <c r="L253" s="25"/>
      <c r="M253" s="208"/>
      <c r="N253" s="25"/>
      <c r="Q253" s="209"/>
      <c r="R253" s="25"/>
      <c r="S253" s="209"/>
      <c r="T253" s="25"/>
    </row>
    <row r="254" spans="1:20" x14ac:dyDescent="0.2">
      <c r="A254" s="205"/>
      <c r="B254" s="206"/>
      <c r="D254" s="25"/>
      <c r="E254" s="25"/>
      <c r="F254" s="25"/>
      <c r="H254" s="25"/>
      <c r="I254" s="25"/>
      <c r="J254" s="25"/>
      <c r="L254" s="25"/>
      <c r="M254" s="208"/>
      <c r="N254" s="25"/>
      <c r="Q254" s="209"/>
      <c r="R254" s="25"/>
      <c r="S254" s="209"/>
      <c r="T254" s="25"/>
    </row>
    <row r="255" spans="1:20" x14ac:dyDescent="0.2">
      <c r="A255" s="205"/>
      <c r="B255" s="206"/>
      <c r="D255" s="25"/>
      <c r="E255" s="25"/>
      <c r="F255" s="25"/>
      <c r="H255" s="25"/>
      <c r="I255" s="25"/>
      <c r="J255" s="25"/>
      <c r="L255" s="25"/>
      <c r="M255" s="208"/>
      <c r="N255" s="25"/>
      <c r="Q255" s="209"/>
      <c r="R255" s="25"/>
      <c r="S255" s="209"/>
      <c r="T255" s="25"/>
    </row>
    <row r="256" spans="1:20" x14ac:dyDescent="0.2">
      <c r="A256" s="205"/>
      <c r="B256" s="206"/>
      <c r="D256" s="25"/>
      <c r="E256" s="25"/>
      <c r="F256" s="25"/>
      <c r="H256" s="25"/>
      <c r="I256" s="25"/>
      <c r="J256" s="25"/>
      <c r="L256" s="25"/>
      <c r="M256" s="208"/>
      <c r="N256" s="25"/>
      <c r="Q256" s="209"/>
      <c r="R256" s="25"/>
      <c r="S256" s="209"/>
      <c r="T256" s="25"/>
    </row>
    <row r="257" spans="1:20" x14ac:dyDescent="0.2">
      <c r="A257" s="205"/>
      <c r="B257" s="206"/>
      <c r="D257" s="25"/>
      <c r="E257" s="25"/>
      <c r="F257" s="25"/>
      <c r="H257" s="25"/>
      <c r="I257" s="25"/>
      <c r="J257" s="25"/>
      <c r="L257" s="25"/>
      <c r="M257" s="208"/>
      <c r="N257" s="25"/>
      <c r="Q257" s="209"/>
      <c r="R257" s="25"/>
      <c r="S257" s="209"/>
      <c r="T257" s="25"/>
    </row>
    <row r="258" spans="1:20" x14ac:dyDescent="0.2">
      <c r="A258" s="205"/>
      <c r="B258" s="206"/>
      <c r="D258" s="25"/>
      <c r="E258" s="25"/>
      <c r="F258" s="25"/>
      <c r="H258" s="25"/>
      <c r="I258" s="25"/>
      <c r="J258" s="25"/>
      <c r="L258" s="25"/>
      <c r="M258" s="208"/>
      <c r="N258" s="25"/>
      <c r="Q258" s="209"/>
      <c r="R258" s="25"/>
      <c r="S258" s="209"/>
      <c r="T258" s="25"/>
    </row>
    <row r="259" spans="1:20" x14ac:dyDescent="0.2">
      <c r="A259" s="205"/>
      <c r="B259" s="206"/>
      <c r="D259" s="25"/>
      <c r="E259" s="25"/>
      <c r="F259" s="25"/>
      <c r="H259" s="25"/>
      <c r="I259" s="25"/>
      <c r="J259" s="25"/>
      <c r="L259" s="25"/>
      <c r="M259" s="208"/>
      <c r="N259" s="25"/>
      <c r="Q259" s="209"/>
      <c r="R259" s="25"/>
      <c r="S259" s="209"/>
      <c r="T259" s="25"/>
    </row>
    <row r="260" spans="1:20" x14ac:dyDescent="0.2">
      <c r="A260" s="205"/>
      <c r="B260" s="206"/>
      <c r="D260" s="25"/>
      <c r="E260" s="25"/>
      <c r="F260" s="25"/>
      <c r="H260" s="25"/>
      <c r="I260" s="25"/>
      <c r="J260" s="25"/>
      <c r="L260" s="25"/>
      <c r="M260" s="208"/>
      <c r="N260" s="25"/>
      <c r="Q260" s="209"/>
      <c r="R260" s="25"/>
      <c r="S260" s="209"/>
      <c r="T260" s="25"/>
    </row>
    <row r="261" spans="1:20" x14ac:dyDescent="0.2">
      <c r="A261" s="205"/>
      <c r="B261" s="206"/>
      <c r="D261" s="25"/>
      <c r="E261" s="25"/>
      <c r="F261" s="25"/>
      <c r="H261" s="25"/>
      <c r="I261" s="25"/>
      <c r="J261" s="25"/>
      <c r="L261" s="25"/>
      <c r="M261" s="208"/>
      <c r="N261" s="25"/>
      <c r="Q261" s="209"/>
      <c r="R261" s="25"/>
      <c r="S261" s="209"/>
      <c r="T261" s="25"/>
    </row>
    <row r="262" spans="1:20" x14ac:dyDescent="0.2">
      <c r="A262" s="205"/>
      <c r="B262" s="206"/>
      <c r="D262" s="25"/>
      <c r="E262" s="25"/>
      <c r="F262" s="25"/>
      <c r="H262" s="25"/>
      <c r="I262" s="25"/>
      <c r="J262" s="25"/>
      <c r="L262" s="25"/>
      <c r="M262" s="208"/>
      <c r="N262" s="25"/>
      <c r="Q262" s="209"/>
      <c r="R262" s="25"/>
      <c r="S262" s="209"/>
      <c r="T262" s="25"/>
    </row>
    <row r="263" spans="1:20" x14ac:dyDescent="0.2">
      <c r="A263" s="205"/>
      <c r="B263" s="206"/>
      <c r="D263" s="25"/>
      <c r="E263" s="25"/>
      <c r="F263" s="25"/>
      <c r="H263" s="25"/>
      <c r="I263" s="25"/>
      <c r="J263" s="25"/>
      <c r="L263" s="25"/>
      <c r="M263" s="208"/>
      <c r="N263" s="25"/>
      <c r="Q263" s="209"/>
      <c r="R263" s="25"/>
      <c r="S263" s="209"/>
      <c r="T263" s="25"/>
    </row>
    <row r="264" spans="1:20" x14ac:dyDescent="0.2">
      <c r="A264" s="205"/>
      <c r="B264" s="206"/>
      <c r="D264" s="25"/>
      <c r="E264" s="25"/>
      <c r="F264" s="25"/>
      <c r="H264" s="25"/>
      <c r="I264" s="25"/>
      <c r="J264" s="25"/>
      <c r="L264" s="25"/>
      <c r="M264" s="208"/>
      <c r="N264" s="25"/>
      <c r="Q264" s="209"/>
      <c r="R264" s="25"/>
      <c r="S264" s="209"/>
      <c r="T264" s="25"/>
    </row>
    <row r="265" spans="1:20" x14ac:dyDescent="0.2">
      <c r="A265" s="205"/>
      <c r="B265" s="206"/>
      <c r="D265" s="25"/>
      <c r="E265" s="25"/>
      <c r="F265" s="25"/>
      <c r="H265" s="25"/>
      <c r="I265" s="25"/>
      <c r="J265" s="25"/>
      <c r="L265" s="25"/>
      <c r="M265" s="208"/>
      <c r="N265" s="25"/>
      <c r="Q265" s="209"/>
      <c r="R265" s="25"/>
      <c r="S265" s="209"/>
      <c r="T265" s="25"/>
    </row>
    <row r="266" spans="1:20" x14ac:dyDescent="0.2">
      <c r="A266" s="205"/>
      <c r="B266" s="206"/>
      <c r="D266" s="25"/>
      <c r="E266" s="25"/>
      <c r="F266" s="25"/>
      <c r="H266" s="25"/>
      <c r="I266" s="25"/>
      <c r="J266" s="25"/>
      <c r="L266" s="25"/>
      <c r="M266" s="208"/>
      <c r="N266" s="25"/>
      <c r="Q266" s="209"/>
      <c r="R266" s="25"/>
      <c r="S266" s="209"/>
      <c r="T266" s="25"/>
    </row>
    <row r="267" spans="1:20" x14ac:dyDescent="0.2">
      <c r="A267" s="205"/>
      <c r="B267" s="206"/>
      <c r="D267" s="25"/>
      <c r="E267" s="25"/>
      <c r="F267" s="25"/>
      <c r="H267" s="25"/>
      <c r="I267" s="25"/>
      <c r="J267" s="25"/>
      <c r="L267" s="25"/>
      <c r="M267" s="208"/>
      <c r="N267" s="25"/>
      <c r="Q267" s="209"/>
      <c r="R267" s="25"/>
      <c r="S267" s="209"/>
      <c r="T267" s="25"/>
    </row>
    <row r="268" spans="1:20" x14ac:dyDescent="0.2">
      <c r="A268" s="205"/>
      <c r="B268" s="206"/>
      <c r="D268" s="25"/>
      <c r="E268" s="25"/>
      <c r="F268" s="25"/>
      <c r="H268" s="25"/>
      <c r="I268" s="25"/>
      <c r="J268" s="25"/>
      <c r="L268" s="25"/>
      <c r="M268" s="208"/>
      <c r="N268" s="25"/>
      <c r="Q268" s="209"/>
      <c r="R268" s="25"/>
      <c r="S268" s="209"/>
      <c r="T268" s="25"/>
    </row>
    <row r="269" spans="1:20" x14ac:dyDescent="0.2">
      <c r="A269" s="205"/>
      <c r="B269" s="206"/>
      <c r="D269" s="25"/>
      <c r="E269" s="25"/>
      <c r="F269" s="25"/>
      <c r="H269" s="25"/>
      <c r="I269" s="25"/>
      <c r="J269" s="25"/>
      <c r="L269" s="25"/>
      <c r="M269" s="208"/>
      <c r="N269" s="25"/>
      <c r="Q269" s="209"/>
      <c r="R269" s="25"/>
      <c r="S269" s="209"/>
      <c r="T269" s="25"/>
    </row>
    <row r="270" spans="1:20" x14ac:dyDescent="0.2">
      <c r="A270" s="205"/>
      <c r="B270" s="206"/>
      <c r="D270" s="25"/>
      <c r="E270" s="25"/>
      <c r="F270" s="25"/>
      <c r="H270" s="25"/>
      <c r="I270" s="25"/>
      <c r="J270" s="25"/>
      <c r="L270" s="25"/>
      <c r="M270" s="208"/>
      <c r="N270" s="25"/>
      <c r="Q270" s="209"/>
      <c r="R270" s="25"/>
      <c r="S270" s="209"/>
      <c r="T270" s="25"/>
    </row>
    <row r="271" spans="1:20" x14ac:dyDescent="0.2">
      <c r="A271" s="205"/>
      <c r="B271" s="206"/>
      <c r="D271" s="25"/>
      <c r="E271" s="25"/>
      <c r="F271" s="25"/>
      <c r="H271" s="25"/>
      <c r="I271" s="25"/>
      <c r="J271" s="25"/>
      <c r="L271" s="25"/>
      <c r="M271" s="208"/>
      <c r="N271" s="25"/>
      <c r="Q271" s="209"/>
      <c r="R271" s="25"/>
      <c r="S271" s="209"/>
      <c r="T271" s="25"/>
    </row>
    <row r="272" spans="1:20" x14ac:dyDescent="0.2">
      <c r="A272" s="205"/>
      <c r="B272" s="206"/>
      <c r="D272" s="25"/>
      <c r="E272" s="25"/>
      <c r="F272" s="25"/>
      <c r="H272" s="25"/>
      <c r="I272" s="25"/>
      <c r="J272" s="25"/>
      <c r="L272" s="25"/>
      <c r="M272" s="208"/>
      <c r="N272" s="25"/>
      <c r="Q272" s="209"/>
      <c r="R272" s="25"/>
      <c r="S272" s="209"/>
      <c r="T272" s="25"/>
    </row>
    <row r="273" spans="1:20" x14ac:dyDescent="0.2">
      <c r="A273" s="205"/>
      <c r="B273" s="206"/>
      <c r="D273" s="25"/>
      <c r="E273" s="25"/>
      <c r="F273" s="25"/>
      <c r="H273" s="25"/>
      <c r="I273" s="25"/>
      <c r="J273" s="25"/>
      <c r="L273" s="25"/>
      <c r="M273" s="208"/>
      <c r="N273" s="25"/>
      <c r="Q273" s="209"/>
      <c r="R273" s="25"/>
      <c r="S273" s="209"/>
      <c r="T273" s="25"/>
    </row>
    <row r="274" spans="1:20" x14ac:dyDescent="0.2">
      <c r="A274" s="205"/>
      <c r="B274" s="206"/>
      <c r="D274" s="25"/>
      <c r="E274" s="25"/>
      <c r="F274" s="25"/>
      <c r="H274" s="25"/>
      <c r="I274" s="25"/>
      <c r="J274" s="25"/>
      <c r="L274" s="25"/>
      <c r="M274" s="208"/>
      <c r="N274" s="25"/>
      <c r="Q274" s="209"/>
      <c r="R274" s="25"/>
      <c r="S274" s="209"/>
      <c r="T274" s="25"/>
    </row>
    <row r="275" spans="1:20" x14ac:dyDescent="0.2">
      <c r="A275" s="205"/>
      <c r="B275" s="206"/>
      <c r="D275" s="25"/>
      <c r="E275" s="25"/>
      <c r="F275" s="25"/>
      <c r="H275" s="25"/>
      <c r="I275" s="25"/>
      <c r="J275" s="25"/>
      <c r="L275" s="25"/>
      <c r="M275" s="208"/>
      <c r="N275" s="25"/>
      <c r="Q275" s="209"/>
      <c r="R275" s="25"/>
      <c r="S275" s="209"/>
      <c r="T275" s="25"/>
    </row>
    <row r="276" spans="1:20" x14ac:dyDescent="0.2">
      <c r="A276" s="205"/>
      <c r="B276" s="206"/>
      <c r="D276" s="25"/>
      <c r="E276" s="25"/>
      <c r="F276" s="25"/>
      <c r="H276" s="25"/>
      <c r="I276" s="25"/>
      <c r="J276" s="25"/>
      <c r="L276" s="25"/>
      <c r="M276" s="208"/>
      <c r="N276" s="25"/>
      <c r="Q276" s="209"/>
      <c r="R276" s="25"/>
      <c r="S276" s="209"/>
      <c r="T276" s="25"/>
    </row>
    <row r="277" spans="1:20" x14ac:dyDescent="0.2">
      <c r="A277" s="205"/>
      <c r="B277" s="206"/>
      <c r="D277" s="25"/>
      <c r="E277" s="25"/>
      <c r="F277" s="25"/>
      <c r="H277" s="25"/>
      <c r="I277" s="25"/>
      <c r="J277" s="25"/>
      <c r="L277" s="25"/>
      <c r="M277" s="208"/>
      <c r="N277" s="25"/>
      <c r="Q277" s="209"/>
      <c r="R277" s="25"/>
      <c r="S277" s="209"/>
      <c r="T277" s="25"/>
    </row>
    <row r="278" spans="1:20" x14ac:dyDescent="0.2">
      <c r="A278" s="205"/>
      <c r="B278" s="206"/>
      <c r="D278" s="25"/>
      <c r="E278" s="25"/>
      <c r="F278" s="25"/>
      <c r="H278" s="25"/>
      <c r="I278" s="25"/>
      <c r="J278" s="25"/>
      <c r="L278" s="25"/>
      <c r="M278" s="208"/>
      <c r="N278" s="25"/>
      <c r="Q278" s="209"/>
      <c r="R278" s="25"/>
      <c r="S278" s="209"/>
      <c r="T278" s="25"/>
    </row>
    <row r="279" spans="1:20" x14ac:dyDescent="0.2">
      <c r="A279" s="205"/>
      <c r="B279" s="206"/>
      <c r="D279" s="25"/>
      <c r="E279" s="25"/>
      <c r="F279" s="25"/>
      <c r="H279" s="25"/>
      <c r="I279" s="25"/>
      <c r="J279" s="25"/>
      <c r="L279" s="25"/>
      <c r="M279" s="208"/>
      <c r="N279" s="25"/>
      <c r="Q279" s="209"/>
      <c r="R279" s="25"/>
      <c r="S279" s="209"/>
      <c r="T279" s="25"/>
    </row>
    <row r="280" spans="1:20" x14ac:dyDescent="0.2">
      <c r="A280" s="205"/>
      <c r="B280" s="206"/>
      <c r="D280" s="25"/>
      <c r="E280" s="25"/>
      <c r="F280" s="25"/>
      <c r="H280" s="25"/>
      <c r="I280" s="25"/>
      <c r="J280" s="25"/>
      <c r="L280" s="25"/>
      <c r="M280" s="208"/>
      <c r="N280" s="25"/>
      <c r="Q280" s="209"/>
      <c r="R280" s="25"/>
      <c r="S280" s="209"/>
      <c r="T280" s="25"/>
    </row>
    <row r="281" spans="1:20" x14ac:dyDescent="0.2">
      <c r="A281" s="205"/>
      <c r="B281" s="206"/>
      <c r="D281" s="25"/>
      <c r="E281" s="25"/>
      <c r="F281" s="25"/>
      <c r="H281" s="25"/>
      <c r="I281" s="25"/>
      <c r="J281" s="25"/>
      <c r="L281" s="25"/>
      <c r="M281" s="208"/>
      <c r="N281" s="25"/>
      <c r="Q281" s="209"/>
      <c r="R281" s="25"/>
      <c r="S281" s="209"/>
      <c r="T281" s="25"/>
    </row>
    <row r="282" spans="1:20" x14ac:dyDescent="0.2">
      <c r="A282" s="205"/>
      <c r="B282" s="206"/>
      <c r="D282" s="25"/>
      <c r="E282" s="25"/>
      <c r="F282" s="25"/>
      <c r="H282" s="25"/>
      <c r="I282" s="25"/>
      <c r="J282" s="25"/>
      <c r="L282" s="25"/>
      <c r="M282" s="208"/>
      <c r="N282" s="25"/>
      <c r="Q282" s="209"/>
      <c r="R282" s="25"/>
      <c r="S282" s="209"/>
      <c r="T282" s="25"/>
    </row>
    <row r="283" spans="1:20" x14ac:dyDescent="0.2">
      <c r="A283" s="205"/>
      <c r="B283" s="206"/>
      <c r="D283" s="25"/>
      <c r="E283" s="25"/>
      <c r="F283" s="25"/>
      <c r="H283" s="25"/>
      <c r="I283" s="25"/>
      <c r="J283" s="25"/>
      <c r="L283" s="25"/>
      <c r="M283" s="208"/>
      <c r="N283" s="25"/>
      <c r="Q283" s="209"/>
      <c r="R283" s="25"/>
      <c r="S283" s="209"/>
      <c r="T283" s="25"/>
    </row>
    <row r="284" spans="1:20" x14ac:dyDescent="0.2">
      <c r="A284" s="205"/>
      <c r="B284" s="206"/>
      <c r="D284" s="25"/>
      <c r="E284" s="25"/>
      <c r="F284" s="25"/>
      <c r="H284" s="25"/>
      <c r="I284" s="25"/>
      <c r="J284" s="25"/>
      <c r="L284" s="25"/>
      <c r="M284" s="208"/>
      <c r="N284" s="25"/>
      <c r="Q284" s="209"/>
      <c r="R284" s="25"/>
      <c r="S284" s="209"/>
      <c r="T284" s="25"/>
    </row>
    <row r="285" spans="1:20" x14ac:dyDescent="0.2">
      <c r="A285" s="205"/>
      <c r="B285" s="206"/>
      <c r="D285" s="25"/>
      <c r="E285" s="25"/>
      <c r="F285" s="25"/>
      <c r="H285" s="25"/>
      <c r="I285" s="25"/>
      <c r="J285" s="25"/>
      <c r="L285" s="25"/>
      <c r="M285" s="208"/>
      <c r="N285" s="25"/>
      <c r="Q285" s="209"/>
      <c r="R285" s="25"/>
      <c r="S285" s="209"/>
      <c r="T285" s="25"/>
    </row>
    <row r="286" spans="1:20" x14ac:dyDescent="0.2">
      <c r="A286" s="205"/>
      <c r="B286" s="206"/>
      <c r="D286" s="25"/>
      <c r="E286" s="25"/>
      <c r="F286" s="25"/>
      <c r="H286" s="25"/>
      <c r="I286" s="25"/>
      <c r="J286" s="25"/>
      <c r="L286" s="25"/>
      <c r="M286" s="208"/>
      <c r="N286" s="25"/>
      <c r="Q286" s="209"/>
      <c r="R286" s="25"/>
      <c r="S286" s="209"/>
      <c r="T286" s="25"/>
    </row>
    <row r="287" spans="1:20" x14ac:dyDescent="0.2">
      <c r="A287" s="205"/>
      <c r="B287" s="206"/>
      <c r="D287" s="25"/>
      <c r="E287" s="25"/>
      <c r="F287" s="25"/>
      <c r="H287" s="25"/>
      <c r="I287" s="25"/>
      <c r="J287" s="25"/>
      <c r="L287" s="25"/>
      <c r="M287" s="208"/>
      <c r="N287" s="25"/>
      <c r="Q287" s="209"/>
      <c r="R287" s="25"/>
      <c r="S287" s="209"/>
      <c r="T287" s="25"/>
    </row>
    <row r="288" spans="1:20" x14ac:dyDescent="0.2">
      <c r="A288" s="205"/>
      <c r="B288" s="206"/>
      <c r="D288" s="25"/>
      <c r="E288" s="25"/>
      <c r="F288" s="25"/>
      <c r="H288" s="25"/>
      <c r="I288" s="25"/>
      <c r="J288" s="25"/>
      <c r="L288" s="25"/>
      <c r="M288" s="208"/>
      <c r="N288" s="25"/>
      <c r="Q288" s="209"/>
      <c r="R288" s="25"/>
      <c r="S288" s="209"/>
      <c r="T288" s="25"/>
    </row>
    <row r="289" spans="1:20" x14ac:dyDescent="0.2">
      <c r="A289" s="205"/>
      <c r="B289" s="206"/>
      <c r="D289" s="25"/>
      <c r="E289" s="25"/>
      <c r="F289" s="25"/>
      <c r="H289" s="25"/>
      <c r="I289" s="25"/>
      <c r="J289" s="25"/>
      <c r="L289" s="25"/>
      <c r="M289" s="208"/>
      <c r="N289" s="25"/>
      <c r="Q289" s="209"/>
      <c r="R289" s="25"/>
      <c r="S289" s="209"/>
      <c r="T289" s="25"/>
    </row>
    <row r="290" spans="1:20" x14ac:dyDescent="0.2">
      <c r="A290" s="205"/>
      <c r="B290" s="206"/>
      <c r="D290" s="25"/>
      <c r="E290" s="25"/>
      <c r="F290" s="25"/>
      <c r="H290" s="25"/>
      <c r="I290" s="25"/>
      <c r="J290" s="25"/>
      <c r="L290" s="25"/>
      <c r="M290" s="208"/>
      <c r="N290" s="25"/>
      <c r="Q290" s="209"/>
      <c r="R290" s="25"/>
      <c r="S290" s="209"/>
      <c r="T290" s="25"/>
    </row>
    <row r="291" spans="1:20" x14ac:dyDescent="0.2">
      <c r="A291" s="205"/>
      <c r="B291" s="206"/>
      <c r="D291" s="25"/>
      <c r="E291" s="25"/>
      <c r="F291" s="25"/>
      <c r="H291" s="25"/>
      <c r="I291" s="25"/>
      <c r="J291" s="25"/>
      <c r="L291" s="25"/>
      <c r="M291" s="208"/>
      <c r="N291" s="25"/>
      <c r="Q291" s="209"/>
      <c r="R291" s="25"/>
      <c r="S291" s="209"/>
      <c r="T291" s="25"/>
    </row>
    <row r="292" spans="1:20" x14ac:dyDescent="0.2">
      <c r="A292" s="205"/>
      <c r="B292" s="206"/>
      <c r="D292" s="25"/>
      <c r="E292" s="25"/>
      <c r="F292" s="25"/>
      <c r="H292" s="25"/>
      <c r="I292" s="25"/>
      <c r="J292" s="25"/>
      <c r="L292" s="25"/>
      <c r="M292" s="208"/>
      <c r="N292" s="25"/>
      <c r="Q292" s="209"/>
      <c r="R292" s="25"/>
      <c r="S292" s="209"/>
      <c r="T292" s="25"/>
    </row>
    <row r="293" spans="1:20" x14ac:dyDescent="0.2">
      <c r="A293" s="205"/>
      <c r="B293" s="206"/>
      <c r="D293" s="25"/>
      <c r="E293" s="25"/>
      <c r="F293" s="25"/>
      <c r="H293" s="25"/>
      <c r="I293" s="25"/>
      <c r="J293" s="25"/>
      <c r="L293" s="25"/>
      <c r="M293" s="208"/>
      <c r="N293" s="25"/>
      <c r="Q293" s="209"/>
      <c r="R293" s="25"/>
      <c r="S293" s="209"/>
      <c r="T293" s="25"/>
    </row>
    <row r="294" spans="1:20" x14ac:dyDescent="0.2">
      <c r="A294" s="205"/>
      <c r="B294" s="206"/>
      <c r="D294" s="25"/>
      <c r="E294" s="25"/>
      <c r="F294" s="25"/>
      <c r="H294" s="25"/>
      <c r="I294" s="25"/>
      <c r="J294" s="25"/>
      <c r="L294" s="25"/>
      <c r="M294" s="208"/>
      <c r="N294" s="25"/>
      <c r="Q294" s="209"/>
      <c r="R294" s="25"/>
      <c r="S294" s="209"/>
      <c r="T294" s="25"/>
    </row>
    <row r="295" spans="1:20" x14ac:dyDescent="0.2">
      <c r="A295" s="205"/>
      <c r="B295" s="206"/>
      <c r="D295" s="25"/>
      <c r="E295" s="25"/>
      <c r="F295" s="25"/>
      <c r="H295" s="25"/>
      <c r="I295" s="25"/>
      <c r="J295" s="25"/>
      <c r="L295" s="25"/>
      <c r="M295" s="208"/>
      <c r="N295" s="25"/>
      <c r="Q295" s="209"/>
      <c r="R295" s="25"/>
      <c r="S295" s="209"/>
      <c r="T295" s="25"/>
    </row>
    <row r="296" spans="1:20" x14ac:dyDescent="0.2">
      <c r="A296" s="205"/>
      <c r="B296" s="206"/>
      <c r="D296" s="25"/>
      <c r="E296" s="25"/>
      <c r="F296" s="25"/>
      <c r="H296" s="25"/>
      <c r="I296" s="25"/>
      <c r="J296" s="25"/>
      <c r="L296" s="25"/>
      <c r="M296" s="208"/>
      <c r="N296" s="25"/>
      <c r="Q296" s="209"/>
      <c r="R296" s="25"/>
      <c r="S296" s="209"/>
      <c r="T296" s="25"/>
    </row>
    <row r="297" spans="1:20" x14ac:dyDescent="0.2">
      <c r="A297" s="205"/>
      <c r="B297" s="206"/>
      <c r="D297" s="25"/>
      <c r="E297" s="25"/>
      <c r="F297" s="25"/>
      <c r="H297" s="25"/>
      <c r="I297" s="25"/>
      <c r="J297" s="25"/>
      <c r="L297" s="25"/>
      <c r="M297" s="208"/>
      <c r="N297" s="25"/>
      <c r="Q297" s="209"/>
      <c r="R297" s="25"/>
      <c r="S297" s="209"/>
      <c r="T297" s="25"/>
    </row>
    <row r="298" spans="1:20" x14ac:dyDescent="0.2">
      <c r="A298" s="205"/>
      <c r="B298" s="206"/>
      <c r="D298" s="25"/>
      <c r="E298" s="25"/>
      <c r="F298" s="25"/>
      <c r="H298" s="25"/>
      <c r="I298" s="25"/>
      <c r="J298" s="25"/>
      <c r="L298" s="25"/>
      <c r="M298" s="208"/>
      <c r="N298" s="25"/>
      <c r="Q298" s="209"/>
      <c r="R298" s="25"/>
      <c r="S298" s="209"/>
      <c r="T298" s="25"/>
    </row>
    <row r="299" spans="1:20" x14ac:dyDescent="0.2">
      <c r="A299" s="205"/>
      <c r="B299" s="206"/>
      <c r="D299" s="25"/>
      <c r="E299" s="25"/>
      <c r="F299" s="25"/>
      <c r="H299" s="25"/>
      <c r="I299" s="25"/>
      <c r="J299" s="25"/>
      <c r="L299" s="25"/>
      <c r="M299" s="208"/>
      <c r="N299" s="25"/>
      <c r="Q299" s="209"/>
      <c r="R299" s="25"/>
      <c r="S299" s="209"/>
      <c r="T299" s="25"/>
    </row>
    <row r="300" spans="1:20" x14ac:dyDescent="0.2">
      <c r="A300" s="205"/>
      <c r="B300" s="206"/>
      <c r="D300" s="25"/>
      <c r="E300" s="25"/>
      <c r="F300" s="25"/>
      <c r="H300" s="25"/>
      <c r="I300" s="25"/>
      <c r="J300" s="25"/>
      <c r="L300" s="25"/>
      <c r="M300" s="208"/>
      <c r="N300" s="25"/>
      <c r="Q300" s="209"/>
      <c r="R300" s="25"/>
      <c r="S300" s="209"/>
      <c r="T300" s="25"/>
    </row>
    <row r="301" spans="1:20" x14ac:dyDescent="0.2">
      <c r="A301" s="205"/>
      <c r="B301" s="206"/>
      <c r="D301" s="25"/>
      <c r="E301" s="25"/>
      <c r="F301" s="25"/>
      <c r="H301" s="25"/>
      <c r="I301" s="25"/>
      <c r="J301" s="25"/>
      <c r="L301" s="25"/>
      <c r="M301" s="208"/>
      <c r="N301" s="25"/>
      <c r="Q301" s="209"/>
      <c r="R301" s="25"/>
      <c r="S301" s="209"/>
      <c r="T301" s="25"/>
    </row>
    <row r="302" spans="1:20" x14ac:dyDescent="0.2">
      <c r="A302" s="205"/>
      <c r="B302" s="206"/>
      <c r="D302" s="25"/>
      <c r="E302" s="25"/>
      <c r="F302" s="25"/>
      <c r="H302" s="25"/>
      <c r="I302" s="25"/>
      <c r="J302" s="25"/>
      <c r="L302" s="25"/>
      <c r="M302" s="208"/>
      <c r="N302" s="25"/>
      <c r="Q302" s="209"/>
      <c r="R302" s="25"/>
      <c r="S302" s="209"/>
      <c r="T302" s="25"/>
    </row>
    <row r="303" spans="1:20" x14ac:dyDescent="0.2">
      <c r="A303" s="205"/>
      <c r="B303" s="206"/>
      <c r="D303" s="25"/>
      <c r="E303" s="25"/>
      <c r="F303" s="25"/>
      <c r="H303" s="25"/>
      <c r="I303" s="25"/>
      <c r="J303" s="25"/>
      <c r="L303" s="25"/>
      <c r="M303" s="208"/>
      <c r="N303" s="25"/>
      <c r="Q303" s="209"/>
      <c r="R303" s="25"/>
      <c r="S303" s="209"/>
      <c r="T303" s="25"/>
    </row>
    <row r="304" spans="1:20" x14ac:dyDescent="0.2">
      <c r="A304" s="205"/>
      <c r="B304" s="206"/>
      <c r="D304" s="25"/>
      <c r="E304" s="25"/>
      <c r="F304" s="25"/>
      <c r="H304" s="25"/>
      <c r="I304" s="25"/>
      <c r="J304" s="25"/>
      <c r="L304" s="25"/>
      <c r="M304" s="208"/>
      <c r="N304" s="25"/>
      <c r="Q304" s="209"/>
      <c r="R304" s="25"/>
      <c r="S304" s="209"/>
      <c r="T304" s="25"/>
    </row>
    <row r="305" spans="1:20" x14ac:dyDescent="0.2">
      <c r="A305" s="205"/>
      <c r="B305" s="206"/>
      <c r="D305" s="25"/>
      <c r="E305" s="25"/>
      <c r="F305" s="25"/>
      <c r="H305" s="25"/>
      <c r="I305" s="25"/>
      <c r="J305" s="25"/>
      <c r="L305" s="25"/>
      <c r="M305" s="208"/>
      <c r="N305" s="25"/>
      <c r="Q305" s="209"/>
      <c r="R305" s="25"/>
      <c r="S305" s="209"/>
      <c r="T305" s="25"/>
    </row>
    <row r="306" spans="1:20" x14ac:dyDescent="0.2">
      <c r="A306" s="205"/>
      <c r="B306" s="206"/>
      <c r="D306" s="25"/>
      <c r="E306" s="25"/>
      <c r="F306" s="25"/>
      <c r="H306" s="25"/>
      <c r="I306" s="25"/>
      <c r="J306" s="25"/>
      <c r="L306" s="25"/>
      <c r="M306" s="208"/>
      <c r="N306" s="25"/>
      <c r="Q306" s="209"/>
      <c r="R306" s="25"/>
      <c r="S306" s="209"/>
      <c r="T306" s="25"/>
    </row>
    <row r="307" spans="1:20" x14ac:dyDescent="0.2">
      <c r="A307" s="205"/>
      <c r="B307" s="206"/>
      <c r="D307" s="25"/>
      <c r="E307" s="25"/>
      <c r="F307" s="25"/>
      <c r="H307" s="25"/>
      <c r="I307" s="25"/>
      <c r="J307" s="25"/>
      <c r="L307" s="25"/>
      <c r="M307" s="208"/>
      <c r="N307" s="25"/>
      <c r="Q307" s="209"/>
      <c r="R307" s="25"/>
      <c r="S307" s="209"/>
      <c r="T307" s="25"/>
    </row>
    <row r="308" spans="1:20" x14ac:dyDescent="0.2">
      <c r="A308" s="205"/>
      <c r="B308" s="206"/>
      <c r="D308" s="25"/>
      <c r="E308" s="25"/>
      <c r="F308" s="25"/>
      <c r="H308" s="25"/>
      <c r="I308" s="25"/>
      <c r="J308" s="25"/>
      <c r="L308" s="25"/>
      <c r="M308" s="208"/>
      <c r="N308" s="25"/>
      <c r="Q308" s="209"/>
      <c r="R308" s="25"/>
      <c r="S308" s="209"/>
      <c r="T308" s="25"/>
    </row>
    <row r="309" spans="1:20" x14ac:dyDescent="0.2">
      <c r="A309" s="205"/>
      <c r="B309" s="206"/>
      <c r="D309" s="25"/>
      <c r="E309" s="25"/>
      <c r="F309" s="25"/>
      <c r="H309" s="25"/>
      <c r="I309" s="25"/>
      <c r="J309" s="25"/>
      <c r="L309" s="25"/>
      <c r="M309" s="208"/>
      <c r="N309" s="25"/>
      <c r="Q309" s="209"/>
      <c r="R309" s="25"/>
      <c r="S309" s="209"/>
      <c r="T309" s="25"/>
    </row>
    <row r="310" spans="1:20" x14ac:dyDescent="0.2">
      <c r="A310" s="205"/>
      <c r="B310" s="206"/>
      <c r="D310" s="25"/>
      <c r="E310" s="25"/>
      <c r="F310" s="25"/>
      <c r="H310" s="25"/>
      <c r="I310" s="25"/>
      <c r="J310" s="25"/>
      <c r="L310" s="25"/>
      <c r="M310" s="208"/>
      <c r="N310" s="25"/>
      <c r="Q310" s="209"/>
      <c r="R310" s="25"/>
      <c r="S310" s="209"/>
      <c r="T310" s="25"/>
    </row>
    <row r="311" spans="1:20" x14ac:dyDescent="0.2">
      <c r="A311" s="205"/>
      <c r="B311" s="206"/>
      <c r="D311" s="25"/>
      <c r="E311" s="25"/>
      <c r="F311" s="25"/>
      <c r="H311" s="25"/>
      <c r="I311" s="25"/>
      <c r="J311" s="25"/>
      <c r="L311" s="25"/>
      <c r="M311" s="208"/>
      <c r="N311" s="25"/>
      <c r="Q311" s="209"/>
      <c r="R311" s="25"/>
      <c r="S311" s="209"/>
      <c r="T311" s="25"/>
    </row>
    <row r="312" spans="1:20" x14ac:dyDescent="0.2">
      <c r="A312" s="205"/>
      <c r="B312" s="206"/>
      <c r="D312" s="25"/>
      <c r="E312" s="25"/>
      <c r="F312" s="25"/>
      <c r="H312" s="25"/>
      <c r="I312" s="25"/>
      <c r="J312" s="25"/>
      <c r="L312" s="25"/>
      <c r="M312" s="208"/>
      <c r="N312" s="25"/>
      <c r="Q312" s="209"/>
      <c r="R312" s="25"/>
      <c r="S312" s="209"/>
      <c r="T312" s="25"/>
    </row>
    <row r="313" spans="1:20" x14ac:dyDescent="0.2">
      <c r="A313" s="205"/>
      <c r="B313" s="206"/>
      <c r="D313" s="25"/>
      <c r="E313" s="25"/>
      <c r="F313" s="25"/>
      <c r="H313" s="25"/>
      <c r="I313" s="25"/>
      <c r="J313" s="25"/>
      <c r="L313" s="25"/>
      <c r="M313" s="208"/>
      <c r="N313" s="25"/>
      <c r="Q313" s="209"/>
      <c r="R313" s="25"/>
      <c r="S313" s="209"/>
      <c r="T313" s="25"/>
    </row>
    <row r="314" spans="1:20" x14ac:dyDescent="0.2">
      <c r="A314" s="205"/>
      <c r="B314" s="206"/>
      <c r="D314" s="25"/>
      <c r="E314" s="25"/>
      <c r="F314" s="25"/>
      <c r="H314" s="25"/>
      <c r="I314" s="25"/>
      <c r="J314" s="25"/>
      <c r="L314" s="25"/>
      <c r="M314" s="208"/>
      <c r="N314" s="25"/>
      <c r="Q314" s="209"/>
      <c r="R314" s="25"/>
      <c r="S314" s="209"/>
      <c r="T314" s="25"/>
    </row>
    <row r="315" spans="1:20" x14ac:dyDescent="0.2">
      <c r="A315" s="205"/>
      <c r="B315" s="206"/>
      <c r="D315" s="25"/>
      <c r="E315" s="25"/>
      <c r="F315" s="25"/>
      <c r="H315" s="25"/>
      <c r="I315" s="25"/>
      <c r="J315" s="25"/>
      <c r="L315" s="25"/>
      <c r="M315" s="208"/>
      <c r="N315" s="25"/>
      <c r="Q315" s="209"/>
      <c r="R315" s="25"/>
      <c r="S315" s="209"/>
      <c r="T315" s="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5"/>
  <sheetViews>
    <sheetView workbookViewId="0">
      <pane ySplit="1" topLeftCell="A2" activePane="bottomLeft" state="frozen"/>
      <selection pane="bottomLeft" activeCell="E2" sqref="E2"/>
    </sheetView>
  </sheetViews>
  <sheetFormatPr defaultRowHeight="12.75" x14ac:dyDescent="0.2"/>
  <cols>
    <col min="1" max="1" width="13.7109375" style="10" customWidth="1"/>
    <col min="2" max="2" width="9.140625" style="10"/>
    <col min="3" max="3" width="1.28515625" style="10" customWidth="1"/>
    <col min="4" max="6" width="13.7109375" style="10" customWidth="1"/>
    <col min="7" max="7" width="5.7109375" style="10" customWidth="1"/>
    <col min="8" max="10" width="13.7109375" style="10" customWidth="1"/>
    <col min="11" max="11" width="5.7109375" style="10" customWidth="1"/>
    <col min="12" max="12" width="13.7109375" style="10" customWidth="1"/>
    <col min="13" max="13" width="8.7109375" style="10" customWidth="1"/>
    <col min="14" max="14" width="13.7109375" style="10" customWidth="1"/>
    <col min="15" max="16" width="9.140625" style="10"/>
    <col min="17" max="17" width="16.7109375" style="10" customWidth="1"/>
    <col min="18" max="18" width="15.7109375" style="10" customWidth="1"/>
    <col min="19" max="16384" width="9.140625" style="10"/>
  </cols>
  <sheetData>
    <row r="1" spans="1:23" s="204" customFormat="1" ht="38.25" x14ac:dyDescent="0.2">
      <c r="D1" s="204" t="s">
        <v>87</v>
      </c>
      <c r="E1" s="204" t="s">
        <v>94</v>
      </c>
      <c r="F1" s="204" t="s">
        <v>88</v>
      </c>
      <c r="H1" s="204" t="s">
        <v>89</v>
      </c>
      <c r="I1" s="204" t="s">
        <v>95</v>
      </c>
      <c r="J1" s="204" t="s">
        <v>20</v>
      </c>
      <c r="L1" s="204" t="s">
        <v>90</v>
      </c>
      <c r="M1" s="204" t="s">
        <v>92</v>
      </c>
      <c r="N1" s="204" t="s">
        <v>91</v>
      </c>
      <c r="Q1" s="204" t="s">
        <v>93</v>
      </c>
      <c r="R1" s="204" t="s">
        <v>96</v>
      </c>
      <c r="U1" s="200" t="s">
        <v>21</v>
      </c>
      <c r="V1" s="133"/>
      <c r="W1" s="133"/>
    </row>
    <row r="2" spans="1:23" x14ac:dyDescent="0.2">
      <c r="A2" s="205" t="str">
        <f>'Est Revenue Req CCR Only'!B50</f>
        <v>November</v>
      </c>
      <c r="B2" s="206">
        <f>'Est Revenue Req CCR Only'!C50</f>
        <v>2023</v>
      </c>
      <c r="D2" s="207">
        <f>'Est Revenue Req CCR Only'!D50</f>
        <v>12600000.000000002</v>
      </c>
      <c r="E2" s="207">
        <f>'Est Revenue Req CCR Only'!F50</f>
        <v>0</v>
      </c>
      <c r="F2" s="207">
        <f>SUM(D2:E2)</f>
        <v>12600000.000000002</v>
      </c>
      <c r="G2" s="207"/>
      <c r="H2" s="207">
        <f>D2</f>
        <v>12600000.000000002</v>
      </c>
      <c r="I2" s="207">
        <f>R2</f>
        <v>0</v>
      </c>
      <c r="J2" s="207">
        <f>SUM(H2:I2)</f>
        <v>12600000.000000002</v>
      </c>
      <c r="K2" s="207"/>
      <c r="L2" s="207">
        <f>J2-F2</f>
        <v>0</v>
      </c>
      <c r="M2" s="208">
        <v>0.21</v>
      </c>
      <c r="N2" s="207">
        <f>ROUND(L2*M2,0)</f>
        <v>0</v>
      </c>
      <c r="Q2" s="209">
        <f t="shared" ref="Q2:Q33" si="0">VLOOKUP($B2+1-2023,$U$2:$V$22,2)</f>
        <v>3.7499999999999999E-2</v>
      </c>
      <c r="R2" s="253">
        <v>0</v>
      </c>
      <c r="U2" s="201">
        <v>1</v>
      </c>
      <c r="V2" s="202">
        <v>3.7499999999999999E-2</v>
      </c>
      <c r="W2" s="16"/>
    </row>
    <row r="3" spans="1:23" x14ac:dyDescent="0.2">
      <c r="A3" s="205" t="str">
        <f>'Est Revenue Req CCR Only'!B51</f>
        <v>December</v>
      </c>
      <c r="B3" s="206">
        <f>'Est Revenue Req CCR Only'!C51</f>
        <v>2023</v>
      </c>
      <c r="D3" s="207">
        <f>'Est Revenue Req CCR Only'!D51</f>
        <v>12600000.000000002</v>
      </c>
      <c r="E3" s="207">
        <f>'Est Revenue Req CCR Only'!F51</f>
        <v>-210000</v>
      </c>
      <c r="F3" s="207">
        <f>SUM(D3:E3)</f>
        <v>12390000.000000002</v>
      </c>
      <c r="G3" s="207"/>
      <c r="H3" s="207">
        <f t="shared" ref="H3:H9" si="1">D3</f>
        <v>12600000.000000002</v>
      </c>
      <c r="I3" s="207">
        <f>R3+I2</f>
        <v>-472500.00000000012</v>
      </c>
      <c r="J3" s="207">
        <f t="shared" ref="J3:J15" si="2">SUM(H3:I3)</f>
        <v>12127500.000000002</v>
      </c>
      <c r="K3" s="207"/>
      <c r="L3" s="207">
        <f t="shared" ref="L3:L15" si="3">J3-F3</f>
        <v>-262500</v>
      </c>
      <c r="M3" s="208">
        <v>0.21</v>
      </c>
      <c r="N3" s="207">
        <f t="shared" ref="N3:N15" si="4">ROUND(L3*M3,0)</f>
        <v>-55125</v>
      </c>
      <c r="Q3" s="209">
        <f t="shared" si="0"/>
        <v>3.7499999999999999E-2</v>
      </c>
      <c r="R3" s="253">
        <f>-H$3*Q3/12*12</f>
        <v>-472500.00000000012</v>
      </c>
      <c r="U3" s="201">
        <v>2</v>
      </c>
      <c r="V3" s="202">
        <v>7.2190000000000004E-2</v>
      </c>
      <c r="W3" s="16"/>
    </row>
    <row r="4" spans="1:23" x14ac:dyDescent="0.2">
      <c r="A4" s="205" t="str">
        <f>'Est Revenue Req CCR Only'!B52</f>
        <v>January</v>
      </c>
      <c r="B4" s="206">
        <f>'Est Revenue Req CCR Only'!C52</f>
        <v>2024</v>
      </c>
      <c r="D4" s="207">
        <f>'Est Revenue Req CCR Only'!D52</f>
        <v>12600000.000000002</v>
      </c>
      <c r="E4" s="207">
        <f>'Est Revenue Req CCR Only'!F52</f>
        <v>-420000</v>
      </c>
      <c r="F4" s="207">
        <f t="shared" ref="F4:F12" si="5">SUM(D4:E4)</f>
        <v>12180000.000000002</v>
      </c>
      <c r="G4" s="207"/>
      <c r="H4" s="207">
        <f t="shared" si="1"/>
        <v>12600000.000000002</v>
      </c>
      <c r="I4" s="207">
        <f t="shared" ref="I4:I15" si="6">R4+I3</f>
        <v>-548299.50000000012</v>
      </c>
      <c r="J4" s="207">
        <f t="shared" si="2"/>
        <v>12051700.500000002</v>
      </c>
      <c r="K4" s="207"/>
      <c r="L4" s="207">
        <f t="shared" si="3"/>
        <v>-128299.5</v>
      </c>
      <c r="M4" s="208">
        <v>0.21</v>
      </c>
      <c r="N4" s="207">
        <f t="shared" si="4"/>
        <v>-26943</v>
      </c>
      <c r="Q4" s="209">
        <f t="shared" si="0"/>
        <v>7.2190000000000004E-2</v>
      </c>
      <c r="R4" s="253">
        <f>-H$3*Q4/12</f>
        <v>-75799.500000000015</v>
      </c>
      <c r="U4" s="203">
        <v>3</v>
      </c>
      <c r="V4" s="202">
        <v>6.6769999999999996E-2</v>
      </c>
      <c r="W4" s="16"/>
    </row>
    <row r="5" spans="1:23" x14ac:dyDescent="0.2">
      <c r="A5" s="205" t="str">
        <f>'Est Revenue Req CCR Only'!B53</f>
        <v>February</v>
      </c>
      <c r="B5" s="206">
        <f>'Est Revenue Req CCR Only'!C53</f>
        <v>2024</v>
      </c>
      <c r="D5" s="207">
        <f>'Est Revenue Req CCR Only'!D53</f>
        <v>12600000.000000002</v>
      </c>
      <c r="E5" s="207">
        <f>'Est Revenue Req CCR Only'!F53</f>
        <v>-630000</v>
      </c>
      <c r="F5" s="207">
        <f t="shared" si="5"/>
        <v>11970000.000000002</v>
      </c>
      <c r="G5" s="207"/>
      <c r="H5" s="207">
        <f t="shared" si="1"/>
        <v>12600000.000000002</v>
      </c>
      <c r="I5" s="207">
        <f t="shared" si="6"/>
        <v>-624099.00000000012</v>
      </c>
      <c r="J5" s="207">
        <f t="shared" si="2"/>
        <v>11975901.000000002</v>
      </c>
      <c r="K5" s="207"/>
      <c r="L5" s="207">
        <f t="shared" si="3"/>
        <v>5901</v>
      </c>
      <c r="M5" s="208">
        <v>0.21</v>
      </c>
      <c r="N5" s="207">
        <f t="shared" si="4"/>
        <v>1239</v>
      </c>
      <c r="Q5" s="209">
        <f t="shared" si="0"/>
        <v>7.2190000000000004E-2</v>
      </c>
      <c r="R5" s="207">
        <f t="shared" ref="R5:R63" si="7">-H$3*Q5/12</f>
        <v>-75799.500000000015</v>
      </c>
      <c r="U5" s="203">
        <v>4</v>
      </c>
      <c r="V5" s="202">
        <v>6.1769999999999999E-2</v>
      </c>
      <c r="W5" s="16"/>
    </row>
    <row r="6" spans="1:23" x14ac:dyDescent="0.2">
      <c r="A6" s="205" t="str">
        <f>'Est Revenue Req CCR Only'!B54</f>
        <v>March</v>
      </c>
      <c r="B6" s="206">
        <f>'Est Revenue Req CCR Only'!C54</f>
        <v>2024</v>
      </c>
      <c r="D6" s="207">
        <f>'Est Revenue Req CCR Only'!D54</f>
        <v>12600000.000000002</v>
      </c>
      <c r="E6" s="207">
        <f>'Est Revenue Req CCR Only'!F54</f>
        <v>-840000</v>
      </c>
      <c r="F6" s="207">
        <f t="shared" si="5"/>
        <v>11760000.000000002</v>
      </c>
      <c r="G6" s="207"/>
      <c r="H6" s="207">
        <f t="shared" si="1"/>
        <v>12600000.000000002</v>
      </c>
      <c r="I6" s="207">
        <f t="shared" si="6"/>
        <v>-699898.50000000012</v>
      </c>
      <c r="J6" s="207">
        <f t="shared" si="2"/>
        <v>11900101.500000002</v>
      </c>
      <c r="K6" s="207"/>
      <c r="L6" s="207">
        <f t="shared" si="3"/>
        <v>140101.5</v>
      </c>
      <c r="M6" s="208">
        <v>0.21</v>
      </c>
      <c r="N6" s="207">
        <f t="shared" si="4"/>
        <v>29421</v>
      </c>
      <c r="Q6" s="209">
        <f t="shared" si="0"/>
        <v>7.2190000000000004E-2</v>
      </c>
      <c r="R6" s="207">
        <f t="shared" si="7"/>
        <v>-75799.500000000015</v>
      </c>
      <c r="U6" s="203">
        <v>5</v>
      </c>
      <c r="V6" s="202">
        <v>5.713E-2</v>
      </c>
      <c r="W6" s="16"/>
    </row>
    <row r="7" spans="1:23" x14ac:dyDescent="0.2">
      <c r="A7" s="205" t="str">
        <f>'Est Revenue Req CCR Only'!B55</f>
        <v>April</v>
      </c>
      <c r="B7" s="206">
        <f>'Est Revenue Req CCR Only'!C55</f>
        <v>2024</v>
      </c>
      <c r="D7" s="207">
        <f>'Est Revenue Req CCR Only'!D55</f>
        <v>12600000.000000002</v>
      </c>
      <c r="E7" s="207">
        <f>'Est Revenue Req CCR Only'!F55</f>
        <v>-1050000</v>
      </c>
      <c r="F7" s="207">
        <f t="shared" si="5"/>
        <v>11550000.000000002</v>
      </c>
      <c r="G7" s="207"/>
      <c r="H7" s="207">
        <f t="shared" si="1"/>
        <v>12600000.000000002</v>
      </c>
      <c r="I7" s="207">
        <f t="shared" si="6"/>
        <v>-775698.00000000012</v>
      </c>
      <c r="J7" s="207">
        <f t="shared" si="2"/>
        <v>11824302.000000002</v>
      </c>
      <c r="K7" s="207"/>
      <c r="L7" s="207">
        <f t="shared" si="3"/>
        <v>274302</v>
      </c>
      <c r="M7" s="208">
        <v>0.21</v>
      </c>
      <c r="N7" s="207">
        <f t="shared" si="4"/>
        <v>57603</v>
      </c>
      <c r="Q7" s="209">
        <f t="shared" si="0"/>
        <v>7.2190000000000004E-2</v>
      </c>
      <c r="R7" s="207">
        <f t="shared" si="7"/>
        <v>-75799.500000000015</v>
      </c>
      <c r="U7" s="203">
        <v>6</v>
      </c>
      <c r="V7" s="202">
        <v>5.2850000000000001E-2</v>
      </c>
      <c r="W7" s="16"/>
    </row>
    <row r="8" spans="1:23" x14ac:dyDescent="0.2">
      <c r="A8" s="205" t="str">
        <f>'Est Revenue Req CCR Only'!B56</f>
        <v>May</v>
      </c>
      <c r="B8" s="206">
        <f>'Est Revenue Req CCR Only'!C56</f>
        <v>2024</v>
      </c>
      <c r="D8" s="207">
        <f>'Est Revenue Req CCR Only'!D56</f>
        <v>12600000.000000002</v>
      </c>
      <c r="E8" s="207">
        <f>'Est Revenue Req CCR Only'!F56</f>
        <v>-1260000</v>
      </c>
      <c r="F8" s="207">
        <f t="shared" si="5"/>
        <v>11340000.000000002</v>
      </c>
      <c r="G8" s="207"/>
      <c r="H8" s="207">
        <f t="shared" si="1"/>
        <v>12600000.000000002</v>
      </c>
      <c r="I8" s="207">
        <f t="shared" si="6"/>
        <v>-851497.50000000012</v>
      </c>
      <c r="J8" s="207">
        <f t="shared" si="2"/>
        <v>11748502.500000002</v>
      </c>
      <c r="K8" s="207"/>
      <c r="L8" s="207">
        <f t="shared" si="3"/>
        <v>408502.5</v>
      </c>
      <c r="M8" s="208">
        <v>0.21</v>
      </c>
      <c r="N8" s="207">
        <f t="shared" si="4"/>
        <v>85786</v>
      </c>
      <c r="Q8" s="209">
        <f t="shared" si="0"/>
        <v>7.2190000000000004E-2</v>
      </c>
      <c r="R8" s="207">
        <f t="shared" si="7"/>
        <v>-75799.500000000015</v>
      </c>
      <c r="U8" s="203">
        <v>7</v>
      </c>
      <c r="V8" s="202">
        <v>4.888E-2</v>
      </c>
      <c r="W8" s="16"/>
    </row>
    <row r="9" spans="1:23" x14ac:dyDescent="0.2">
      <c r="A9" s="205" t="str">
        <f>'Est Revenue Req CCR Only'!B57</f>
        <v>June</v>
      </c>
      <c r="B9" s="206">
        <f>'Est Revenue Req CCR Only'!C57</f>
        <v>2024</v>
      </c>
      <c r="D9" s="207">
        <f>'Est Revenue Req CCR Only'!D57</f>
        <v>12600000.000000002</v>
      </c>
      <c r="E9" s="207">
        <f>'Est Revenue Req CCR Only'!F57</f>
        <v>-1470000</v>
      </c>
      <c r="F9" s="207">
        <f t="shared" si="5"/>
        <v>11130000.000000002</v>
      </c>
      <c r="G9" s="207"/>
      <c r="H9" s="207">
        <f t="shared" si="1"/>
        <v>12600000.000000002</v>
      </c>
      <c r="I9" s="207">
        <f t="shared" si="6"/>
        <v>-927297.00000000012</v>
      </c>
      <c r="J9" s="207">
        <f t="shared" si="2"/>
        <v>11672703.000000002</v>
      </c>
      <c r="K9" s="207"/>
      <c r="L9" s="207">
        <f t="shared" si="3"/>
        <v>542703</v>
      </c>
      <c r="M9" s="208">
        <v>0.21</v>
      </c>
      <c r="N9" s="207">
        <f t="shared" si="4"/>
        <v>113968</v>
      </c>
      <c r="Q9" s="209">
        <f t="shared" si="0"/>
        <v>7.2190000000000004E-2</v>
      </c>
      <c r="R9" s="207">
        <f t="shared" si="7"/>
        <v>-75799.500000000015</v>
      </c>
      <c r="U9" s="203">
        <v>8</v>
      </c>
      <c r="V9" s="202">
        <v>4.5220000000000003E-2</v>
      </c>
      <c r="W9" s="16"/>
    </row>
    <row r="10" spans="1:23" x14ac:dyDescent="0.2">
      <c r="A10" s="205" t="str">
        <f>'Est Revenue Req CCR Only'!B58</f>
        <v>July</v>
      </c>
      <c r="B10" s="206">
        <f>'Est Revenue Req CCR Only'!C58</f>
        <v>2024</v>
      </c>
      <c r="D10" s="207">
        <f>'Est Revenue Req CCR Only'!D58</f>
        <v>12600000.000000002</v>
      </c>
      <c r="E10" s="207">
        <f>'Est Revenue Req CCR Only'!F58</f>
        <v>-1680000</v>
      </c>
      <c r="F10" s="207">
        <f t="shared" si="5"/>
        <v>10920000.000000002</v>
      </c>
      <c r="G10" s="207"/>
      <c r="H10" s="207">
        <f>D10</f>
        <v>12600000.000000002</v>
      </c>
      <c r="I10" s="207">
        <f t="shared" si="6"/>
        <v>-1003096.5000000001</v>
      </c>
      <c r="J10" s="207">
        <f t="shared" si="2"/>
        <v>11596903.500000002</v>
      </c>
      <c r="K10" s="207"/>
      <c r="L10" s="207">
        <f t="shared" si="3"/>
        <v>676903.5</v>
      </c>
      <c r="M10" s="208">
        <v>0.21</v>
      </c>
      <c r="N10" s="207">
        <f t="shared" si="4"/>
        <v>142150</v>
      </c>
      <c r="Q10" s="209">
        <f t="shared" si="0"/>
        <v>7.2190000000000004E-2</v>
      </c>
      <c r="R10" s="207">
        <f t="shared" si="7"/>
        <v>-75799.500000000015</v>
      </c>
      <c r="U10" s="203">
        <v>9</v>
      </c>
      <c r="V10" s="202">
        <v>4.462E-2</v>
      </c>
      <c r="W10" s="16"/>
    </row>
    <row r="11" spans="1:23" x14ac:dyDescent="0.2">
      <c r="A11" s="205" t="str">
        <f>'Est Revenue Req CCR Only'!B59</f>
        <v>August</v>
      </c>
      <c r="B11" s="206">
        <f>'Est Revenue Req CCR Only'!C59</f>
        <v>2024</v>
      </c>
      <c r="D11" s="207">
        <f>'Est Revenue Req CCR Only'!D59</f>
        <v>12600000.000000002</v>
      </c>
      <c r="E11" s="207">
        <f>'Est Revenue Req CCR Only'!F59</f>
        <v>-1890000</v>
      </c>
      <c r="F11" s="207">
        <f t="shared" si="5"/>
        <v>10710000.000000002</v>
      </c>
      <c r="G11" s="207"/>
      <c r="H11" s="207">
        <f t="shared" ref="H11:H15" si="8">D11</f>
        <v>12600000.000000002</v>
      </c>
      <c r="I11" s="207">
        <f t="shared" si="6"/>
        <v>-1078896.0000000002</v>
      </c>
      <c r="J11" s="207">
        <f t="shared" si="2"/>
        <v>11521104.000000002</v>
      </c>
      <c r="K11" s="207"/>
      <c r="L11" s="207">
        <f t="shared" si="3"/>
        <v>811104</v>
      </c>
      <c r="M11" s="208">
        <v>0.21</v>
      </c>
      <c r="N11" s="207">
        <f t="shared" si="4"/>
        <v>170332</v>
      </c>
      <c r="Q11" s="209">
        <f t="shared" si="0"/>
        <v>7.2190000000000004E-2</v>
      </c>
      <c r="R11" s="207">
        <f t="shared" si="7"/>
        <v>-75799.500000000015</v>
      </c>
      <c r="U11" s="203">
        <v>10</v>
      </c>
      <c r="V11" s="202">
        <v>4.4609999999999997E-2</v>
      </c>
      <c r="W11" s="16"/>
    </row>
    <row r="12" spans="1:23" x14ac:dyDescent="0.2">
      <c r="A12" s="205" t="str">
        <f>'Est Revenue Req CCR Only'!B60</f>
        <v>September</v>
      </c>
      <c r="B12" s="206">
        <f>'Est Revenue Req CCR Only'!C60</f>
        <v>2024</v>
      </c>
      <c r="D12" s="207">
        <f>'Est Revenue Req CCR Only'!D60</f>
        <v>12600000.000000002</v>
      </c>
      <c r="E12" s="207">
        <f>'Est Revenue Req CCR Only'!F60</f>
        <v>-2100000</v>
      </c>
      <c r="F12" s="207">
        <f t="shared" si="5"/>
        <v>10500000.000000002</v>
      </c>
      <c r="G12" s="207"/>
      <c r="H12" s="207">
        <f t="shared" si="8"/>
        <v>12600000.000000002</v>
      </c>
      <c r="I12" s="207">
        <f t="shared" si="6"/>
        <v>-1154695.5000000002</v>
      </c>
      <c r="J12" s="207">
        <f t="shared" si="2"/>
        <v>11445304.500000002</v>
      </c>
      <c r="K12" s="207"/>
      <c r="L12" s="207">
        <f t="shared" si="3"/>
        <v>945304.5</v>
      </c>
      <c r="M12" s="208">
        <v>0.21</v>
      </c>
      <c r="N12" s="207">
        <f t="shared" si="4"/>
        <v>198514</v>
      </c>
      <c r="Q12" s="209">
        <f t="shared" si="0"/>
        <v>7.2190000000000004E-2</v>
      </c>
      <c r="R12" s="207">
        <f t="shared" si="7"/>
        <v>-75799.500000000015</v>
      </c>
      <c r="U12" s="203">
        <v>11</v>
      </c>
      <c r="V12" s="202">
        <v>4.462E-2</v>
      </c>
      <c r="W12" s="16"/>
    </row>
    <row r="13" spans="1:23" x14ac:dyDescent="0.2">
      <c r="A13" s="205" t="str">
        <f>'Est Revenue Req CCR Only'!B61</f>
        <v>October</v>
      </c>
      <c r="B13" s="206">
        <f>'Est Revenue Req CCR Only'!C61</f>
        <v>2024</v>
      </c>
      <c r="D13" s="207">
        <f>'Est Revenue Req CCR Only'!D61</f>
        <v>12600000.000000002</v>
      </c>
      <c r="E13" s="207">
        <f>'Est Revenue Req CCR Only'!F61</f>
        <v>-2310000</v>
      </c>
      <c r="F13" s="207">
        <f>SUM(D13:E13)</f>
        <v>10290000.000000002</v>
      </c>
      <c r="G13" s="207"/>
      <c r="H13" s="207">
        <f t="shared" si="8"/>
        <v>12600000.000000002</v>
      </c>
      <c r="I13" s="207">
        <f t="shared" si="6"/>
        <v>-1230495.0000000002</v>
      </c>
      <c r="J13" s="207">
        <f t="shared" si="2"/>
        <v>11369505.000000002</v>
      </c>
      <c r="K13" s="207"/>
      <c r="L13" s="207">
        <f t="shared" si="3"/>
        <v>1079505</v>
      </c>
      <c r="M13" s="208">
        <v>0.21</v>
      </c>
      <c r="N13" s="207">
        <f t="shared" si="4"/>
        <v>226696</v>
      </c>
      <c r="Q13" s="209">
        <f t="shared" si="0"/>
        <v>7.2190000000000004E-2</v>
      </c>
      <c r="R13" s="207">
        <f t="shared" si="7"/>
        <v>-75799.500000000015</v>
      </c>
      <c r="U13" s="203">
        <v>12</v>
      </c>
      <c r="V13" s="202">
        <v>4.4609999999999997E-2</v>
      </c>
      <c r="W13" s="16"/>
    </row>
    <row r="14" spans="1:23" x14ac:dyDescent="0.2">
      <c r="A14" s="205" t="str">
        <f>'Est Revenue Req CCR Only'!B62</f>
        <v>November</v>
      </c>
      <c r="B14" s="206">
        <f>'Est Revenue Req CCR Only'!C62</f>
        <v>2024</v>
      </c>
      <c r="D14" s="207">
        <f>'Est Revenue Req CCR Only'!D62</f>
        <v>12600000.000000002</v>
      </c>
      <c r="E14" s="207">
        <f>'Est Revenue Req CCR Only'!F62</f>
        <v>-2520000</v>
      </c>
      <c r="F14" s="207">
        <f t="shared" ref="F14:F15" si="9">SUM(D14:E14)</f>
        <v>10080000.000000002</v>
      </c>
      <c r="G14" s="207"/>
      <c r="H14" s="207">
        <f t="shared" si="8"/>
        <v>12600000.000000002</v>
      </c>
      <c r="I14" s="207">
        <f t="shared" si="6"/>
        <v>-1306294.5000000002</v>
      </c>
      <c r="J14" s="207">
        <f t="shared" si="2"/>
        <v>11293705.500000002</v>
      </c>
      <c r="K14" s="207"/>
      <c r="L14" s="207">
        <f t="shared" si="3"/>
        <v>1213705.5</v>
      </c>
      <c r="M14" s="208">
        <v>0.21</v>
      </c>
      <c r="N14" s="207">
        <f t="shared" si="4"/>
        <v>254878</v>
      </c>
      <c r="Q14" s="209">
        <f t="shared" si="0"/>
        <v>7.2190000000000004E-2</v>
      </c>
      <c r="R14" s="207">
        <f t="shared" si="7"/>
        <v>-75799.500000000015</v>
      </c>
      <c r="U14" s="203">
        <v>13</v>
      </c>
      <c r="V14" s="202">
        <v>4.462E-2</v>
      </c>
      <c r="W14" s="16"/>
    </row>
    <row r="15" spans="1:23" x14ac:dyDescent="0.2">
      <c r="A15" s="205" t="str">
        <f>'Est Revenue Req CCR Only'!B63</f>
        <v>December</v>
      </c>
      <c r="B15" s="206">
        <f>'Est Revenue Req CCR Only'!C63</f>
        <v>2024</v>
      </c>
      <c r="D15" s="207">
        <f>'Est Revenue Req CCR Only'!D63</f>
        <v>12600000.000000002</v>
      </c>
      <c r="E15" s="207">
        <f>'Est Revenue Req CCR Only'!F63</f>
        <v>-2730000</v>
      </c>
      <c r="F15" s="207">
        <f t="shared" si="9"/>
        <v>9870000.0000000019</v>
      </c>
      <c r="G15" s="207"/>
      <c r="H15" s="207">
        <f t="shared" si="8"/>
        <v>12600000.000000002</v>
      </c>
      <c r="I15" s="207">
        <f t="shared" si="6"/>
        <v>-1382094.0000000002</v>
      </c>
      <c r="J15" s="207">
        <f t="shared" si="2"/>
        <v>11217906.000000002</v>
      </c>
      <c r="K15" s="207"/>
      <c r="L15" s="207">
        <f t="shared" si="3"/>
        <v>1347906</v>
      </c>
      <c r="M15" s="208">
        <v>0.21</v>
      </c>
      <c r="N15" s="207">
        <f t="shared" si="4"/>
        <v>283060</v>
      </c>
      <c r="Q15" s="209">
        <f t="shared" si="0"/>
        <v>7.2190000000000004E-2</v>
      </c>
      <c r="R15" s="207">
        <f t="shared" si="7"/>
        <v>-75799.500000000015</v>
      </c>
      <c r="U15" s="203">
        <v>14</v>
      </c>
      <c r="V15" s="202">
        <v>4.4609999999999997E-2</v>
      </c>
      <c r="W15" s="16"/>
    </row>
    <row r="16" spans="1:23" x14ac:dyDescent="0.2">
      <c r="A16" s="205" t="str">
        <f>'Est Revenue Req CCR Only'!B64</f>
        <v>January</v>
      </c>
      <c r="B16" s="206">
        <f>'Est Revenue Req CCR Only'!C64</f>
        <v>2025</v>
      </c>
      <c r="D16" s="207">
        <f>'Est Revenue Req CCR Only'!D64</f>
        <v>12600000.000000002</v>
      </c>
      <c r="E16" s="207">
        <f>'Est Revenue Req CCR Only'!F64</f>
        <v>-2940000</v>
      </c>
      <c r="F16" s="207">
        <f t="shared" ref="F16:F42" si="10">SUM(D16:E16)</f>
        <v>9660000.0000000019</v>
      </c>
      <c r="G16" s="207"/>
      <c r="H16" s="207">
        <f t="shared" ref="H16:H42" si="11">D16</f>
        <v>12600000.000000002</v>
      </c>
      <c r="I16" s="207">
        <f t="shared" ref="I16:I42" si="12">R16+I15</f>
        <v>-1452202.5000000002</v>
      </c>
      <c r="J16" s="207">
        <f t="shared" ref="J16:J42" si="13">SUM(H16:I16)</f>
        <v>11147797.500000002</v>
      </c>
      <c r="K16" s="207"/>
      <c r="L16" s="207">
        <f t="shared" ref="L16:L42" si="14">J16-F16</f>
        <v>1487797.5</v>
      </c>
      <c r="M16" s="208">
        <v>0.21</v>
      </c>
      <c r="N16" s="207">
        <f t="shared" ref="N16:N42" si="15">ROUND(L16*M16,0)</f>
        <v>312437</v>
      </c>
      <c r="Q16" s="209">
        <f t="shared" si="0"/>
        <v>6.6769999999999996E-2</v>
      </c>
      <c r="R16" s="207">
        <f t="shared" si="7"/>
        <v>-70108.500000000015</v>
      </c>
      <c r="U16" s="203">
        <v>15</v>
      </c>
      <c r="V16" s="202">
        <v>4.462E-2</v>
      </c>
      <c r="W16" s="16"/>
    </row>
    <row r="17" spans="1:23" x14ac:dyDescent="0.2">
      <c r="A17" s="205" t="str">
        <f>'Est Revenue Req CCR Only'!B65</f>
        <v>February</v>
      </c>
      <c r="B17" s="206">
        <f>'Est Revenue Req CCR Only'!C65</f>
        <v>2025</v>
      </c>
      <c r="D17" s="207">
        <f>'Est Revenue Req CCR Only'!D65</f>
        <v>12600000.000000002</v>
      </c>
      <c r="E17" s="207">
        <f>'Est Revenue Req CCR Only'!F65</f>
        <v>-3150000</v>
      </c>
      <c r="F17" s="207">
        <f t="shared" si="10"/>
        <v>9450000.0000000019</v>
      </c>
      <c r="G17" s="207"/>
      <c r="H17" s="207">
        <f t="shared" si="11"/>
        <v>12600000.000000002</v>
      </c>
      <c r="I17" s="207">
        <f t="shared" si="12"/>
        <v>-1522311.0000000002</v>
      </c>
      <c r="J17" s="207">
        <f t="shared" si="13"/>
        <v>11077689.000000002</v>
      </c>
      <c r="K17" s="207"/>
      <c r="L17" s="207">
        <f t="shared" si="14"/>
        <v>1627689</v>
      </c>
      <c r="M17" s="208">
        <v>0.21</v>
      </c>
      <c r="N17" s="207">
        <f t="shared" si="15"/>
        <v>341815</v>
      </c>
      <c r="Q17" s="209">
        <f t="shared" si="0"/>
        <v>6.6769999999999996E-2</v>
      </c>
      <c r="R17" s="207">
        <f t="shared" si="7"/>
        <v>-70108.500000000015</v>
      </c>
      <c r="U17" s="203">
        <v>16</v>
      </c>
      <c r="V17" s="202">
        <v>4.4609999999999997E-2</v>
      </c>
      <c r="W17" s="16"/>
    </row>
    <row r="18" spans="1:23" x14ac:dyDescent="0.2">
      <c r="A18" s="205" t="str">
        <f>'Est Revenue Req CCR Only'!B66</f>
        <v>March</v>
      </c>
      <c r="B18" s="206">
        <f>'Est Revenue Req CCR Only'!C66</f>
        <v>2025</v>
      </c>
      <c r="D18" s="207">
        <f>'Est Revenue Req CCR Only'!D66</f>
        <v>12600000.000000002</v>
      </c>
      <c r="E18" s="207">
        <f>'Est Revenue Req CCR Only'!F66</f>
        <v>-3360000</v>
      </c>
      <c r="F18" s="207">
        <f t="shared" si="10"/>
        <v>9240000.0000000019</v>
      </c>
      <c r="G18" s="207"/>
      <c r="H18" s="207">
        <f t="shared" si="11"/>
        <v>12600000.000000002</v>
      </c>
      <c r="I18" s="207">
        <f t="shared" si="12"/>
        <v>-1592419.5000000002</v>
      </c>
      <c r="J18" s="207">
        <f t="shared" si="13"/>
        <v>11007580.500000002</v>
      </c>
      <c r="K18" s="207"/>
      <c r="L18" s="207">
        <f t="shared" si="14"/>
        <v>1767580.5</v>
      </c>
      <c r="M18" s="208">
        <v>0.21</v>
      </c>
      <c r="N18" s="207">
        <f t="shared" si="15"/>
        <v>371192</v>
      </c>
      <c r="Q18" s="209">
        <f t="shared" si="0"/>
        <v>6.6769999999999996E-2</v>
      </c>
      <c r="R18" s="207">
        <f t="shared" si="7"/>
        <v>-70108.500000000015</v>
      </c>
      <c r="U18" s="203">
        <v>17</v>
      </c>
      <c r="V18" s="202">
        <v>4.462E-2</v>
      </c>
      <c r="W18" s="16"/>
    </row>
    <row r="19" spans="1:23" x14ac:dyDescent="0.2">
      <c r="A19" s="205" t="str">
        <f>'Est Revenue Req CCR Only'!B67</f>
        <v>April</v>
      </c>
      <c r="B19" s="206">
        <f>'Est Revenue Req CCR Only'!C67</f>
        <v>2025</v>
      </c>
      <c r="D19" s="207">
        <f>'Est Revenue Req CCR Only'!D67</f>
        <v>12600000.000000002</v>
      </c>
      <c r="E19" s="207">
        <f>'Est Revenue Req CCR Only'!F67</f>
        <v>-3570000</v>
      </c>
      <c r="F19" s="207">
        <f t="shared" si="10"/>
        <v>9030000.0000000019</v>
      </c>
      <c r="G19" s="207"/>
      <c r="H19" s="207">
        <f t="shared" si="11"/>
        <v>12600000.000000002</v>
      </c>
      <c r="I19" s="207">
        <f t="shared" si="12"/>
        <v>-1662528.0000000002</v>
      </c>
      <c r="J19" s="207">
        <f t="shared" si="13"/>
        <v>10937472.000000002</v>
      </c>
      <c r="K19" s="207"/>
      <c r="L19" s="207">
        <f t="shared" si="14"/>
        <v>1907472</v>
      </c>
      <c r="M19" s="208">
        <v>0.21</v>
      </c>
      <c r="N19" s="207">
        <f t="shared" si="15"/>
        <v>400569</v>
      </c>
      <c r="Q19" s="209">
        <f t="shared" si="0"/>
        <v>6.6769999999999996E-2</v>
      </c>
      <c r="R19" s="207">
        <f t="shared" si="7"/>
        <v>-70108.500000000015</v>
      </c>
      <c r="U19" s="203">
        <v>18</v>
      </c>
      <c r="V19" s="202">
        <v>4.4609999999999997E-2</v>
      </c>
      <c r="W19" s="16"/>
    </row>
    <row r="20" spans="1:23" x14ac:dyDescent="0.2">
      <c r="A20" s="205" t="str">
        <f>'Est Revenue Req CCR Only'!B68</f>
        <v>May</v>
      </c>
      <c r="B20" s="206">
        <f>'Est Revenue Req CCR Only'!C68</f>
        <v>2025</v>
      </c>
      <c r="D20" s="207">
        <f>'Est Revenue Req CCR Only'!D68</f>
        <v>12600000.000000002</v>
      </c>
      <c r="E20" s="207">
        <f>'Est Revenue Req CCR Only'!F68</f>
        <v>-3780000</v>
      </c>
      <c r="F20" s="207">
        <f t="shared" si="10"/>
        <v>8820000.0000000019</v>
      </c>
      <c r="G20" s="207"/>
      <c r="H20" s="207">
        <f t="shared" si="11"/>
        <v>12600000.000000002</v>
      </c>
      <c r="I20" s="207">
        <f t="shared" si="12"/>
        <v>-1732636.5000000002</v>
      </c>
      <c r="J20" s="207">
        <f t="shared" si="13"/>
        <v>10867363.500000002</v>
      </c>
      <c r="K20" s="207"/>
      <c r="L20" s="207">
        <f t="shared" si="14"/>
        <v>2047363.5</v>
      </c>
      <c r="M20" s="208">
        <v>0.21</v>
      </c>
      <c r="N20" s="207">
        <f t="shared" si="15"/>
        <v>429946</v>
      </c>
      <c r="Q20" s="209">
        <f t="shared" si="0"/>
        <v>6.6769999999999996E-2</v>
      </c>
      <c r="R20" s="207">
        <f t="shared" si="7"/>
        <v>-70108.500000000015</v>
      </c>
      <c r="U20" s="203">
        <v>19</v>
      </c>
      <c r="V20" s="202">
        <v>4.462E-2</v>
      </c>
      <c r="W20" s="16"/>
    </row>
    <row r="21" spans="1:23" x14ac:dyDescent="0.2">
      <c r="A21" s="205" t="str">
        <f>'Est Revenue Req CCR Only'!B69</f>
        <v>June</v>
      </c>
      <c r="B21" s="206">
        <f>'Est Revenue Req CCR Only'!C69</f>
        <v>2025</v>
      </c>
      <c r="D21" s="207">
        <f>'Est Revenue Req CCR Only'!D69</f>
        <v>12600000.000000002</v>
      </c>
      <c r="E21" s="207">
        <f>'Est Revenue Req CCR Only'!F69</f>
        <v>-3990000</v>
      </c>
      <c r="F21" s="207">
        <f t="shared" si="10"/>
        <v>8610000.0000000019</v>
      </c>
      <c r="G21" s="207"/>
      <c r="H21" s="207">
        <f t="shared" si="11"/>
        <v>12600000.000000002</v>
      </c>
      <c r="I21" s="207">
        <f t="shared" si="12"/>
        <v>-1802745.0000000002</v>
      </c>
      <c r="J21" s="207">
        <f t="shared" si="13"/>
        <v>10797255.000000002</v>
      </c>
      <c r="K21" s="207"/>
      <c r="L21" s="207">
        <f t="shared" si="14"/>
        <v>2187255</v>
      </c>
      <c r="M21" s="208">
        <v>0.21</v>
      </c>
      <c r="N21" s="207">
        <f t="shared" si="15"/>
        <v>459324</v>
      </c>
      <c r="Q21" s="209">
        <f t="shared" si="0"/>
        <v>6.6769999999999996E-2</v>
      </c>
      <c r="R21" s="207">
        <f t="shared" si="7"/>
        <v>-70108.500000000015</v>
      </c>
      <c r="U21" s="203">
        <v>20</v>
      </c>
      <c r="V21" s="202">
        <v>4.4609999999999997E-2</v>
      </c>
      <c r="W21" s="16"/>
    </row>
    <row r="22" spans="1:23" x14ac:dyDescent="0.2">
      <c r="A22" s="205" t="str">
        <f>'Est Revenue Req CCR Only'!B70</f>
        <v>July</v>
      </c>
      <c r="B22" s="206">
        <f>'Est Revenue Req CCR Only'!C70</f>
        <v>2025</v>
      </c>
      <c r="D22" s="207">
        <f>'Est Revenue Req CCR Only'!D70</f>
        <v>12600000.000000002</v>
      </c>
      <c r="E22" s="207">
        <f>'Est Revenue Req CCR Only'!F70</f>
        <v>-4200000</v>
      </c>
      <c r="F22" s="207">
        <f t="shared" si="10"/>
        <v>8400000.0000000019</v>
      </c>
      <c r="G22" s="207"/>
      <c r="H22" s="207">
        <f t="shared" si="11"/>
        <v>12600000.000000002</v>
      </c>
      <c r="I22" s="207">
        <f t="shared" si="12"/>
        <v>-1872853.5000000002</v>
      </c>
      <c r="J22" s="207">
        <f t="shared" si="13"/>
        <v>10727146.500000002</v>
      </c>
      <c r="K22" s="207"/>
      <c r="L22" s="207">
        <f t="shared" si="14"/>
        <v>2327146.5</v>
      </c>
      <c r="M22" s="208">
        <v>0.21</v>
      </c>
      <c r="N22" s="207">
        <f t="shared" si="15"/>
        <v>488701</v>
      </c>
      <c r="Q22" s="209">
        <f t="shared" si="0"/>
        <v>6.6769999999999996E-2</v>
      </c>
      <c r="R22" s="207">
        <f t="shared" si="7"/>
        <v>-70108.500000000015</v>
      </c>
      <c r="U22" s="203">
        <v>21</v>
      </c>
      <c r="V22" s="202">
        <v>2.231E-2</v>
      </c>
    </row>
    <row r="23" spans="1:23" x14ac:dyDescent="0.2">
      <c r="A23" s="205" t="str">
        <f>'Est Revenue Req CCR Only'!B71</f>
        <v>August</v>
      </c>
      <c r="B23" s="206">
        <f>'Est Revenue Req CCR Only'!C71</f>
        <v>2025</v>
      </c>
      <c r="D23" s="207">
        <f>'Est Revenue Req CCR Only'!D71</f>
        <v>12600000.000000002</v>
      </c>
      <c r="E23" s="207">
        <f>'Est Revenue Req CCR Only'!F71</f>
        <v>-4410000</v>
      </c>
      <c r="F23" s="207">
        <f t="shared" si="10"/>
        <v>8190000.0000000019</v>
      </c>
      <c r="G23" s="207"/>
      <c r="H23" s="207">
        <f t="shared" si="11"/>
        <v>12600000.000000002</v>
      </c>
      <c r="I23" s="207">
        <f t="shared" si="12"/>
        <v>-1942962.0000000002</v>
      </c>
      <c r="J23" s="207">
        <f t="shared" si="13"/>
        <v>10657038.000000002</v>
      </c>
      <c r="K23" s="207"/>
      <c r="L23" s="207">
        <f t="shared" si="14"/>
        <v>2467038</v>
      </c>
      <c r="M23" s="208">
        <v>0.21</v>
      </c>
      <c r="N23" s="207">
        <f t="shared" si="15"/>
        <v>518078</v>
      </c>
      <c r="Q23" s="209">
        <f t="shared" si="0"/>
        <v>6.6769999999999996E-2</v>
      </c>
      <c r="R23" s="207">
        <f t="shared" si="7"/>
        <v>-70108.500000000015</v>
      </c>
    </row>
    <row r="24" spans="1:23" x14ac:dyDescent="0.2">
      <c r="A24" s="205" t="str">
        <f>'Est Revenue Req CCR Only'!B72</f>
        <v>September</v>
      </c>
      <c r="B24" s="206">
        <f>'Est Revenue Req CCR Only'!C72</f>
        <v>2025</v>
      </c>
      <c r="D24" s="207">
        <f>'Est Revenue Req CCR Only'!D72</f>
        <v>12600000.000000002</v>
      </c>
      <c r="E24" s="207">
        <f>'Est Revenue Req CCR Only'!F72</f>
        <v>-4620000</v>
      </c>
      <c r="F24" s="207">
        <f t="shared" si="10"/>
        <v>7980000.0000000019</v>
      </c>
      <c r="G24" s="207"/>
      <c r="H24" s="207">
        <f t="shared" si="11"/>
        <v>12600000.000000002</v>
      </c>
      <c r="I24" s="207">
        <f t="shared" si="12"/>
        <v>-2013070.5000000002</v>
      </c>
      <c r="J24" s="207">
        <f t="shared" si="13"/>
        <v>10586929.500000002</v>
      </c>
      <c r="K24" s="207"/>
      <c r="L24" s="207">
        <f t="shared" si="14"/>
        <v>2606929.5</v>
      </c>
      <c r="M24" s="208">
        <v>0.21</v>
      </c>
      <c r="N24" s="207">
        <f t="shared" si="15"/>
        <v>547455</v>
      </c>
      <c r="Q24" s="209">
        <f t="shared" si="0"/>
        <v>6.6769999999999996E-2</v>
      </c>
      <c r="R24" s="207">
        <f t="shared" si="7"/>
        <v>-70108.500000000015</v>
      </c>
    </row>
    <row r="25" spans="1:23" x14ac:dyDescent="0.2">
      <c r="A25" s="205" t="str">
        <f>'Est Revenue Req CCR Only'!B73</f>
        <v>October</v>
      </c>
      <c r="B25" s="206">
        <f>'Est Revenue Req CCR Only'!C73</f>
        <v>2025</v>
      </c>
      <c r="D25" s="207">
        <f>'Est Revenue Req CCR Only'!D73</f>
        <v>12600000.000000002</v>
      </c>
      <c r="E25" s="207">
        <f>'Est Revenue Req CCR Only'!F73</f>
        <v>-4830000</v>
      </c>
      <c r="F25" s="207">
        <f t="shared" si="10"/>
        <v>7770000.0000000019</v>
      </c>
      <c r="G25" s="207"/>
      <c r="H25" s="207">
        <f t="shared" si="11"/>
        <v>12600000.000000002</v>
      </c>
      <c r="I25" s="207">
        <f t="shared" si="12"/>
        <v>-2083179.0000000002</v>
      </c>
      <c r="J25" s="207">
        <f t="shared" si="13"/>
        <v>10516821.000000002</v>
      </c>
      <c r="K25" s="207"/>
      <c r="L25" s="207">
        <f t="shared" si="14"/>
        <v>2746821</v>
      </c>
      <c r="M25" s="208">
        <v>0.21</v>
      </c>
      <c r="N25" s="207">
        <f t="shared" si="15"/>
        <v>576832</v>
      </c>
      <c r="Q25" s="209">
        <f t="shared" si="0"/>
        <v>6.6769999999999996E-2</v>
      </c>
      <c r="R25" s="207">
        <f t="shared" si="7"/>
        <v>-70108.500000000015</v>
      </c>
    </row>
    <row r="26" spans="1:23" x14ac:dyDescent="0.2">
      <c r="A26" s="205" t="str">
        <f>'Est Revenue Req CCR Only'!B74</f>
        <v>November</v>
      </c>
      <c r="B26" s="206">
        <f>'Est Revenue Req CCR Only'!C74</f>
        <v>2025</v>
      </c>
      <c r="D26" s="207">
        <f>'Est Revenue Req CCR Only'!D74</f>
        <v>12600000.000000002</v>
      </c>
      <c r="E26" s="207">
        <f>'Est Revenue Req CCR Only'!F74</f>
        <v>-5040000</v>
      </c>
      <c r="F26" s="207">
        <f t="shared" si="10"/>
        <v>7560000.0000000019</v>
      </c>
      <c r="G26" s="207"/>
      <c r="H26" s="207">
        <f t="shared" si="11"/>
        <v>12600000.000000002</v>
      </c>
      <c r="I26" s="207">
        <f t="shared" si="12"/>
        <v>-2153287.5000000005</v>
      </c>
      <c r="J26" s="207">
        <f t="shared" si="13"/>
        <v>10446712.500000002</v>
      </c>
      <c r="K26" s="207"/>
      <c r="L26" s="207">
        <f t="shared" si="14"/>
        <v>2886712.5</v>
      </c>
      <c r="M26" s="208">
        <v>0.21</v>
      </c>
      <c r="N26" s="207">
        <f t="shared" si="15"/>
        <v>606210</v>
      </c>
      <c r="Q26" s="209">
        <f t="shared" si="0"/>
        <v>6.6769999999999996E-2</v>
      </c>
      <c r="R26" s="207">
        <f t="shared" si="7"/>
        <v>-70108.500000000015</v>
      </c>
    </row>
    <row r="27" spans="1:23" x14ac:dyDescent="0.2">
      <c r="A27" s="205" t="str">
        <f>'Est Revenue Req CCR Only'!B75</f>
        <v>December</v>
      </c>
      <c r="B27" s="206">
        <f>'Est Revenue Req CCR Only'!C75</f>
        <v>2025</v>
      </c>
      <c r="D27" s="207">
        <f>'Est Revenue Req CCR Only'!D75</f>
        <v>12600000.000000002</v>
      </c>
      <c r="E27" s="207">
        <f>'Est Revenue Req CCR Only'!F75</f>
        <v>-5250000</v>
      </c>
      <c r="F27" s="207">
        <f t="shared" si="10"/>
        <v>7350000.0000000019</v>
      </c>
      <c r="G27" s="207"/>
      <c r="H27" s="207">
        <f t="shared" si="11"/>
        <v>12600000.000000002</v>
      </c>
      <c r="I27" s="207">
        <f t="shared" si="12"/>
        <v>-2223396.0000000005</v>
      </c>
      <c r="J27" s="207">
        <f t="shared" si="13"/>
        <v>10376604.000000002</v>
      </c>
      <c r="K27" s="207"/>
      <c r="L27" s="207">
        <f t="shared" si="14"/>
        <v>3026604</v>
      </c>
      <c r="M27" s="208">
        <v>0.21</v>
      </c>
      <c r="N27" s="207">
        <f t="shared" si="15"/>
        <v>635587</v>
      </c>
      <c r="Q27" s="209">
        <f t="shared" si="0"/>
        <v>6.6769999999999996E-2</v>
      </c>
      <c r="R27" s="207">
        <f t="shared" si="7"/>
        <v>-70108.500000000015</v>
      </c>
    </row>
    <row r="28" spans="1:23" x14ac:dyDescent="0.2">
      <c r="A28" s="205" t="str">
        <f>'Est Revenue Req CCR Only'!B76</f>
        <v>January</v>
      </c>
      <c r="B28" s="206">
        <f>'Est Revenue Req CCR Only'!C76</f>
        <v>2026</v>
      </c>
      <c r="D28" s="207">
        <f>'Est Revenue Req CCR Only'!D76</f>
        <v>12600000.000000002</v>
      </c>
      <c r="E28" s="207">
        <f>'Est Revenue Req CCR Only'!F76</f>
        <v>-5460000</v>
      </c>
      <c r="F28" s="207">
        <f t="shared" si="10"/>
        <v>7140000.0000000019</v>
      </c>
      <c r="G28" s="207"/>
      <c r="H28" s="207">
        <f t="shared" si="11"/>
        <v>12600000.000000002</v>
      </c>
      <c r="I28" s="207">
        <f t="shared" si="12"/>
        <v>-2288254.5000000005</v>
      </c>
      <c r="J28" s="207">
        <f t="shared" si="13"/>
        <v>10311745.500000002</v>
      </c>
      <c r="K28" s="207"/>
      <c r="L28" s="207">
        <f t="shared" si="14"/>
        <v>3171745.5</v>
      </c>
      <c r="M28" s="208">
        <v>0.21</v>
      </c>
      <c r="N28" s="207">
        <f t="shared" si="15"/>
        <v>666067</v>
      </c>
      <c r="Q28" s="209">
        <f t="shared" si="0"/>
        <v>6.1769999999999999E-2</v>
      </c>
      <c r="R28" s="207">
        <f t="shared" si="7"/>
        <v>-64858.500000000007</v>
      </c>
    </row>
    <row r="29" spans="1:23" x14ac:dyDescent="0.2">
      <c r="A29" s="205" t="str">
        <f>'Est Revenue Req CCR Only'!B77</f>
        <v>February</v>
      </c>
      <c r="B29" s="206">
        <f>'Est Revenue Req CCR Only'!C77</f>
        <v>2026</v>
      </c>
      <c r="D29" s="207">
        <f>'Est Revenue Req CCR Only'!D77</f>
        <v>12600000.000000002</v>
      </c>
      <c r="E29" s="207">
        <f>'Est Revenue Req CCR Only'!F77</f>
        <v>-5670000</v>
      </c>
      <c r="F29" s="207">
        <f t="shared" si="10"/>
        <v>6930000.0000000019</v>
      </c>
      <c r="G29" s="207"/>
      <c r="H29" s="207">
        <f t="shared" si="11"/>
        <v>12600000.000000002</v>
      </c>
      <c r="I29" s="207">
        <f t="shared" si="12"/>
        <v>-2353113.0000000005</v>
      </c>
      <c r="J29" s="207">
        <f t="shared" si="13"/>
        <v>10246887.000000002</v>
      </c>
      <c r="K29" s="207"/>
      <c r="L29" s="207">
        <f t="shared" si="14"/>
        <v>3316887</v>
      </c>
      <c r="M29" s="208">
        <v>0.21</v>
      </c>
      <c r="N29" s="207">
        <f t="shared" si="15"/>
        <v>696546</v>
      </c>
      <c r="Q29" s="209">
        <f t="shared" si="0"/>
        <v>6.1769999999999999E-2</v>
      </c>
      <c r="R29" s="207">
        <f t="shared" si="7"/>
        <v>-64858.500000000007</v>
      </c>
    </row>
    <row r="30" spans="1:23" x14ac:dyDescent="0.2">
      <c r="A30" s="205" t="str">
        <f>'Est Revenue Req CCR Only'!B78</f>
        <v>March</v>
      </c>
      <c r="B30" s="206">
        <f>'Est Revenue Req CCR Only'!C78</f>
        <v>2026</v>
      </c>
      <c r="D30" s="207">
        <f>'Est Revenue Req CCR Only'!D78</f>
        <v>12600000.000000002</v>
      </c>
      <c r="E30" s="207">
        <f>'Est Revenue Req CCR Only'!F78</f>
        <v>-5880000</v>
      </c>
      <c r="F30" s="207">
        <f t="shared" si="10"/>
        <v>6720000.0000000019</v>
      </c>
      <c r="G30" s="207"/>
      <c r="H30" s="207">
        <f t="shared" si="11"/>
        <v>12600000.000000002</v>
      </c>
      <c r="I30" s="207">
        <f t="shared" si="12"/>
        <v>-2417971.5000000005</v>
      </c>
      <c r="J30" s="207">
        <f t="shared" si="13"/>
        <v>10182028.500000002</v>
      </c>
      <c r="K30" s="207"/>
      <c r="L30" s="207">
        <f t="shared" si="14"/>
        <v>3462028.5</v>
      </c>
      <c r="M30" s="208">
        <v>0.21</v>
      </c>
      <c r="N30" s="207">
        <f t="shared" si="15"/>
        <v>727026</v>
      </c>
      <c r="Q30" s="209">
        <f t="shared" si="0"/>
        <v>6.1769999999999999E-2</v>
      </c>
      <c r="R30" s="207">
        <f t="shared" si="7"/>
        <v>-64858.500000000007</v>
      </c>
    </row>
    <row r="31" spans="1:23" x14ac:dyDescent="0.2">
      <c r="A31" s="205" t="str">
        <f>'Est Revenue Req CCR Only'!B79</f>
        <v>April</v>
      </c>
      <c r="B31" s="206">
        <f>'Est Revenue Req CCR Only'!C79</f>
        <v>2026</v>
      </c>
      <c r="D31" s="207">
        <f>'Est Revenue Req CCR Only'!D79</f>
        <v>12600000.000000002</v>
      </c>
      <c r="E31" s="207">
        <f>'Est Revenue Req CCR Only'!F79</f>
        <v>-6090000</v>
      </c>
      <c r="F31" s="207">
        <f t="shared" si="10"/>
        <v>6510000.0000000019</v>
      </c>
      <c r="G31" s="207"/>
      <c r="H31" s="207">
        <f t="shared" si="11"/>
        <v>12600000.000000002</v>
      </c>
      <c r="I31" s="207">
        <f t="shared" si="12"/>
        <v>-2482830.0000000005</v>
      </c>
      <c r="J31" s="207">
        <f t="shared" si="13"/>
        <v>10117170.000000002</v>
      </c>
      <c r="K31" s="207"/>
      <c r="L31" s="207">
        <f t="shared" si="14"/>
        <v>3607170</v>
      </c>
      <c r="M31" s="208">
        <v>0.21</v>
      </c>
      <c r="N31" s="207">
        <f t="shared" si="15"/>
        <v>757506</v>
      </c>
      <c r="Q31" s="209">
        <f t="shared" si="0"/>
        <v>6.1769999999999999E-2</v>
      </c>
      <c r="R31" s="207">
        <f t="shared" si="7"/>
        <v>-64858.500000000007</v>
      </c>
    </row>
    <row r="32" spans="1:23" x14ac:dyDescent="0.2">
      <c r="A32" s="205" t="str">
        <f>'Est Revenue Req CCR Only'!B80</f>
        <v>May</v>
      </c>
      <c r="B32" s="206">
        <f>'Est Revenue Req CCR Only'!C80</f>
        <v>2026</v>
      </c>
      <c r="D32" s="207">
        <f>'Est Revenue Req CCR Only'!D80</f>
        <v>12600000.000000002</v>
      </c>
      <c r="E32" s="207">
        <f>'Est Revenue Req CCR Only'!F80</f>
        <v>-6300000</v>
      </c>
      <c r="F32" s="207">
        <f t="shared" si="10"/>
        <v>6300000.0000000019</v>
      </c>
      <c r="G32" s="207"/>
      <c r="H32" s="207">
        <f t="shared" si="11"/>
        <v>12600000.000000002</v>
      </c>
      <c r="I32" s="207">
        <f t="shared" si="12"/>
        <v>-2547688.5000000005</v>
      </c>
      <c r="J32" s="207">
        <f t="shared" si="13"/>
        <v>10052311.500000002</v>
      </c>
      <c r="K32" s="207"/>
      <c r="L32" s="207">
        <f t="shared" si="14"/>
        <v>3752311.5</v>
      </c>
      <c r="M32" s="208">
        <v>0.21</v>
      </c>
      <c r="N32" s="207">
        <f t="shared" si="15"/>
        <v>787985</v>
      </c>
      <c r="Q32" s="209">
        <f t="shared" si="0"/>
        <v>6.1769999999999999E-2</v>
      </c>
      <c r="R32" s="207">
        <f t="shared" si="7"/>
        <v>-64858.500000000007</v>
      </c>
    </row>
    <row r="33" spans="1:18" x14ac:dyDescent="0.2">
      <c r="A33" s="205" t="str">
        <f>'Est Revenue Req CCR Only'!B81</f>
        <v>June</v>
      </c>
      <c r="B33" s="206">
        <f>'Est Revenue Req CCR Only'!C81</f>
        <v>2026</v>
      </c>
      <c r="D33" s="207">
        <f>'Est Revenue Req CCR Only'!D81</f>
        <v>12600000.000000002</v>
      </c>
      <c r="E33" s="207">
        <f>'Est Revenue Req CCR Only'!F81</f>
        <v>-6510000</v>
      </c>
      <c r="F33" s="207">
        <f t="shared" si="10"/>
        <v>6090000.0000000019</v>
      </c>
      <c r="G33" s="207"/>
      <c r="H33" s="207">
        <f t="shared" si="11"/>
        <v>12600000.000000002</v>
      </c>
      <c r="I33" s="207">
        <f t="shared" si="12"/>
        <v>-2612547.0000000005</v>
      </c>
      <c r="J33" s="207">
        <f t="shared" si="13"/>
        <v>9987453.0000000019</v>
      </c>
      <c r="K33" s="207"/>
      <c r="L33" s="207">
        <f t="shared" si="14"/>
        <v>3897453</v>
      </c>
      <c r="M33" s="208">
        <v>0.21</v>
      </c>
      <c r="N33" s="207">
        <f t="shared" si="15"/>
        <v>818465</v>
      </c>
      <c r="Q33" s="209">
        <f t="shared" si="0"/>
        <v>6.1769999999999999E-2</v>
      </c>
      <c r="R33" s="207">
        <f t="shared" si="7"/>
        <v>-64858.500000000007</v>
      </c>
    </row>
    <row r="34" spans="1:18" x14ac:dyDescent="0.2">
      <c r="A34" s="205" t="str">
        <f>'Est Revenue Req CCR Only'!B82</f>
        <v>July</v>
      </c>
      <c r="B34" s="206">
        <f>'Est Revenue Req CCR Only'!C82</f>
        <v>2026</v>
      </c>
      <c r="D34" s="207">
        <f>'Est Revenue Req CCR Only'!D82</f>
        <v>12600000.000000002</v>
      </c>
      <c r="E34" s="207">
        <f>'Est Revenue Req CCR Only'!F82</f>
        <v>-6720000</v>
      </c>
      <c r="F34" s="207">
        <f t="shared" si="10"/>
        <v>5880000.0000000019</v>
      </c>
      <c r="G34" s="207"/>
      <c r="H34" s="207">
        <f t="shared" si="11"/>
        <v>12600000.000000002</v>
      </c>
      <c r="I34" s="207">
        <f t="shared" si="12"/>
        <v>-2677405.5000000005</v>
      </c>
      <c r="J34" s="207">
        <f t="shared" si="13"/>
        <v>9922594.5000000019</v>
      </c>
      <c r="K34" s="207"/>
      <c r="L34" s="207">
        <f t="shared" si="14"/>
        <v>4042594.5</v>
      </c>
      <c r="M34" s="208">
        <v>0.21</v>
      </c>
      <c r="N34" s="207">
        <f t="shared" si="15"/>
        <v>848945</v>
      </c>
      <c r="Q34" s="209">
        <f t="shared" ref="Q34:Q63" si="16">VLOOKUP($B34+1-2023,$U$2:$V$22,2)</f>
        <v>6.1769999999999999E-2</v>
      </c>
      <c r="R34" s="207">
        <f t="shared" si="7"/>
        <v>-64858.500000000007</v>
      </c>
    </row>
    <row r="35" spans="1:18" x14ac:dyDescent="0.2">
      <c r="A35" s="205" t="str">
        <f>'Est Revenue Req CCR Only'!B83</f>
        <v>August</v>
      </c>
      <c r="B35" s="206">
        <f>'Est Revenue Req CCR Only'!C83</f>
        <v>2026</v>
      </c>
      <c r="D35" s="207">
        <f>'Est Revenue Req CCR Only'!D83</f>
        <v>12600000.000000002</v>
      </c>
      <c r="E35" s="207">
        <f>'Est Revenue Req CCR Only'!F83</f>
        <v>-6930000</v>
      </c>
      <c r="F35" s="207">
        <f t="shared" si="10"/>
        <v>5670000.0000000019</v>
      </c>
      <c r="G35" s="207"/>
      <c r="H35" s="207">
        <f t="shared" si="11"/>
        <v>12600000.000000002</v>
      </c>
      <c r="I35" s="207">
        <f t="shared" si="12"/>
        <v>-2742264.0000000005</v>
      </c>
      <c r="J35" s="207">
        <f t="shared" si="13"/>
        <v>9857736.0000000019</v>
      </c>
      <c r="K35" s="207"/>
      <c r="L35" s="207">
        <f t="shared" si="14"/>
        <v>4187736</v>
      </c>
      <c r="M35" s="208">
        <v>0.21</v>
      </c>
      <c r="N35" s="207">
        <f t="shared" si="15"/>
        <v>879425</v>
      </c>
      <c r="Q35" s="209">
        <f t="shared" si="16"/>
        <v>6.1769999999999999E-2</v>
      </c>
      <c r="R35" s="207">
        <f t="shared" si="7"/>
        <v>-64858.500000000007</v>
      </c>
    </row>
    <row r="36" spans="1:18" x14ac:dyDescent="0.2">
      <c r="A36" s="205" t="str">
        <f>'Est Revenue Req CCR Only'!B84</f>
        <v>September</v>
      </c>
      <c r="B36" s="206">
        <f>'Est Revenue Req CCR Only'!C84</f>
        <v>2026</v>
      </c>
      <c r="D36" s="207">
        <f>'Est Revenue Req CCR Only'!D84</f>
        <v>12600000.000000002</v>
      </c>
      <c r="E36" s="207">
        <f>'Est Revenue Req CCR Only'!F84</f>
        <v>-7140000</v>
      </c>
      <c r="F36" s="207">
        <f t="shared" si="10"/>
        <v>5460000.0000000019</v>
      </c>
      <c r="G36" s="207"/>
      <c r="H36" s="207">
        <f t="shared" si="11"/>
        <v>12600000.000000002</v>
      </c>
      <c r="I36" s="207">
        <f t="shared" si="12"/>
        <v>-2807122.5000000005</v>
      </c>
      <c r="J36" s="207">
        <f t="shared" si="13"/>
        <v>9792877.5000000019</v>
      </c>
      <c r="K36" s="207"/>
      <c r="L36" s="207">
        <f t="shared" si="14"/>
        <v>4332877.5</v>
      </c>
      <c r="M36" s="208">
        <v>0.21</v>
      </c>
      <c r="N36" s="207">
        <f t="shared" si="15"/>
        <v>909904</v>
      </c>
      <c r="Q36" s="209">
        <f t="shared" si="16"/>
        <v>6.1769999999999999E-2</v>
      </c>
      <c r="R36" s="207">
        <f t="shared" si="7"/>
        <v>-64858.500000000007</v>
      </c>
    </row>
    <row r="37" spans="1:18" x14ac:dyDescent="0.2">
      <c r="A37" s="205" t="str">
        <f>'Est Revenue Req CCR Only'!B85</f>
        <v>October</v>
      </c>
      <c r="B37" s="206">
        <f>'Est Revenue Req CCR Only'!C85</f>
        <v>2026</v>
      </c>
      <c r="D37" s="207">
        <f>'Est Revenue Req CCR Only'!D85</f>
        <v>12600000.000000002</v>
      </c>
      <c r="E37" s="207">
        <f>'Est Revenue Req CCR Only'!F85</f>
        <v>-7350000</v>
      </c>
      <c r="F37" s="207">
        <f t="shared" si="10"/>
        <v>5250000.0000000019</v>
      </c>
      <c r="G37" s="207"/>
      <c r="H37" s="207">
        <f t="shared" si="11"/>
        <v>12600000.000000002</v>
      </c>
      <c r="I37" s="207">
        <f t="shared" si="12"/>
        <v>-2871981.0000000005</v>
      </c>
      <c r="J37" s="207">
        <f t="shared" si="13"/>
        <v>9728019.0000000019</v>
      </c>
      <c r="K37" s="207"/>
      <c r="L37" s="207">
        <f t="shared" si="14"/>
        <v>4478019</v>
      </c>
      <c r="M37" s="208">
        <v>0.21</v>
      </c>
      <c r="N37" s="207">
        <f t="shared" si="15"/>
        <v>940384</v>
      </c>
      <c r="Q37" s="209">
        <f t="shared" si="16"/>
        <v>6.1769999999999999E-2</v>
      </c>
      <c r="R37" s="207">
        <f t="shared" si="7"/>
        <v>-64858.500000000007</v>
      </c>
    </row>
    <row r="38" spans="1:18" x14ac:dyDescent="0.2">
      <c r="A38" s="205" t="str">
        <f>'Est Revenue Req CCR Only'!B86</f>
        <v>November</v>
      </c>
      <c r="B38" s="206">
        <f>'Est Revenue Req CCR Only'!C86</f>
        <v>2026</v>
      </c>
      <c r="D38" s="207">
        <f>'Est Revenue Req CCR Only'!D86</f>
        <v>12600000.000000002</v>
      </c>
      <c r="E38" s="207">
        <f>'Est Revenue Req CCR Only'!F86</f>
        <v>-7560000</v>
      </c>
      <c r="F38" s="207">
        <f t="shared" si="10"/>
        <v>5040000.0000000019</v>
      </c>
      <c r="G38" s="207"/>
      <c r="H38" s="207">
        <f t="shared" si="11"/>
        <v>12600000.000000002</v>
      </c>
      <c r="I38" s="207">
        <f t="shared" si="12"/>
        <v>-2936839.5000000005</v>
      </c>
      <c r="J38" s="207">
        <f t="shared" si="13"/>
        <v>9663160.5000000019</v>
      </c>
      <c r="K38" s="207"/>
      <c r="L38" s="207">
        <f t="shared" si="14"/>
        <v>4623160.5</v>
      </c>
      <c r="M38" s="208">
        <v>0.21</v>
      </c>
      <c r="N38" s="207">
        <f t="shared" si="15"/>
        <v>970864</v>
      </c>
      <c r="Q38" s="209">
        <f t="shared" si="16"/>
        <v>6.1769999999999999E-2</v>
      </c>
      <c r="R38" s="207">
        <f t="shared" si="7"/>
        <v>-64858.500000000007</v>
      </c>
    </row>
    <row r="39" spans="1:18" x14ac:dyDescent="0.2">
      <c r="A39" s="205" t="str">
        <f>'Est Revenue Req CCR Only'!B87</f>
        <v>December</v>
      </c>
      <c r="B39" s="206">
        <f>'Est Revenue Req CCR Only'!C87</f>
        <v>2026</v>
      </c>
      <c r="D39" s="207">
        <f>'Est Revenue Req CCR Only'!D87</f>
        <v>12600000.000000002</v>
      </c>
      <c r="E39" s="207">
        <f>'Est Revenue Req CCR Only'!F87</f>
        <v>-7770000</v>
      </c>
      <c r="F39" s="207">
        <f t="shared" si="10"/>
        <v>4830000.0000000019</v>
      </c>
      <c r="G39" s="207"/>
      <c r="H39" s="207">
        <f t="shared" si="11"/>
        <v>12600000.000000002</v>
      </c>
      <c r="I39" s="207">
        <f t="shared" si="12"/>
        <v>-3001698.0000000005</v>
      </c>
      <c r="J39" s="207">
        <f t="shared" si="13"/>
        <v>9598302.0000000019</v>
      </c>
      <c r="K39" s="207"/>
      <c r="L39" s="207">
        <f t="shared" si="14"/>
        <v>4768302</v>
      </c>
      <c r="M39" s="208">
        <v>0.21</v>
      </c>
      <c r="N39" s="207">
        <f t="shared" si="15"/>
        <v>1001343</v>
      </c>
      <c r="Q39" s="209">
        <f t="shared" si="16"/>
        <v>6.1769999999999999E-2</v>
      </c>
      <c r="R39" s="207">
        <f t="shared" si="7"/>
        <v>-64858.500000000007</v>
      </c>
    </row>
    <row r="40" spans="1:18" x14ac:dyDescent="0.2">
      <c r="A40" s="205" t="str">
        <f>'Est Revenue Req CCR Only'!B88</f>
        <v>January</v>
      </c>
      <c r="B40" s="206">
        <f>'Est Revenue Req CCR Only'!C88</f>
        <v>2027</v>
      </c>
      <c r="D40" s="207">
        <f>'Est Revenue Req CCR Only'!D88</f>
        <v>12600000.000000002</v>
      </c>
      <c r="E40" s="207">
        <f>'Est Revenue Req CCR Only'!F88</f>
        <v>-7980000</v>
      </c>
      <c r="F40" s="207">
        <f t="shared" si="10"/>
        <v>4620000.0000000019</v>
      </c>
      <c r="G40" s="207"/>
      <c r="H40" s="207">
        <f t="shared" si="11"/>
        <v>12600000.000000002</v>
      </c>
      <c r="I40" s="207">
        <f t="shared" si="12"/>
        <v>-3061684.5000000005</v>
      </c>
      <c r="J40" s="207">
        <f t="shared" si="13"/>
        <v>9538315.5000000019</v>
      </c>
      <c r="K40" s="207"/>
      <c r="L40" s="207">
        <f t="shared" si="14"/>
        <v>4918315.5</v>
      </c>
      <c r="M40" s="208">
        <v>0.21</v>
      </c>
      <c r="N40" s="207">
        <f t="shared" si="15"/>
        <v>1032846</v>
      </c>
      <c r="Q40" s="209">
        <f t="shared" si="16"/>
        <v>5.713E-2</v>
      </c>
      <c r="R40" s="207">
        <f t="shared" si="7"/>
        <v>-59986.500000000007</v>
      </c>
    </row>
    <row r="41" spans="1:18" x14ac:dyDescent="0.2">
      <c r="A41" s="205" t="str">
        <f>'Est Revenue Req CCR Only'!B89</f>
        <v>February</v>
      </c>
      <c r="B41" s="206">
        <f>'Est Revenue Req CCR Only'!C89</f>
        <v>2027</v>
      </c>
      <c r="D41" s="207">
        <f>'Est Revenue Req CCR Only'!D89</f>
        <v>12600000.000000002</v>
      </c>
      <c r="E41" s="207">
        <f>'Est Revenue Req CCR Only'!F89</f>
        <v>-8190000</v>
      </c>
      <c r="F41" s="207">
        <f t="shared" si="10"/>
        <v>4410000.0000000019</v>
      </c>
      <c r="G41" s="207"/>
      <c r="H41" s="207">
        <f t="shared" si="11"/>
        <v>12600000.000000002</v>
      </c>
      <c r="I41" s="207">
        <f t="shared" si="12"/>
        <v>-3121671.0000000005</v>
      </c>
      <c r="J41" s="207">
        <f t="shared" si="13"/>
        <v>9478329.0000000019</v>
      </c>
      <c r="K41" s="207"/>
      <c r="L41" s="207">
        <f t="shared" si="14"/>
        <v>5068329</v>
      </c>
      <c r="M41" s="208">
        <v>0.21</v>
      </c>
      <c r="N41" s="207">
        <f t="shared" si="15"/>
        <v>1064349</v>
      </c>
      <c r="Q41" s="209">
        <f t="shared" si="16"/>
        <v>5.713E-2</v>
      </c>
      <c r="R41" s="207">
        <f t="shared" si="7"/>
        <v>-59986.500000000007</v>
      </c>
    </row>
    <row r="42" spans="1:18" x14ac:dyDescent="0.2">
      <c r="A42" s="205" t="str">
        <f>'Est Revenue Req CCR Only'!B90</f>
        <v>March</v>
      </c>
      <c r="B42" s="206">
        <f>'Est Revenue Req CCR Only'!C90</f>
        <v>2027</v>
      </c>
      <c r="D42" s="207">
        <f>'Est Revenue Req CCR Only'!D90</f>
        <v>12600000.000000002</v>
      </c>
      <c r="E42" s="207">
        <f>'Est Revenue Req CCR Only'!F90</f>
        <v>-8400000</v>
      </c>
      <c r="F42" s="207">
        <f t="shared" si="10"/>
        <v>4200000.0000000019</v>
      </c>
      <c r="G42" s="207"/>
      <c r="H42" s="207">
        <f t="shared" si="11"/>
        <v>12600000.000000002</v>
      </c>
      <c r="I42" s="207">
        <f t="shared" si="12"/>
        <v>-3181657.5000000005</v>
      </c>
      <c r="J42" s="207">
        <f t="shared" si="13"/>
        <v>9418342.5000000019</v>
      </c>
      <c r="K42" s="207"/>
      <c r="L42" s="207">
        <f t="shared" si="14"/>
        <v>5218342.5</v>
      </c>
      <c r="M42" s="208">
        <v>0.21</v>
      </c>
      <c r="N42" s="207">
        <f t="shared" si="15"/>
        <v>1095852</v>
      </c>
      <c r="Q42" s="209">
        <f t="shared" si="16"/>
        <v>5.713E-2</v>
      </c>
      <c r="R42" s="207">
        <f t="shared" si="7"/>
        <v>-59986.500000000007</v>
      </c>
    </row>
    <row r="43" spans="1:18" x14ac:dyDescent="0.2">
      <c r="A43" s="205" t="str">
        <f>'Est Revenue Req CCR Only'!B91</f>
        <v>April</v>
      </c>
      <c r="B43" s="206">
        <f>'Est Revenue Req CCR Only'!C91</f>
        <v>2027</v>
      </c>
      <c r="D43" s="207">
        <f>'Est Revenue Req CCR Only'!D91</f>
        <v>12600000.000000002</v>
      </c>
      <c r="E43" s="207">
        <f>'Est Revenue Req CCR Only'!F91</f>
        <v>-8610000</v>
      </c>
      <c r="F43" s="207">
        <f t="shared" ref="F43:F63" si="17">SUM(D43:E43)</f>
        <v>3990000.0000000019</v>
      </c>
      <c r="G43" s="207"/>
      <c r="H43" s="207">
        <f t="shared" ref="H43:H63" si="18">D43</f>
        <v>12600000.000000002</v>
      </c>
      <c r="I43" s="207">
        <f t="shared" ref="I43:I63" si="19">R43+I42</f>
        <v>-3241644.0000000005</v>
      </c>
      <c r="J43" s="207">
        <f t="shared" ref="J43:J63" si="20">SUM(H43:I43)</f>
        <v>9358356.0000000019</v>
      </c>
      <c r="K43" s="207"/>
      <c r="L43" s="207">
        <f t="shared" ref="L43:L63" si="21">J43-F43</f>
        <v>5368356</v>
      </c>
      <c r="M43" s="208">
        <v>0.21</v>
      </c>
      <c r="N43" s="207">
        <f t="shared" ref="N43:N63" si="22">ROUND(L43*M43,0)</f>
        <v>1127355</v>
      </c>
      <c r="Q43" s="209">
        <f t="shared" si="16"/>
        <v>5.713E-2</v>
      </c>
      <c r="R43" s="207">
        <f t="shared" si="7"/>
        <v>-59986.500000000007</v>
      </c>
    </row>
    <row r="44" spans="1:18" x14ac:dyDescent="0.2">
      <c r="A44" s="205" t="str">
        <f>'Est Revenue Req CCR Only'!B92</f>
        <v>May</v>
      </c>
      <c r="B44" s="206">
        <f>'Est Revenue Req CCR Only'!C92</f>
        <v>2027</v>
      </c>
      <c r="D44" s="207">
        <f>'Est Revenue Req CCR Only'!D92</f>
        <v>12600000.000000002</v>
      </c>
      <c r="E44" s="207">
        <f>'Est Revenue Req CCR Only'!F92</f>
        <v>-8820000</v>
      </c>
      <c r="F44" s="207">
        <f t="shared" si="17"/>
        <v>3780000.0000000019</v>
      </c>
      <c r="G44" s="207"/>
      <c r="H44" s="207">
        <f t="shared" si="18"/>
        <v>12600000.000000002</v>
      </c>
      <c r="I44" s="207">
        <f t="shared" si="19"/>
        <v>-3301630.5000000005</v>
      </c>
      <c r="J44" s="207">
        <f t="shared" si="20"/>
        <v>9298369.5000000019</v>
      </c>
      <c r="K44" s="207"/>
      <c r="L44" s="207">
        <f t="shared" si="21"/>
        <v>5518369.5</v>
      </c>
      <c r="M44" s="208">
        <v>0.21</v>
      </c>
      <c r="N44" s="207">
        <f t="shared" si="22"/>
        <v>1158858</v>
      </c>
      <c r="Q44" s="209">
        <f t="shared" si="16"/>
        <v>5.713E-2</v>
      </c>
      <c r="R44" s="207">
        <f t="shared" si="7"/>
        <v>-59986.500000000007</v>
      </c>
    </row>
    <row r="45" spans="1:18" x14ac:dyDescent="0.2">
      <c r="A45" s="205" t="str">
        <f>'Est Revenue Req CCR Only'!B93</f>
        <v>June</v>
      </c>
      <c r="B45" s="206">
        <f>'Est Revenue Req CCR Only'!C93</f>
        <v>2027</v>
      </c>
      <c r="D45" s="207">
        <f>'Est Revenue Req CCR Only'!D93</f>
        <v>12600000.000000002</v>
      </c>
      <c r="E45" s="207">
        <f>'Est Revenue Req CCR Only'!F93</f>
        <v>-9030000</v>
      </c>
      <c r="F45" s="207">
        <f t="shared" si="17"/>
        <v>3570000.0000000019</v>
      </c>
      <c r="G45" s="207"/>
      <c r="H45" s="207">
        <f t="shared" si="18"/>
        <v>12600000.000000002</v>
      </c>
      <c r="I45" s="207">
        <f t="shared" si="19"/>
        <v>-3361617.0000000005</v>
      </c>
      <c r="J45" s="207">
        <f t="shared" si="20"/>
        <v>9238383.0000000019</v>
      </c>
      <c r="K45" s="207"/>
      <c r="L45" s="207">
        <f t="shared" si="21"/>
        <v>5668383</v>
      </c>
      <c r="M45" s="208">
        <v>0.21</v>
      </c>
      <c r="N45" s="207">
        <f t="shared" si="22"/>
        <v>1190360</v>
      </c>
      <c r="Q45" s="209">
        <f t="shared" si="16"/>
        <v>5.713E-2</v>
      </c>
      <c r="R45" s="207">
        <f t="shared" si="7"/>
        <v>-59986.500000000007</v>
      </c>
    </row>
    <row r="46" spans="1:18" x14ac:dyDescent="0.2">
      <c r="A46" s="205" t="str">
        <f>'Est Revenue Req CCR Only'!B94</f>
        <v>July</v>
      </c>
      <c r="B46" s="206">
        <f>'Est Revenue Req CCR Only'!C94</f>
        <v>2027</v>
      </c>
      <c r="D46" s="207">
        <f>'Est Revenue Req CCR Only'!D94</f>
        <v>12600000.000000002</v>
      </c>
      <c r="E46" s="207">
        <f>'Est Revenue Req CCR Only'!F94</f>
        <v>-9240000</v>
      </c>
      <c r="F46" s="207">
        <f t="shared" si="17"/>
        <v>3360000.0000000019</v>
      </c>
      <c r="G46" s="207"/>
      <c r="H46" s="207">
        <f t="shared" si="18"/>
        <v>12600000.000000002</v>
      </c>
      <c r="I46" s="207">
        <f t="shared" si="19"/>
        <v>-3421603.5000000005</v>
      </c>
      <c r="J46" s="207">
        <f t="shared" si="20"/>
        <v>9178396.5000000019</v>
      </c>
      <c r="K46" s="207"/>
      <c r="L46" s="207">
        <f t="shared" si="21"/>
        <v>5818396.5</v>
      </c>
      <c r="M46" s="208">
        <v>0.21</v>
      </c>
      <c r="N46" s="207">
        <f t="shared" si="22"/>
        <v>1221863</v>
      </c>
      <c r="Q46" s="209">
        <f t="shared" si="16"/>
        <v>5.713E-2</v>
      </c>
      <c r="R46" s="207">
        <f t="shared" si="7"/>
        <v>-59986.500000000007</v>
      </c>
    </row>
    <row r="47" spans="1:18" x14ac:dyDescent="0.2">
      <c r="A47" s="205" t="str">
        <f>'Est Revenue Req CCR Only'!B95</f>
        <v>August</v>
      </c>
      <c r="B47" s="206">
        <f>'Est Revenue Req CCR Only'!C95</f>
        <v>2027</v>
      </c>
      <c r="D47" s="207">
        <f>'Est Revenue Req CCR Only'!D95</f>
        <v>12600000.000000002</v>
      </c>
      <c r="E47" s="207">
        <f>'Est Revenue Req CCR Only'!F95</f>
        <v>-9450000</v>
      </c>
      <c r="F47" s="207">
        <f t="shared" si="17"/>
        <v>3150000.0000000019</v>
      </c>
      <c r="G47" s="207"/>
      <c r="H47" s="207">
        <f t="shared" si="18"/>
        <v>12600000.000000002</v>
      </c>
      <c r="I47" s="207">
        <f t="shared" si="19"/>
        <v>-3481590.0000000005</v>
      </c>
      <c r="J47" s="207">
        <f t="shared" si="20"/>
        <v>9118410.0000000019</v>
      </c>
      <c r="K47" s="207"/>
      <c r="L47" s="207">
        <f t="shared" si="21"/>
        <v>5968410</v>
      </c>
      <c r="M47" s="208">
        <v>0.21</v>
      </c>
      <c r="N47" s="207">
        <f t="shared" si="22"/>
        <v>1253366</v>
      </c>
      <c r="Q47" s="209">
        <f t="shared" si="16"/>
        <v>5.713E-2</v>
      </c>
      <c r="R47" s="207">
        <f t="shared" si="7"/>
        <v>-59986.500000000007</v>
      </c>
    </row>
    <row r="48" spans="1:18" x14ac:dyDescent="0.2">
      <c r="A48" s="205" t="str">
        <f>'Est Revenue Req CCR Only'!B96</f>
        <v>September</v>
      </c>
      <c r="B48" s="206">
        <f>'Est Revenue Req CCR Only'!C96</f>
        <v>2027</v>
      </c>
      <c r="D48" s="207">
        <f>'Est Revenue Req CCR Only'!D96</f>
        <v>12600000.000000002</v>
      </c>
      <c r="E48" s="207">
        <f>'Est Revenue Req CCR Only'!F96</f>
        <v>-9660000</v>
      </c>
      <c r="F48" s="207">
        <f t="shared" si="17"/>
        <v>2940000.0000000019</v>
      </c>
      <c r="G48" s="207"/>
      <c r="H48" s="207">
        <f t="shared" si="18"/>
        <v>12600000.000000002</v>
      </c>
      <c r="I48" s="207">
        <f t="shared" si="19"/>
        <v>-3541576.5000000005</v>
      </c>
      <c r="J48" s="207">
        <f t="shared" si="20"/>
        <v>9058423.5000000019</v>
      </c>
      <c r="K48" s="207"/>
      <c r="L48" s="207">
        <f t="shared" si="21"/>
        <v>6118423.5</v>
      </c>
      <c r="M48" s="208">
        <v>0.21</v>
      </c>
      <c r="N48" s="207">
        <f t="shared" si="22"/>
        <v>1284869</v>
      </c>
      <c r="Q48" s="209">
        <f t="shared" si="16"/>
        <v>5.713E-2</v>
      </c>
      <c r="R48" s="207">
        <f t="shared" si="7"/>
        <v>-59986.500000000007</v>
      </c>
    </row>
    <row r="49" spans="1:18" x14ac:dyDescent="0.2">
      <c r="A49" s="205" t="str">
        <f>'Est Revenue Req CCR Only'!B97</f>
        <v>October</v>
      </c>
      <c r="B49" s="206">
        <f>'Est Revenue Req CCR Only'!C97</f>
        <v>2027</v>
      </c>
      <c r="D49" s="207">
        <f>'Est Revenue Req CCR Only'!D97</f>
        <v>12600000.000000002</v>
      </c>
      <c r="E49" s="207">
        <f>'Est Revenue Req CCR Only'!F97</f>
        <v>-9870000</v>
      </c>
      <c r="F49" s="207">
        <f t="shared" si="17"/>
        <v>2730000.0000000019</v>
      </c>
      <c r="G49" s="207"/>
      <c r="H49" s="207">
        <f t="shared" si="18"/>
        <v>12600000.000000002</v>
      </c>
      <c r="I49" s="207">
        <f t="shared" si="19"/>
        <v>-3601563.0000000005</v>
      </c>
      <c r="J49" s="207">
        <f t="shared" si="20"/>
        <v>8998437.0000000019</v>
      </c>
      <c r="K49" s="207"/>
      <c r="L49" s="207">
        <f t="shared" si="21"/>
        <v>6268437</v>
      </c>
      <c r="M49" s="208">
        <v>0.21</v>
      </c>
      <c r="N49" s="207">
        <f t="shared" si="22"/>
        <v>1316372</v>
      </c>
      <c r="Q49" s="209">
        <f t="shared" si="16"/>
        <v>5.713E-2</v>
      </c>
      <c r="R49" s="207">
        <f t="shared" si="7"/>
        <v>-59986.500000000007</v>
      </c>
    </row>
    <row r="50" spans="1:18" x14ac:dyDescent="0.2">
      <c r="A50" s="205" t="str">
        <f>'Est Revenue Req CCR Only'!B98</f>
        <v>November</v>
      </c>
      <c r="B50" s="206">
        <f>'Est Revenue Req CCR Only'!C98</f>
        <v>2027</v>
      </c>
      <c r="D50" s="207">
        <f>'Est Revenue Req CCR Only'!D98</f>
        <v>12600000.000000002</v>
      </c>
      <c r="E50" s="207">
        <f>'Est Revenue Req CCR Only'!F98</f>
        <v>-10080000</v>
      </c>
      <c r="F50" s="207">
        <f t="shared" si="17"/>
        <v>2520000.0000000019</v>
      </c>
      <c r="G50" s="207"/>
      <c r="H50" s="207">
        <f t="shared" si="18"/>
        <v>12600000.000000002</v>
      </c>
      <c r="I50" s="207">
        <f t="shared" si="19"/>
        <v>-3661549.5000000005</v>
      </c>
      <c r="J50" s="207">
        <f t="shared" si="20"/>
        <v>8938450.5000000019</v>
      </c>
      <c r="K50" s="207"/>
      <c r="L50" s="207">
        <f t="shared" si="21"/>
        <v>6418450.5</v>
      </c>
      <c r="M50" s="208">
        <v>0.21</v>
      </c>
      <c r="N50" s="207">
        <f t="shared" si="22"/>
        <v>1347875</v>
      </c>
      <c r="Q50" s="209">
        <f t="shared" si="16"/>
        <v>5.713E-2</v>
      </c>
      <c r="R50" s="207">
        <f t="shared" si="7"/>
        <v>-59986.500000000007</v>
      </c>
    </row>
    <row r="51" spans="1:18" x14ac:dyDescent="0.2">
      <c r="A51" s="205" t="str">
        <f>'Est Revenue Req CCR Only'!B99</f>
        <v>December</v>
      </c>
      <c r="B51" s="206">
        <f>'Est Revenue Req CCR Only'!C99</f>
        <v>2027</v>
      </c>
      <c r="D51" s="207">
        <f>'Est Revenue Req CCR Only'!D99</f>
        <v>12600000.000000002</v>
      </c>
      <c r="E51" s="207">
        <f>'Est Revenue Req CCR Only'!F99</f>
        <v>-10290000</v>
      </c>
      <c r="F51" s="207">
        <f t="shared" si="17"/>
        <v>2310000.0000000019</v>
      </c>
      <c r="G51" s="207"/>
      <c r="H51" s="207">
        <f t="shared" si="18"/>
        <v>12600000.000000002</v>
      </c>
      <c r="I51" s="207">
        <f t="shared" si="19"/>
        <v>-3721536.0000000005</v>
      </c>
      <c r="J51" s="207">
        <f t="shared" si="20"/>
        <v>8878464.0000000019</v>
      </c>
      <c r="K51" s="207"/>
      <c r="L51" s="207">
        <f t="shared" si="21"/>
        <v>6568464</v>
      </c>
      <c r="M51" s="208">
        <v>0.21</v>
      </c>
      <c r="N51" s="207">
        <f t="shared" si="22"/>
        <v>1379377</v>
      </c>
      <c r="Q51" s="209">
        <f t="shared" si="16"/>
        <v>5.713E-2</v>
      </c>
      <c r="R51" s="207">
        <f t="shared" si="7"/>
        <v>-59986.500000000007</v>
      </c>
    </row>
    <row r="52" spans="1:18" x14ac:dyDescent="0.2">
      <c r="A52" s="205" t="str">
        <f>'Est Revenue Req CCR Only'!B100</f>
        <v>January</v>
      </c>
      <c r="B52" s="206">
        <f>'Est Revenue Req CCR Only'!C100</f>
        <v>2028</v>
      </c>
      <c r="D52" s="207">
        <f>'Est Revenue Req CCR Only'!D100</f>
        <v>12600000.000000002</v>
      </c>
      <c r="E52" s="207">
        <f>'Est Revenue Req CCR Only'!F100</f>
        <v>-10500000</v>
      </c>
      <c r="F52" s="207">
        <f t="shared" si="17"/>
        <v>2100000.0000000019</v>
      </c>
      <c r="G52" s="207"/>
      <c r="H52" s="207">
        <f t="shared" si="18"/>
        <v>12600000.000000002</v>
      </c>
      <c r="I52" s="207">
        <f t="shared" si="19"/>
        <v>-3777028.5000000005</v>
      </c>
      <c r="J52" s="207">
        <f t="shared" si="20"/>
        <v>8822971.5000000019</v>
      </c>
      <c r="K52" s="207"/>
      <c r="L52" s="207">
        <f t="shared" si="21"/>
        <v>6722971.5</v>
      </c>
      <c r="M52" s="208">
        <v>0.21</v>
      </c>
      <c r="N52" s="207">
        <f t="shared" si="22"/>
        <v>1411824</v>
      </c>
      <c r="Q52" s="209">
        <f t="shared" si="16"/>
        <v>5.2850000000000001E-2</v>
      </c>
      <c r="R52" s="207">
        <f t="shared" si="7"/>
        <v>-55492.500000000007</v>
      </c>
    </row>
    <row r="53" spans="1:18" x14ac:dyDescent="0.2">
      <c r="A53" s="205" t="str">
        <f>'Est Revenue Req CCR Only'!B101</f>
        <v>February</v>
      </c>
      <c r="B53" s="206">
        <f>'Est Revenue Req CCR Only'!C101</f>
        <v>2028</v>
      </c>
      <c r="D53" s="207">
        <f>'Est Revenue Req CCR Only'!D101</f>
        <v>12600000.000000002</v>
      </c>
      <c r="E53" s="207">
        <f>'Est Revenue Req CCR Only'!F101</f>
        <v>-10710000</v>
      </c>
      <c r="F53" s="207">
        <f t="shared" si="17"/>
        <v>1890000.0000000019</v>
      </c>
      <c r="G53" s="207"/>
      <c r="H53" s="207">
        <f t="shared" si="18"/>
        <v>12600000.000000002</v>
      </c>
      <c r="I53" s="207">
        <f t="shared" si="19"/>
        <v>-3832521.0000000005</v>
      </c>
      <c r="J53" s="207">
        <f t="shared" si="20"/>
        <v>8767479.0000000019</v>
      </c>
      <c r="K53" s="207"/>
      <c r="L53" s="207">
        <f t="shared" si="21"/>
        <v>6877479</v>
      </c>
      <c r="M53" s="208">
        <v>0.21</v>
      </c>
      <c r="N53" s="207">
        <f t="shared" si="22"/>
        <v>1444271</v>
      </c>
      <c r="Q53" s="209">
        <f t="shared" si="16"/>
        <v>5.2850000000000001E-2</v>
      </c>
      <c r="R53" s="207">
        <f t="shared" si="7"/>
        <v>-55492.500000000007</v>
      </c>
    </row>
    <row r="54" spans="1:18" x14ac:dyDescent="0.2">
      <c r="A54" s="205" t="str">
        <f>'Est Revenue Req CCR Only'!B102</f>
        <v>March</v>
      </c>
      <c r="B54" s="206">
        <f>'Est Revenue Req CCR Only'!C102</f>
        <v>2028</v>
      </c>
      <c r="D54" s="207">
        <f>'Est Revenue Req CCR Only'!D102</f>
        <v>12600000.000000002</v>
      </c>
      <c r="E54" s="207">
        <f>'Est Revenue Req CCR Only'!F102</f>
        <v>-10920000</v>
      </c>
      <c r="F54" s="207">
        <f t="shared" si="17"/>
        <v>1680000.0000000019</v>
      </c>
      <c r="G54" s="207"/>
      <c r="H54" s="207">
        <f t="shared" si="18"/>
        <v>12600000.000000002</v>
      </c>
      <c r="I54" s="207">
        <f t="shared" si="19"/>
        <v>-3888013.5000000005</v>
      </c>
      <c r="J54" s="207">
        <f t="shared" si="20"/>
        <v>8711986.5000000019</v>
      </c>
      <c r="K54" s="207"/>
      <c r="L54" s="207">
        <f t="shared" si="21"/>
        <v>7031986.5</v>
      </c>
      <c r="M54" s="208">
        <v>0.21</v>
      </c>
      <c r="N54" s="207">
        <f t="shared" si="22"/>
        <v>1476717</v>
      </c>
      <c r="Q54" s="209">
        <f t="shared" si="16"/>
        <v>5.2850000000000001E-2</v>
      </c>
      <c r="R54" s="207">
        <f t="shared" si="7"/>
        <v>-55492.500000000007</v>
      </c>
    </row>
    <row r="55" spans="1:18" x14ac:dyDescent="0.2">
      <c r="A55" s="205" t="str">
        <f>'Est Revenue Req CCR Only'!B103</f>
        <v>April</v>
      </c>
      <c r="B55" s="206">
        <f>'Est Revenue Req CCR Only'!C103</f>
        <v>2028</v>
      </c>
      <c r="D55" s="207">
        <f>'Est Revenue Req CCR Only'!D103</f>
        <v>12600000.000000002</v>
      </c>
      <c r="E55" s="207">
        <f>'Est Revenue Req CCR Only'!F103</f>
        <v>-11130000</v>
      </c>
      <c r="F55" s="207">
        <f t="shared" si="17"/>
        <v>1470000.0000000019</v>
      </c>
      <c r="G55" s="207"/>
      <c r="H55" s="207">
        <f t="shared" si="18"/>
        <v>12600000.000000002</v>
      </c>
      <c r="I55" s="207">
        <f t="shared" si="19"/>
        <v>-3943506.0000000005</v>
      </c>
      <c r="J55" s="207">
        <f t="shared" si="20"/>
        <v>8656494.0000000019</v>
      </c>
      <c r="K55" s="207"/>
      <c r="L55" s="207">
        <f t="shared" si="21"/>
        <v>7186494</v>
      </c>
      <c r="M55" s="208">
        <v>0.21</v>
      </c>
      <c r="N55" s="207">
        <f t="shared" si="22"/>
        <v>1509164</v>
      </c>
      <c r="Q55" s="209">
        <f t="shared" si="16"/>
        <v>5.2850000000000001E-2</v>
      </c>
      <c r="R55" s="207">
        <f t="shared" si="7"/>
        <v>-55492.500000000007</v>
      </c>
    </row>
    <row r="56" spans="1:18" x14ac:dyDescent="0.2">
      <c r="A56" s="205" t="str">
        <f>'Est Revenue Req CCR Only'!B104</f>
        <v>May</v>
      </c>
      <c r="B56" s="206">
        <f>'Est Revenue Req CCR Only'!C104</f>
        <v>2028</v>
      </c>
      <c r="D56" s="207">
        <f>'Est Revenue Req CCR Only'!D104</f>
        <v>12600000.000000002</v>
      </c>
      <c r="E56" s="207">
        <f>'Est Revenue Req CCR Only'!F104</f>
        <v>-11340000</v>
      </c>
      <c r="F56" s="207">
        <f t="shared" si="17"/>
        <v>1260000.0000000019</v>
      </c>
      <c r="G56" s="207"/>
      <c r="H56" s="207">
        <f t="shared" si="18"/>
        <v>12600000.000000002</v>
      </c>
      <c r="I56" s="207">
        <f t="shared" si="19"/>
        <v>-3998998.5000000005</v>
      </c>
      <c r="J56" s="207">
        <f t="shared" si="20"/>
        <v>8601001.5000000019</v>
      </c>
      <c r="K56" s="207"/>
      <c r="L56" s="207">
        <f t="shared" si="21"/>
        <v>7341001.5</v>
      </c>
      <c r="M56" s="208">
        <v>0.21</v>
      </c>
      <c r="N56" s="207">
        <f t="shared" si="22"/>
        <v>1541610</v>
      </c>
      <c r="Q56" s="209">
        <f t="shared" si="16"/>
        <v>5.2850000000000001E-2</v>
      </c>
      <c r="R56" s="207">
        <f t="shared" si="7"/>
        <v>-55492.500000000007</v>
      </c>
    </row>
    <row r="57" spans="1:18" x14ac:dyDescent="0.2">
      <c r="A57" s="205" t="str">
        <f>'Est Revenue Req CCR Only'!B105</f>
        <v>June</v>
      </c>
      <c r="B57" s="206">
        <f>'Est Revenue Req CCR Only'!C105</f>
        <v>2028</v>
      </c>
      <c r="D57" s="207">
        <f>'Est Revenue Req CCR Only'!D105</f>
        <v>12600000.000000002</v>
      </c>
      <c r="E57" s="207">
        <f>'Est Revenue Req CCR Only'!F105</f>
        <v>-11550000</v>
      </c>
      <c r="F57" s="207">
        <f t="shared" si="17"/>
        <v>1050000.0000000019</v>
      </c>
      <c r="G57" s="207"/>
      <c r="H57" s="207">
        <f t="shared" si="18"/>
        <v>12600000.000000002</v>
      </c>
      <c r="I57" s="207">
        <f t="shared" si="19"/>
        <v>-4054491.0000000005</v>
      </c>
      <c r="J57" s="207">
        <f t="shared" si="20"/>
        <v>8545509.0000000019</v>
      </c>
      <c r="K57" s="207"/>
      <c r="L57" s="207">
        <f t="shared" si="21"/>
        <v>7495509</v>
      </c>
      <c r="M57" s="208">
        <v>0.21</v>
      </c>
      <c r="N57" s="207">
        <f t="shared" si="22"/>
        <v>1574057</v>
      </c>
      <c r="Q57" s="209">
        <f t="shared" si="16"/>
        <v>5.2850000000000001E-2</v>
      </c>
      <c r="R57" s="207">
        <f t="shared" si="7"/>
        <v>-55492.500000000007</v>
      </c>
    </row>
    <row r="58" spans="1:18" x14ac:dyDescent="0.2">
      <c r="A58" s="205" t="str">
        <f>'Est Revenue Req CCR Only'!B106</f>
        <v>July</v>
      </c>
      <c r="B58" s="206">
        <f>'Est Revenue Req CCR Only'!C106</f>
        <v>2028</v>
      </c>
      <c r="D58" s="207">
        <f>'Est Revenue Req CCR Only'!D106</f>
        <v>12600000.000000002</v>
      </c>
      <c r="E58" s="207">
        <f>'Est Revenue Req CCR Only'!F106</f>
        <v>-11760000</v>
      </c>
      <c r="F58" s="207">
        <f t="shared" si="17"/>
        <v>840000.00000000186</v>
      </c>
      <c r="G58" s="207"/>
      <c r="H58" s="207">
        <f t="shared" si="18"/>
        <v>12600000.000000002</v>
      </c>
      <c r="I58" s="207">
        <f t="shared" si="19"/>
        <v>-4109983.5000000005</v>
      </c>
      <c r="J58" s="207">
        <f t="shared" si="20"/>
        <v>8490016.5000000019</v>
      </c>
      <c r="K58" s="207"/>
      <c r="L58" s="207">
        <f t="shared" si="21"/>
        <v>7650016.5</v>
      </c>
      <c r="M58" s="208">
        <v>0.21</v>
      </c>
      <c r="N58" s="207">
        <f t="shared" si="22"/>
        <v>1606503</v>
      </c>
      <c r="Q58" s="209">
        <f t="shared" si="16"/>
        <v>5.2850000000000001E-2</v>
      </c>
      <c r="R58" s="207">
        <f t="shared" si="7"/>
        <v>-55492.500000000007</v>
      </c>
    </row>
    <row r="59" spans="1:18" x14ac:dyDescent="0.2">
      <c r="A59" s="205" t="str">
        <f>'Est Revenue Req CCR Only'!B107</f>
        <v>August</v>
      </c>
      <c r="B59" s="206">
        <f>'Est Revenue Req CCR Only'!C107</f>
        <v>2028</v>
      </c>
      <c r="D59" s="207">
        <f>'Est Revenue Req CCR Only'!D107</f>
        <v>12600000.000000002</v>
      </c>
      <c r="E59" s="207">
        <f>'Est Revenue Req CCR Only'!F107</f>
        <v>-11970000</v>
      </c>
      <c r="F59" s="207">
        <f t="shared" si="17"/>
        <v>630000.00000000186</v>
      </c>
      <c r="G59" s="207"/>
      <c r="H59" s="207">
        <f t="shared" si="18"/>
        <v>12600000.000000002</v>
      </c>
      <c r="I59" s="207">
        <f t="shared" si="19"/>
        <v>-4165476.0000000005</v>
      </c>
      <c r="J59" s="207">
        <f t="shared" si="20"/>
        <v>8434524.0000000019</v>
      </c>
      <c r="K59" s="207"/>
      <c r="L59" s="207">
        <f t="shared" si="21"/>
        <v>7804524</v>
      </c>
      <c r="M59" s="208">
        <v>0.21</v>
      </c>
      <c r="N59" s="207">
        <f t="shared" si="22"/>
        <v>1638950</v>
      </c>
      <c r="Q59" s="209">
        <f t="shared" si="16"/>
        <v>5.2850000000000001E-2</v>
      </c>
      <c r="R59" s="207">
        <f t="shared" si="7"/>
        <v>-55492.500000000007</v>
      </c>
    </row>
    <row r="60" spans="1:18" x14ac:dyDescent="0.2">
      <c r="A60" s="205" t="str">
        <f>'Est Revenue Req CCR Only'!B108</f>
        <v>September</v>
      </c>
      <c r="B60" s="206">
        <f>'Est Revenue Req CCR Only'!C108</f>
        <v>2028</v>
      </c>
      <c r="D60" s="207">
        <f>'Est Revenue Req CCR Only'!D108</f>
        <v>12600000.000000002</v>
      </c>
      <c r="E60" s="207">
        <f>'Est Revenue Req CCR Only'!F108</f>
        <v>-12180000</v>
      </c>
      <c r="F60" s="207">
        <f t="shared" si="17"/>
        <v>420000.00000000186</v>
      </c>
      <c r="G60" s="207"/>
      <c r="H60" s="207">
        <f t="shared" si="18"/>
        <v>12600000.000000002</v>
      </c>
      <c r="I60" s="207">
        <f t="shared" si="19"/>
        <v>-4220968.5000000009</v>
      </c>
      <c r="J60" s="207">
        <f t="shared" si="20"/>
        <v>8379031.5000000009</v>
      </c>
      <c r="K60" s="207"/>
      <c r="L60" s="207">
        <f t="shared" si="21"/>
        <v>7959031.4999999991</v>
      </c>
      <c r="M60" s="208">
        <v>0.21</v>
      </c>
      <c r="N60" s="207">
        <f t="shared" si="22"/>
        <v>1671397</v>
      </c>
      <c r="Q60" s="209">
        <f t="shared" si="16"/>
        <v>5.2850000000000001E-2</v>
      </c>
      <c r="R60" s="207">
        <f t="shared" si="7"/>
        <v>-55492.500000000007</v>
      </c>
    </row>
    <row r="61" spans="1:18" x14ac:dyDescent="0.2">
      <c r="A61" s="205" t="str">
        <f>'Est Revenue Req CCR Only'!B109</f>
        <v>October</v>
      </c>
      <c r="B61" s="206">
        <f>'Est Revenue Req CCR Only'!C109</f>
        <v>2028</v>
      </c>
      <c r="D61" s="207">
        <f>'Est Revenue Req CCR Only'!D109</f>
        <v>12600000.000000002</v>
      </c>
      <c r="E61" s="207">
        <f>'Est Revenue Req CCR Only'!F109</f>
        <v>-12390000</v>
      </c>
      <c r="F61" s="207">
        <f t="shared" si="17"/>
        <v>210000.00000000186</v>
      </c>
      <c r="G61" s="207"/>
      <c r="H61" s="207">
        <f t="shared" si="18"/>
        <v>12600000.000000002</v>
      </c>
      <c r="I61" s="207">
        <f t="shared" si="19"/>
        <v>-4276461.0000000009</v>
      </c>
      <c r="J61" s="207">
        <f t="shared" si="20"/>
        <v>8323539.0000000009</v>
      </c>
      <c r="K61" s="207"/>
      <c r="L61" s="207">
        <f t="shared" si="21"/>
        <v>8113538.9999999991</v>
      </c>
      <c r="M61" s="208">
        <v>0.21</v>
      </c>
      <c r="N61" s="207">
        <f t="shared" si="22"/>
        <v>1703843</v>
      </c>
      <c r="Q61" s="209">
        <f t="shared" si="16"/>
        <v>5.2850000000000001E-2</v>
      </c>
      <c r="R61" s="207">
        <f t="shared" si="7"/>
        <v>-55492.500000000007</v>
      </c>
    </row>
    <row r="62" spans="1:18" x14ac:dyDescent="0.2">
      <c r="A62" s="205" t="str">
        <f>'Est Revenue Req CCR Only'!B110</f>
        <v>November</v>
      </c>
      <c r="B62" s="206">
        <f>'Est Revenue Req CCR Only'!C110</f>
        <v>2028</v>
      </c>
      <c r="D62" s="207">
        <f>'Est Revenue Req CCR Only'!D110</f>
        <v>12600000.000000002</v>
      </c>
      <c r="E62" s="207">
        <f>'Est Revenue Req CCR Only'!F110</f>
        <v>-12600000</v>
      </c>
      <c r="F62" s="207">
        <f t="shared" si="17"/>
        <v>0</v>
      </c>
      <c r="G62" s="207"/>
      <c r="H62" s="207">
        <f t="shared" si="18"/>
        <v>12600000.000000002</v>
      </c>
      <c r="I62" s="207">
        <f t="shared" si="19"/>
        <v>-4331953.5000000009</v>
      </c>
      <c r="J62" s="207">
        <f t="shared" si="20"/>
        <v>8268046.5000000009</v>
      </c>
      <c r="K62" s="207"/>
      <c r="L62" s="207">
        <f t="shared" si="21"/>
        <v>8268046.5000000009</v>
      </c>
      <c r="M62" s="208">
        <v>0.21</v>
      </c>
      <c r="N62" s="207">
        <f t="shared" si="22"/>
        <v>1736290</v>
      </c>
      <c r="Q62" s="209">
        <f t="shared" si="16"/>
        <v>5.2850000000000001E-2</v>
      </c>
      <c r="R62" s="207">
        <f t="shared" si="7"/>
        <v>-55492.500000000007</v>
      </c>
    </row>
    <row r="63" spans="1:18" x14ac:dyDescent="0.2">
      <c r="A63" s="205">
        <f>'Est Revenue Req CCR Only'!B111</f>
        <v>0</v>
      </c>
      <c r="B63" s="206">
        <f>'Est Revenue Req CCR Only'!C111</f>
        <v>0</v>
      </c>
      <c r="D63" s="207">
        <f>'Est Revenue Req CCR Only'!D111</f>
        <v>0</v>
      </c>
      <c r="E63" s="207">
        <f>'Est Revenue Req CCR Only'!F111</f>
        <v>0</v>
      </c>
      <c r="F63" s="207">
        <f t="shared" si="17"/>
        <v>0</v>
      </c>
      <c r="G63" s="207"/>
      <c r="H63" s="207">
        <f t="shared" si="18"/>
        <v>0</v>
      </c>
      <c r="I63" s="207" t="e">
        <f t="shared" si="19"/>
        <v>#N/A</v>
      </c>
      <c r="J63" s="207" t="e">
        <f t="shared" si="20"/>
        <v>#N/A</v>
      </c>
      <c r="K63" s="207"/>
      <c r="L63" s="207" t="e">
        <f t="shared" si="21"/>
        <v>#N/A</v>
      </c>
      <c r="M63" s="208">
        <v>0.21</v>
      </c>
      <c r="N63" s="207" t="e">
        <f t="shared" si="22"/>
        <v>#N/A</v>
      </c>
      <c r="Q63" s="209" t="e">
        <f t="shared" si="16"/>
        <v>#N/A</v>
      </c>
      <c r="R63" s="207" t="e">
        <f t="shared" si="7"/>
        <v>#N/A</v>
      </c>
    </row>
    <row r="64" spans="1:18" x14ac:dyDescent="0.2">
      <c r="A64" s="205"/>
      <c r="B64" s="206"/>
      <c r="D64" s="207"/>
      <c r="E64" s="207"/>
      <c r="F64" s="207"/>
      <c r="G64" s="207"/>
      <c r="H64" s="207"/>
      <c r="I64" s="207"/>
      <c r="J64" s="207"/>
      <c r="K64" s="207"/>
      <c r="L64" s="207"/>
      <c r="M64" s="208"/>
      <c r="N64" s="207"/>
      <c r="Q64" s="209"/>
      <c r="R64" s="207"/>
    </row>
    <row r="65" spans="1:18" x14ac:dyDescent="0.2">
      <c r="A65" s="205"/>
      <c r="B65" s="206"/>
      <c r="D65" s="207"/>
      <c r="E65" s="207"/>
      <c r="F65" s="207"/>
      <c r="G65" s="207"/>
      <c r="H65" s="207"/>
      <c r="I65" s="207"/>
      <c r="J65" s="207"/>
      <c r="K65" s="207"/>
      <c r="L65" s="207"/>
      <c r="M65" s="208"/>
      <c r="N65" s="207"/>
      <c r="Q65" s="209"/>
      <c r="R65" s="207"/>
    </row>
    <row r="66" spans="1:18" x14ac:dyDescent="0.2">
      <c r="A66" s="205"/>
      <c r="B66" s="206"/>
      <c r="D66" s="207"/>
      <c r="E66" s="207"/>
      <c r="F66" s="207"/>
      <c r="G66" s="207"/>
      <c r="H66" s="207"/>
      <c r="I66" s="207"/>
      <c r="J66" s="207"/>
      <c r="K66" s="207"/>
      <c r="L66" s="207"/>
      <c r="M66" s="208"/>
      <c r="N66" s="207"/>
      <c r="Q66" s="209"/>
      <c r="R66" s="207"/>
    </row>
    <row r="67" spans="1:18" x14ac:dyDescent="0.2">
      <c r="A67" s="205"/>
      <c r="B67" s="206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07"/>
      <c r="Q67" s="209"/>
      <c r="R67" s="207"/>
    </row>
    <row r="68" spans="1:18" x14ac:dyDescent="0.2">
      <c r="A68" s="205"/>
      <c r="B68" s="206"/>
      <c r="D68" s="207"/>
      <c r="E68" s="207"/>
      <c r="F68" s="207"/>
      <c r="G68" s="207"/>
      <c r="H68" s="207"/>
      <c r="I68" s="207"/>
      <c r="J68" s="207"/>
      <c r="K68" s="207"/>
      <c r="L68" s="207"/>
      <c r="M68" s="208"/>
      <c r="N68" s="207"/>
      <c r="Q68" s="209"/>
      <c r="R68" s="207"/>
    </row>
    <row r="69" spans="1:18" x14ac:dyDescent="0.2">
      <c r="A69" s="205"/>
      <c r="B69" s="206"/>
      <c r="D69" s="207"/>
      <c r="E69" s="207"/>
      <c r="F69" s="207"/>
      <c r="G69" s="207"/>
      <c r="H69" s="207"/>
      <c r="I69" s="207"/>
      <c r="J69" s="207"/>
      <c r="K69" s="207"/>
      <c r="L69" s="207"/>
      <c r="M69" s="208"/>
      <c r="N69" s="207"/>
      <c r="Q69" s="209"/>
      <c r="R69" s="207"/>
    </row>
    <row r="70" spans="1:18" x14ac:dyDescent="0.2">
      <c r="A70" s="205"/>
      <c r="B70" s="206"/>
      <c r="D70" s="207"/>
      <c r="E70" s="207"/>
      <c r="F70" s="207"/>
      <c r="G70" s="207"/>
      <c r="H70" s="207"/>
      <c r="I70" s="207"/>
      <c r="J70" s="207"/>
      <c r="K70" s="207"/>
      <c r="L70" s="207"/>
      <c r="M70" s="208"/>
      <c r="N70" s="207"/>
      <c r="Q70" s="209"/>
      <c r="R70" s="207"/>
    </row>
    <row r="71" spans="1:18" x14ac:dyDescent="0.2">
      <c r="A71" s="205"/>
      <c r="B71" s="206"/>
      <c r="D71" s="207"/>
      <c r="E71" s="207"/>
      <c r="F71" s="207"/>
      <c r="G71" s="207"/>
      <c r="H71" s="207"/>
      <c r="I71" s="207"/>
      <c r="J71" s="207"/>
      <c r="K71" s="207"/>
      <c r="L71" s="207"/>
      <c r="M71" s="208"/>
      <c r="N71" s="207"/>
      <c r="Q71" s="209"/>
      <c r="R71" s="207"/>
    </row>
    <row r="72" spans="1:18" x14ac:dyDescent="0.2">
      <c r="A72" s="205"/>
      <c r="B72" s="206"/>
      <c r="D72" s="207"/>
      <c r="E72" s="207"/>
      <c r="F72" s="207"/>
      <c r="G72" s="207"/>
      <c r="H72" s="207"/>
      <c r="I72" s="207"/>
      <c r="J72" s="207"/>
      <c r="K72" s="207"/>
      <c r="L72" s="207"/>
      <c r="M72" s="208"/>
      <c r="N72" s="207"/>
      <c r="Q72" s="209"/>
      <c r="R72" s="207"/>
    </row>
    <row r="73" spans="1:18" x14ac:dyDescent="0.2">
      <c r="A73" s="205"/>
      <c r="B73" s="206"/>
      <c r="D73" s="207"/>
      <c r="E73" s="207"/>
      <c r="F73" s="207"/>
      <c r="G73" s="207"/>
      <c r="H73" s="207"/>
      <c r="I73" s="207"/>
      <c r="J73" s="207"/>
      <c r="K73" s="207"/>
      <c r="L73" s="207"/>
      <c r="M73" s="208"/>
      <c r="N73" s="207"/>
      <c r="Q73" s="209"/>
      <c r="R73" s="207"/>
    </row>
    <row r="74" spans="1:18" x14ac:dyDescent="0.2">
      <c r="A74" s="205"/>
      <c r="B74" s="206"/>
      <c r="D74" s="207"/>
      <c r="E74" s="207"/>
      <c r="F74" s="207"/>
      <c r="G74" s="207"/>
      <c r="H74" s="207"/>
      <c r="I74" s="207"/>
      <c r="J74" s="207"/>
      <c r="K74" s="207"/>
      <c r="L74" s="207"/>
      <c r="M74" s="208"/>
      <c r="N74" s="207"/>
      <c r="Q74" s="209"/>
      <c r="R74" s="207"/>
    </row>
    <row r="75" spans="1:18" x14ac:dyDescent="0.2">
      <c r="A75" s="205"/>
      <c r="B75" s="206"/>
      <c r="D75" s="207"/>
      <c r="E75" s="207"/>
      <c r="F75" s="207"/>
      <c r="G75" s="207"/>
      <c r="H75" s="207"/>
      <c r="I75" s="207"/>
      <c r="J75" s="207"/>
      <c r="K75" s="207"/>
      <c r="L75" s="207"/>
      <c r="M75" s="208"/>
      <c r="N75" s="207"/>
      <c r="Q75" s="209"/>
      <c r="R75" s="207"/>
    </row>
    <row r="76" spans="1:18" x14ac:dyDescent="0.2">
      <c r="A76" s="205"/>
      <c r="B76" s="206"/>
      <c r="D76" s="207"/>
      <c r="E76" s="207"/>
      <c r="F76" s="207"/>
      <c r="G76" s="207"/>
      <c r="H76" s="207"/>
      <c r="I76" s="207"/>
      <c r="J76" s="207"/>
      <c r="K76" s="207"/>
      <c r="L76" s="207"/>
      <c r="M76" s="208"/>
      <c r="N76" s="207"/>
      <c r="Q76" s="209"/>
      <c r="R76" s="207"/>
    </row>
    <row r="77" spans="1:18" x14ac:dyDescent="0.2">
      <c r="A77" s="205"/>
      <c r="B77" s="206"/>
      <c r="D77" s="207"/>
      <c r="E77" s="207"/>
      <c r="F77" s="207"/>
      <c r="G77" s="207"/>
      <c r="H77" s="207"/>
      <c r="I77" s="207"/>
      <c r="J77" s="207"/>
      <c r="K77" s="207"/>
      <c r="L77" s="207"/>
      <c r="M77" s="208"/>
      <c r="N77" s="207"/>
      <c r="Q77" s="209"/>
      <c r="R77" s="207"/>
    </row>
    <row r="78" spans="1:18" x14ac:dyDescent="0.2">
      <c r="A78" s="205"/>
      <c r="B78" s="206"/>
      <c r="D78" s="207"/>
      <c r="E78" s="207"/>
      <c r="F78" s="207"/>
      <c r="G78" s="207"/>
      <c r="H78" s="207"/>
      <c r="I78" s="207"/>
      <c r="J78" s="207"/>
      <c r="K78" s="207"/>
      <c r="L78" s="207"/>
      <c r="M78" s="208"/>
      <c r="N78" s="207"/>
      <c r="Q78" s="209"/>
      <c r="R78" s="207"/>
    </row>
    <row r="79" spans="1:18" x14ac:dyDescent="0.2">
      <c r="A79" s="205"/>
      <c r="B79" s="206"/>
      <c r="D79" s="207"/>
      <c r="E79" s="207"/>
      <c r="F79" s="207"/>
      <c r="G79" s="207"/>
      <c r="H79" s="207"/>
      <c r="I79" s="207"/>
      <c r="J79" s="207"/>
      <c r="K79" s="207"/>
      <c r="L79" s="207"/>
      <c r="M79" s="208"/>
      <c r="N79" s="207"/>
      <c r="Q79" s="209"/>
      <c r="R79" s="207"/>
    </row>
    <row r="80" spans="1:18" x14ac:dyDescent="0.2">
      <c r="A80" s="205"/>
      <c r="B80" s="206"/>
      <c r="D80" s="207"/>
      <c r="E80" s="207"/>
      <c r="F80" s="207"/>
      <c r="G80" s="207"/>
      <c r="H80" s="207"/>
      <c r="I80" s="207"/>
      <c r="J80" s="207"/>
      <c r="K80" s="207"/>
      <c r="L80" s="207"/>
      <c r="M80" s="208"/>
      <c r="N80" s="207"/>
      <c r="Q80" s="209"/>
      <c r="R80" s="207"/>
    </row>
    <row r="81" spans="1:18" x14ac:dyDescent="0.2">
      <c r="A81" s="205"/>
      <c r="B81" s="206"/>
      <c r="D81" s="207"/>
      <c r="E81" s="207"/>
      <c r="F81" s="207"/>
      <c r="G81" s="207"/>
      <c r="H81" s="207"/>
      <c r="I81" s="207"/>
      <c r="J81" s="207"/>
      <c r="K81" s="207"/>
      <c r="L81" s="207"/>
      <c r="M81" s="208"/>
      <c r="N81" s="207"/>
      <c r="Q81" s="209"/>
      <c r="R81" s="207"/>
    </row>
    <row r="82" spans="1:18" x14ac:dyDescent="0.2">
      <c r="A82" s="205"/>
      <c r="B82" s="206"/>
      <c r="D82" s="207"/>
      <c r="E82" s="207"/>
      <c r="F82" s="207"/>
      <c r="G82" s="207"/>
      <c r="H82" s="207"/>
      <c r="I82" s="207"/>
      <c r="J82" s="207"/>
      <c r="K82" s="207"/>
      <c r="L82" s="207"/>
      <c r="M82" s="208"/>
      <c r="N82" s="207"/>
      <c r="Q82" s="209"/>
      <c r="R82" s="207"/>
    </row>
    <row r="83" spans="1:18" x14ac:dyDescent="0.2">
      <c r="A83" s="205"/>
      <c r="B83" s="206"/>
      <c r="D83" s="207"/>
      <c r="E83" s="207"/>
      <c r="F83" s="207"/>
      <c r="G83" s="207"/>
      <c r="H83" s="207"/>
      <c r="I83" s="207"/>
      <c r="J83" s="207"/>
      <c r="K83" s="207"/>
      <c r="L83" s="207"/>
      <c r="M83" s="208"/>
      <c r="N83" s="207"/>
      <c r="Q83" s="209"/>
      <c r="R83" s="207"/>
    </row>
    <row r="84" spans="1:18" x14ac:dyDescent="0.2">
      <c r="A84" s="205"/>
      <c r="B84" s="206"/>
      <c r="D84" s="207"/>
      <c r="E84" s="207"/>
      <c r="F84" s="207"/>
      <c r="G84" s="207"/>
      <c r="H84" s="207"/>
      <c r="I84" s="207"/>
      <c r="J84" s="207"/>
      <c r="K84" s="207"/>
      <c r="L84" s="207"/>
      <c r="M84" s="208"/>
      <c r="N84" s="207"/>
      <c r="Q84" s="209"/>
      <c r="R84" s="207"/>
    </row>
    <row r="85" spans="1:18" x14ac:dyDescent="0.2">
      <c r="A85" s="205"/>
      <c r="B85" s="206"/>
      <c r="D85" s="207"/>
      <c r="E85" s="207"/>
      <c r="F85" s="207"/>
      <c r="G85" s="207"/>
      <c r="H85" s="207"/>
      <c r="I85" s="207"/>
      <c r="J85" s="207"/>
      <c r="K85" s="207"/>
      <c r="L85" s="207"/>
      <c r="M85" s="208"/>
      <c r="N85" s="207"/>
      <c r="Q85" s="209"/>
      <c r="R85" s="207"/>
    </row>
    <row r="86" spans="1:18" x14ac:dyDescent="0.2">
      <c r="A86" s="205"/>
      <c r="B86" s="206"/>
      <c r="D86" s="207"/>
      <c r="E86" s="207"/>
      <c r="F86" s="207"/>
      <c r="G86" s="207"/>
      <c r="H86" s="207"/>
      <c r="I86" s="207"/>
      <c r="J86" s="207"/>
      <c r="K86" s="207"/>
      <c r="L86" s="207"/>
      <c r="M86" s="208"/>
      <c r="N86" s="207"/>
      <c r="Q86" s="209"/>
      <c r="R86" s="207"/>
    </row>
    <row r="87" spans="1:18" x14ac:dyDescent="0.2">
      <c r="A87" s="205"/>
      <c r="B87" s="206"/>
      <c r="D87" s="207"/>
      <c r="E87" s="207"/>
      <c r="F87" s="207"/>
      <c r="G87" s="207"/>
      <c r="H87" s="207"/>
      <c r="I87" s="207"/>
      <c r="J87" s="207"/>
      <c r="K87" s="207"/>
      <c r="L87" s="207"/>
      <c r="M87" s="208"/>
      <c r="N87" s="207"/>
      <c r="Q87" s="209"/>
      <c r="R87" s="207"/>
    </row>
    <row r="88" spans="1:18" x14ac:dyDescent="0.2">
      <c r="A88" s="205"/>
      <c r="B88" s="206"/>
      <c r="D88" s="207"/>
      <c r="E88" s="207"/>
      <c r="F88" s="207"/>
      <c r="G88" s="207"/>
      <c r="H88" s="207"/>
      <c r="I88" s="207"/>
      <c r="J88" s="207"/>
      <c r="K88" s="207"/>
      <c r="L88" s="207"/>
      <c r="M88" s="208"/>
      <c r="N88" s="207"/>
      <c r="Q88" s="209"/>
      <c r="R88" s="207"/>
    </row>
    <row r="89" spans="1:18" x14ac:dyDescent="0.2">
      <c r="A89" s="205"/>
      <c r="B89" s="206"/>
      <c r="D89" s="207"/>
      <c r="E89" s="207"/>
      <c r="F89" s="207"/>
      <c r="G89" s="207"/>
      <c r="H89" s="207"/>
      <c r="I89" s="207"/>
      <c r="J89" s="207"/>
      <c r="K89" s="207"/>
      <c r="L89" s="207"/>
      <c r="M89" s="208"/>
      <c r="N89" s="207"/>
      <c r="Q89" s="209"/>
      <c r="R89" s="207"/>
    </row>
    <row r="90" spans="1:18" x14ac:dyDescent="0.2">
      <c r="A90" s="205"/>
      <c r="B90" s="206"/>
      <c r="D90" s="207"/>
      <c r="E90" s="207"/>
      <c r="F90" s="207"/>
      <c r="G90" s="207"/>
      <c r="H90" s="207"/>
      <c r="I90" s="207"/>
      <c r="J90" s="207"/>
      <c r="K90" s="207"/>
      <c r="L90" s="207"/>
      <c r="M90" s="208"/>
      <c r="N90" s="207"/>
      <c r="Q90" s="209"/>
      <c r="R90" s="207"/>
    </row>
    <row r="91" spans="1:18" x14ac:dyDescent="0.2">
      <c r="A91" s="205"/>
      <c r="B91" s="206"/>
      <c r="D91" s="207"/>
      <c r="E91" s="207"/>
      <c r="F91" s="207"/>
      <c r="G91" s="207"/>
      <c r="H91" s="207"/>
      <c r="I91" s="207"/>
      <c r="J91" s="207"/>
      <c r="K91" s="207"/>
      <c r="L91" s="207"/>
      <c r="M91" s="208"/>
      <c r="N91" s="207"/>
      <c r="Q91" s="209"/>
      <c r="R91" s="207"/>
    </row>
    <row r="92" spans="1:18" x14ac:dyDescent="0.2">
      <c r="A92" s="205"/>
      <c r="B92" s="206"/>
      <c r="D92" s="207"/>
      <c r="E92" s="207"/>
      <c r="F92" s="207"/>
      <c r="G92" s="207"/>
      <c r="H92" s="207"/>
      <c r="I92" s="207"/>
      <c r="J92" s="207"/>
      <c r="K92" s="207"/>
      <c r="L92" s="207"/>
      <c r="M92" s="208"/>
      <c r="N92" s="207"/>
      <c r="Q92" s="209"/>
      <c r="R92" s="207"/>
    </row>
    <row r="93" spans="1:18" x14ac:dyDescent="0.2">
      <c r="A93" s="205"/>
      <c r="B93" s="206"/>
      <c r="D93" s="207"/>
      <c r="E93" s="207"/>
      <c r="F93" s="207"/>
      <c r="G93" s="207"/>
      <c r="H93" s="207"/>
      <c r="I93" s="207"/>
      <c r="J93" s="207"/>
      <c r="K93" s="207"/>
      <c r="L93" s="207"/>
      <c r="M93" s="208"/>
      <c r="N93" s="207"/>
      <c r="Q93" s="209"/>
      <c r="R93" s="207"/>
    </row>
    <row r="94" spans="1:18" x14ac:dyDescent="0.2">
      <c r="A94" s="205"/>
      <c r="B94" s="206"/>
      <c r="D94" s="207"/>
      <c r="E94" s="207"/>
      <c r="F94" s="207"/>
      <c r="G94" s="207"/>
      <c r="H94" s="207"/>
      <c r="I94" s="207"/>
      <c r="J94" s="207"/>
      <c r="K94" s="207"/>
      <c r="L94" s="207"/>
      <c r="M94" s="208"/>
      <c r="N94" s="207"/>
      <c r="Q94" s="209"/>
      <c r="R94" s="207"/>
    </row>
    <row r="95" spans="1:18" x14ac:dyDescent="0.2">
      <c r="A95" s="205"/>
      <c r="B95" s="206"/>
      <c r="D95" s="207"/>
      <c r="E95" s="207"/>
      <c r="F95" s="207"/>
      <c r="G95" s="207"/>
      <c r="H95" s="207"/>
      <c r="I95" s="207"/>
      <c r="J95" s="207"/>
      <c r="K95" s="207"/>
      <c r="L95" s="207"/>
      <c r="M95" s="208"/>
      <c r="N95" s="207"/>
      <c r="Q95" s="209"/>
      <c r="R95" s="207"/>
    </row>
    <row r="96" spans="1:18" x14ac:dyDescent="0.2">
      <c r="A96" s="205"/>
      <c r="B96" s="206"/>
      <c r="D96" s="207"/>
      <c r="E96" s="207"/>
      <c r="F96" s="207"/>
      <c r="G96" s="207"/>
      <c r="H96" s="207"/>
      <c r="I96" s="207"/>
      <c r="J96" s="207"/>
      <c r="K96" s="207"/>
      <c r="L96" s="207"/>
      <c r="M96" s="208"/>
      <c r="N96" s="207"/>
      <c r="Q96" s="209"/>
      <c r="R96" s="207"/>
    </row>
    <row r="97" spans="1:18" x14ac:dyDescent="0.2">
      <c r="A97" s="205"/>
      <c r="B97" s="206"/>
      <c r="D97" s="207"/>
      <c r="E97" s="207"/>
      <c r="F97" s="207"/>
      <c r="G97" s="207"/>
      <c r="H97" s="207"/>
      <c r="I97" s="207"/>
      <c r="J97" s="207"/>
      <c r="K97" s="207"/>
      <c r="L97" s="207"/>
      <c r="M97" s="208"/>
      <c r="N97" s="207"/>
      <c r="Q97" s="209"/>
      <c r="R97" s="207"/>
    </row>
    <row r="98" spans="1:18" x14ac:dyDescent="0.2">
      <c r="A98" s="205"/>
      <c r="B98" s="206"/>
      <c r="D98" s="207"/>
      <c r="E98" s="207"/>
      <c r="F98" s="207"/>
      <c r="G98" s="207"/>
      <c r="H98" s="207"/>
      <c r="I98" s="207"/>
      <c r="J98" s="207"/>
      <c r="K98" s="207"/>
      <c r="L98" s="207"/>
      <c r="M98" s="208"/>
      <c r="N98" s="207"/>
      <c r="Q98" s="209"/>
      <c r="R98" s="207"/>
    </row>
    <row r="99" spans="1:18" x14ac:dyDescent="0.2">
      <c r="A99" s="205"/>
      <c r="B99" s="206"/>
      <c r="D99" s="207"/>
      <c r="E99" s="207"/>
      <c r="F99" s="207"/>
      <c r="G99" s="207"/>
      <c r="H99" s="207"/>
      <c r="I99" s="207"/>
      <c r="J99" s="207"/>
      <c r="K99" s="207"/>
      <c r="L99" s="207"/>
      <c r="M99" s="208"/>
      <c r="N99" s="207"/>
      <c r="Q99" s="209"/>
      <c r="R99" s="207"/>
    </row>
    <row r="100" spans="1:18" x14ac:dyDescent="0.2">
      <c r="A100" s="205"/>
      <c r="B100" s="206"/>
      <c r="D100" s="207"/>
      <c r="E100" s="207"/>
      <c r="F100" s="207"/>
      <c r="G100" s="207"/>
      <c r="H100" s="207"/>
      <c r="I100" s="207"/>
      <c r="J100" s="207"/>
      <c r="K100" s="207"/>
      <c r="L100" s="207"/>
      <c r="M100" s="208"/>
      <c r="N100" s="207"/>
      <c r="Q100" s="209"/>
      <c r="R100" s="207"/>
    </row>
    <row r="101" spans="1:18" x14ac:dyDescent="0.2">
      <c r="A101" s="205"/>
      <c r="B101" s="206"/>
      <c r="D101" s="207"/>
      <c r="E101" s="207"/>
      <c r="F101" s="207"/>
      <c r="G101" s="207"/>
      <c r="H101" s="207"/>
      <c r="I101" s="207"/>
      <c r="J101" s="207"/>
      <c r="K101" s="207"/>
      <c r="L101" s="207"/>
      <c r="M101" s="208"/>
      <c r="N101" s="207"/>
      <c r="Q101" s="209"/>
      <c r="R101" s="207"/>
    </row>
    <row r="102" spans="1:18" x14ac:dyDescent="0.2">
      <c r="A102" s="205"/>
      <c r="B102" s="206"/>
      <c r="D102" s="207"/>
      <c r="E102" s="207"/>
      <c r="F102" s="207"/>
      <c r="G102" s="207"/>
      <c r="H102" s="207"/>
      <c r="I102" s="207"/>
      <c r="J102" s="207"/>
      <c r="K102" s="207"/>
      <c r="L102" s="207"/>
      <c r="M102" s="208"/>
      <c r="N102" s="207"/>
      <c r="Q102" s="209"/>
      <c r="R102" s="207"/>
    </row>
    <row r="103" spans="1:18" x14ac:dyDescent="0.2">
      <c r="A103" s="205"/>
      <c r="B103" s="206"/>
      <c r="D103" s="207"/>
      <c r="E103" s="207"/>
      <c r="F103" s="207"/>
      <c r="G103" s="207"/>
      <c r="H103" s="207"/>
      <c r="I103" s="207"/>
      <c r="J103" s="207"/>
      <c r="K103" s="207"/>
      <c r="L103" s="207"/>
      <c r="M103" s="208"/>
      <c r="N103" s="207"/>
      <c r="Q103" s="209"/>
      <c r="R103" s="207"/>
    </row>
    <row r="104" spans="1:18" x14ac:dyDescent="0.2">
      <c r="A104" s="205"/>
      <c r="B104" s="206"/>
      <c r="D104" s="207"/>
      <c r="E104" s="207"/>
      <c r="F104" s="207"/>
      <c r="G104" s="207"/>
      <c r="H104" s="207"/>
      <c r="I104" s="207"/>
      <c r="J104" s="207"/>
      <c r="K104" s="207"/>
      <c r="L104" s="207"/>
      <c r="M104" s="208"/>
      <c r="N104" s="207"/>
      <c r="Q104" s="209"/>
      <c r="R104" s="207"/>
    </row>
    <row r="105" spans="1:18" x14ac:dyDescent="0.2">
      <c r="A105" s="205"/>
      <c r="B105" s="206"/>
      <c r="D105" s="207"/>
      <c r="E105" s="207"/>
      <c r="F105" s="207"/>
      <c r="G105" s="207"/>
      <c r="H105" s="207"/>
      <c r="I105" s="207"/>
      <c r="J105" s="207"/>
      <c r="K105" s="207"/>
      <c r="L105" s="207"/>
      <c r="M105" s="208"/>
      <c r="N105" s="207"/>
      <c r="Q105" s="209"/>
      <c r="R105" s="207"/>
    </row>
    <row r="106" spans="1:18" x14ac:dyDescent="0.2">
      <c r="A106" s="205"/>
      <c r="B106" s="206"/>
      <c r="D106" s="207"/>
      <c r="E106" s="207"/>
      <c r="F106" s="207"/>
      <c r="G106" s="207"/>
      <c r="H106" s="207"/>
      <c r="I106" s="207"/>
      <c r="J106" s="207"/>
      <c r="K106" s="207"/>
      <c r="L106" s="207"/>
      <c r="M106" s="208"/>
      <c r="N106" s="207"/>
      <c r="Q106" s="209"/>
      <c r="R106" s="207"/>
    </row>
    <row r="107" spans="1:18" x14ac:dyDescent="0.2">
      <c r="A107" s="205"/>
      <c r="B107" s="206"/>
      <c r="D107" s="207"/>
      <c r="E107" s="207"/>
      <c r="F107" s="207"/>
      <c r="G107" s="207"/>
      <c r="H107" s="207"/>
      <c r="I107" s="207"/>
      <c r="J107" s="207"/>
      <c r="K107" s="207"/>
      <c r="L107" s="207"/>
      <c r="M107" s="208"/>
      <c r="N107" s="207"/>
      <c r="Q107" s="209"/>
      <c r="R107" s="207"/>
    </row>
    <row r="108" spans="1:18" x14ac:dyDescent="0.2">
      <c r="A108" s="205"/>
      <c r="B108" s="206"/>
      <c r="D108" s="207"/>
      <c r="E108" s="207"/>
      <c r="F108" s="207"/>
      <c r="G108" s="207"/>
      <c r="H108" s="207"/>
      <c r="I108" s="207"/>
      <c r="J108" s="207"/>
      <c r="K108" s="207"/>
      <c r="L108" s="207"/>
      <c r="M108" s="208"/>
      <c r="N108" s="207"/>
      <c r="Q108" s="209"/>
      <c r="R108" s="207"/>
    </row>
    <row r="109" spans="1:18" x14ac:dyDescent="0.2">
      <c r="A109" s="205"/>
      <c r="B109" s="206"/>
      <c r="D109" s="207"/>
      <c r="E109" s="207"/>
      <c r="F109" s="207"/>
      <c r="G109" s="207"/>
      <c r="H109" s="207"/>
      <c r="I109" s="207"/>
      <c r="J109" s="207"/>
      <c r="K109" s="207"/>
      <c r="L109" s="207"/>
      <c r="M109" s="208"/>
      <c r="N109" s="207"/>
      <c r="Q109" s="209"/>
      <c r="R109" s="207"/>
    </row>
    <row r="110" spans="1:18" x14ac:dyDescent="0.2">
      <c r="A110" s="205"/>
      <c r="B110" s="206"/>
      <c r="D110" s="207"/>
      <c r="E110" s="207"/>
      <c r="F110" s="207"/>
      <c r="G110" s="207"/>
      <c r="H110" s="207"/>
      <c r="I110" s="207"/>
      <c r="J110" s="207"/>
      <c r="K110" s="207"/>
      <c r="L110" s="207"/>
      <c r="M110" s="208"/>
      <c r="N110" s="207"/>
      <c r="Q110" s="209"/>
      <c r="R110" s="207"/>
    </row>
    <row r="111" spans="1:18" x14ac:dyDescent="0.2">
      <c r="A111" s="205"/>
      <c r="B111" s="206"/>
      <c r="D111" s="207"/>
      <c r="E111" s="207"/>
      <c r="F111" s="207"/>
      <c r="G111" s="207"/>
      <c r="H111" s="207"/>
      <c r="I111" s="207"/>
      <c r="J111" s="207"/>
      <c r="K111" s="207"/>
      <c r="L111" s="207"/>
      <c r="M111" s="208"/>
      <c r="N111" s="207"/>
      <c r="Q111" s="209"/>
      <c r="R111" s="207"/>
    </row>
    <row r="112" spans="1:18" x14ac:dyDescent="0.2">
      <c r="A112" s="205"/>
      <c r="B112" s="206"/>
      <c r="D112" s="207"/>
      <c r="E112" s="207"/>
      <c r="F112" s="207"/>
      <c r="G112" s="207"/>
      <c r="H112" s="207"/>
      <c r="I112" s="207"/>
      <c r="J112" s="207"/>
      <c r="K112" s="207"/>
      <c r="L112" s="207"/>
      <c r="M112" s="208"/>
      <c r="N112" s="207"/>
      <c r="Q112" s="209"/>
      <c r="R112" s="207"/>
    </row>
    <row r="113" spans="1:18" x14ac:dyDescent="0.2">
      <c r="A113" s="205"/>
      <c r="B113" s="206"/>
      <c r="D113" s="207"/>
      <c r="E113" s="207"/>
      <c r="F113" s="207"/>
      <c r="G113" s="207"/>
      <c r="H113" s="207"/>
      <c r="I113" s="207"/>
      <c r="J113" s="207"/>
      <c r="K113" s="207"/>
      <c r="L113" s="207"/>
      <c r="M113" s="208"/>
      <c r="N113" s="207"/>
      <c r="Q113" s="209"/>
      <c r="R113" s="207"/>
    </row>
    <row r="114" spans="1:18" x14ac:dyDescent="0.2">
      <c r="A114" s="205"/>
      <c r="B114" s="206"/>
      <c r="D114" s="207"/>
      <c r="E114" s="207"/>
      <c r="F114" s="207"/>
      <c r="G114" s="207"/>
      <c r="H114" s="207"/>
      <c r="I114" s="207"/>
      <c r="J114" s="207"/>
      <c r="K114" s="207"/>
      <c r="L114" s="207"/>
      <c r="M114" s="208"/>
      <c r="N114" s="207"/>
      <c r="Q114" s="209"/>
      <c r="R114" s="207"/>
    </row>
    <row r="115" spans="1:18" x14ac:dyDescent="0.2">
      <c r="A115" s="205"/>
      <c r="B115" s="206"/>
      <c r="D115" s="207"/>
      <c r="E115" s="207"/>
      <c r="F115" s="207"/>
      <c r="G115" s="207"/>
      <c r="H115" s="207"/>
      <c r="I115" s="207"/>
      <c r="J115" s="207"/>
      <c r="K115" s="207"/>
      <c r="L115" s="207"/>
      <c r="M115" s="208"/>
      <c r="N115" s="207"/>
      <c r="Q115" s="209"/>
      <c r="R115" s="207"/>
    </row>
    <row r="116" spans="1:18" x14ac:dyDescent="0.2">
      <c r="A116" s="205"/>
      <c r="B116" s="206"/>
      <c r="D116" s="207"/>
      <c r="E116" s="207"/>
      <c r="F116" s="207"/>
      <c r="G116" s="207"/>
      <c r="H116" s="207"/>
      <c r="I116" s="207"/>
      <c r="J116" s="207"/>
      <c r="K116" s="207"/>
      <c r="L116" s="207"/>
      <c r="M116" s="208"/>
      <c r="N116" s="207"/>
      <c r="Q116" s="209"/>
      <c r="R116" s="207"/>
    </row>
    <row r="117" spans="1:18" x14ac:dyDescent="0.2">
      <c r="A117" s="205"/>
      <c r="B117" s="206"/>
      <c r="D117" s="207"/>
      <c r="E117" s="207"/>
      <c r="F117" s="207"/>
      <c r="G117" s="207"/>
      <c r="H117" s="207"/>
      <c r="I117" s="207"/>
      <c r="J117" s="207"/>
      <c r="K117" s="207"/>
      <c r="L117" s="207"/>
      <c r="M117" s="208"/>
      <c r="N117" s="207"/>
      <c r="Q117" s="209"/>
      <c r="R117" s="207"/>
    </row>
    <row r="118" spans="1:18" x14ac:dyDescent="0.2">
      <c r="A118" s="205"/>
      <c r="B118" s="206"/>
      <c r="D118" s="207"/>
      <c r="E118" s="207"/>
      <c r="F118" s="207"/>
      <c r="G118" s="207"/>
      <c r="H118" s="207"/>
      <c r="I118" s="207"/>
      <c r="J118" s="207"/>
      <c r="K118" s="207"/>
      <c r="L118" s="207"/>
      <c r="M118" s="208"/>
      <c r="N118" s="207"/>
      <c r="Q118" s="209"/>
      <c r="R118" s="207"/>
    </row>
    <row r="119" spans="1:18" x14ac:dyDescent="0.2">
      <c r="A119" s="205"/>
      <c r="B119" s="206"/>
      <c r="D119" s="207"/>
      <c r="E119" s="207"/>
      <c r="F119" s="207"/>
      <c r="G119" s="207"/>
      <c r="H119" s="207"/>
      <c r="I119" s="207"/>
      <c r="J119" s="207"/>
      <c r="K119" s="207"/>
      <c r="L119" s="207"/>
      <c r="M119" s="208"/>
      <c r="N119" s="207"/>
      <c r="Q119" s="209"/>
      <c r="R119" s="207"/>
    </row>
    <row r="120" spans="1:18" x14ac:dyDescent="0.2">
      <c r="A120" s="205"/>
      <c r="B120" s="206"/>
      <c r="D120" s="207"/>
      <c r="E120" s="207"/>
      <c r="F120" s="207"/>
      <c r="G120" s="207"/>
      <c r="H120" s="207"/>
      <c r="I120" s="207"/>
      <c r="J120" s="207"/>
      <c r="K120" s="207"/>
      <c r="L120" s="207"/>
      <c r="M120" s="208"/>
      <c r="N120" s="207"/>
      <c r="Q120" s="209"/>
      <c r="R120" s="207"/>
    </row>
    <row r="121" spans="1:18" x14ac:dyDescent="0.2">
      <c r="A121" s="205"/>
      <c r="B121" s="206"/>
      <c r="D121" s="207"/>
      <c r="E121" s="207"/>
      <c r="F121" s="207"/>
      <c r="G121" s="207"/>
      <c r="H121" s="207"/>
      <c r="I121" s="207"/>
      <c r="J121" s="207"/>
      <c r="K121" s="207"/>
      <c r="L121" s="207"/>
      <c r="M121" s="208"/>
      <c r="N121" s="207"/>
      <c r="Q121" s="209"/>
      <c r="R121" s="207"/>
    </row>
    <row r="122" spans="1:18" x14ac:dyDescent="0.2">
      <c r="A122" s="205"/>
      <c r="B122" s="206"/>
      <c r="D122" s="207"/>
      <c r="E122" s="207"/>
      <c r="F122" s="207"/>
      <c r="G122" s="207"/>
      <c r="H122" s="207"/>
      <c r="I122" s="207"/>
      <c r="J122" s="207"/>
      <c r="K122" s="207"/>
      <c r="L122" s="207"/>
      <c r="M122" s="208"/>
      <c r="N122" s="207"/>
      <c r="Q122" s="209"/>
      <c r="R122" s="207"/>
    </row>
    <row r="123" spans="1:18" x14ac:dyDescent="0.2">
      <c r="A123" s="205"/>
      <c r="B123" s="206"/>
      <c r="D123" s="207"/>
      <c r="E123" s="207"/>
      <c r="F123" s="207"/>
      <c r="G123" s="207"/>
      <c r="H123" s="207"/>
      <c r="I123" s="207"/>
      <c r="J123" s="207"/>
      <c r="K123" s="207"/>
      <c r="L123" s="207"/>
      <c r="M123" s="208"/>
      <c r="N123" s="207"/>
      <c r="Q123" s="209"/>
      <c r="R123" s="207"/>
    </row>
    <row r="124" spans="1:18" x14ac:dyDescent="0.2">
      <c r="A124" s="205"/>
      <c r="B124" s="206"/>
      <c r="D124" s="207"/>
      <c r="E124" s="207"/>
      <c r="F124" s="207"/>
      <c r="G124" s="207"/>
      <c r="H124" s="207"/>
      <c r="I124" s="207"/>
      <c r="J124" s="207"/>
      <c r="K124" s="207"/>
      <c r="L124" s="207"/>
      <c r="M124" s="208"/>
      <c r="N124" s="207"/>
      <c r="Q124" s="209"/>
      <c r="R124" s="207"/>
    </row>
    <row r="125" spans="1:18" x14ac:dyDescent="0.2">
      <c r="A125" s="205"/>
      <c r="B125" s="206"/>
      <c r="D125" s="207"/>
      <c r="E125" s="207"/>
      <c r="F125" s="207"/>
      <c r="G125" s="207"/>
      <c r="H125" s="207"/>
      <c r="I125" s="207"/>
      <c r="J125" s="207"/>
      <c r="K125" s="207"/>
      <c r="L125" s="207"/>
      <c r="M125" s="208"/>
      <c r="N125" s="207"/>
      <c r="Q125" s="209"/>
      <c r="R125" s="207"/>
    </row>
    <row r="126" spans="1:18" x14ac:dyDescent="0.2">
      <c r="A126" s="205"/>
      <c r="B126" s="206"/>
      <c r="D126" s="207"/>
      <c r="E126" s="207"/>
      <c r="F126" s="207"/>
      <c r="G126" s="207"/>
      <c r="H126" s="207"/>
      <c r="I126" s="207"/>
      <c r="J126" s="207"/>
      <c r="K126" s="207"/>
      <c r="L126" s="207"/>
      <c r="M126" s="208"/>
      <c r="N126" s="207"/>
      <c r="Q126" s="209"/>
      <c r="R126" s="207"/>
    </row>
    <row r="127" spans="1:18" x14ac:dyDescent="0.2">
      <c r="A127" s="205"/>
      <c r="B127" s="206"/>
      <c r="D127" s="207"/>
      <c r="E127" s="207"/>
      <c r="F127" s="207"/>
      <c r="G127" s="207"/>
      <c r="H127" s="207"/>
      <c r="I127" s="207"/>
      <c r="J127" s="207"/>
      <c r="K127" s="207"/>
      <c r="L127" s="207"/>
      <c r="M127" s="208"/>
      <c r="N127" s="207"/>
      <c r="Q127" s="209"/>
      <c r="R127" s="207"/>
    </row>
    <row r="128" spans="1:18" x14ac:dyDescent="0.2">
      <c r="A128" s="205"/>
      <c r="B128" s="206"/>
      <c r="D128" s="207"/>
      <c r="E128" s="207"/>
      <c r="F128" s="207"/>
      <c r="G128" s="207"/>
      <c r="H128" s="207"/>
      <c r="I128" s="207"/>
      <c r="J128" s="207"/>
      <c r="K128" s="207"/>
      <c r="L128" s="207"/>
      <c r="M128" s="208"/>
      <c r="N128" s="207"/>
      <c r="Q128" s="209"/>
      <c r="R128" s="207"/>
    </row>
    <row r="129" spans="1:18" x14ac:dyDescent="0.2">
      <c r="A129" s="205"/>
      <c r="B129" s="206"/>
      <c r="D129" s="207"/>
      <c r="E129" s="207"/>
      <c r="F129" s="207"/>
      <c r="G129" s="207"/>
      <c r="H129" s="207"/>
      <c r="I129" s="207"/>
      <c r="J129" s="207"/>
      <c r="K129" s="207"/>
      <c r="L129" s="207"/>
      <c r="M129" s="208"/>
      <c r="N129" s="207"/>
      <c r="Q129" s="209"/>
      <c r="R129" s="207"/>
    </row>
    <row r="130" spans="1:18" x14ac:dyDescent="0.2">
      <c r="A130" s="205"/>
      <c r="B130" s="206"/>
      <c r="D130" s="207"/>
      <c r="E130" s="207"/>
      <c r="F130" s="207"/>
      <c r="G130" s="207"/>
      <c r="H130" s="207"/>
      <c r="I130" s="207"/>
      <c r="J130" s="207"/>
      <c r="K130" s="207"/>
      <c r="L130" s="207"/>
      <c r="M130" s="208"/>
      <c r="N130" s="207"/>
      <c r="Q130" s="209"/>
      <c r="R130" s="207"/>
    </row>
    <row r="131" spans="1:18" x14ac:dyDescent="0.2">
      <c r="A131" s="205"/>
      <c r="B131" s="206"/>
      <c r="D131" s="207"/>
      <c r="E131" s="207"/>
      <c r="F131" s="207"/>
      <c r="G131" s="207"/>
      <c r="H131" s="207"/>
      <c r="I131" s="207"/>
      <c r="J131" s="207"/>
      <c r="K131" s="207"/>
      <c r="L131" s="207"/>
      <c r="M131" s="208"/>
      <c r="N131" s="207"/>
      <c r="Q131" s="209"/>
      <c r="R131" s="207"/>
    </row>
    <row r="132" spans="1:18" x14ac:dyDescent="0.2">
      <c r="A132" s="205"/>
      <c r="B132" s="206"/>
      <c r="D132" s="207"/>
      <c r="E132" s="207"/>
      <c r="F132" s="207"/>
      <c r="G132" s="207"/>
      <c r="H132" s="207"/>
      <c r="I132" s="207"/>
      <c r="J132" s="207"/>
      <c r="K132" s="207"/>
      <c r="L132" s="207"/>
      <c r="M132" s="208"/>
      <c r="N132" s="207"/>
      <c r="Q132" s="209"/>
      <c r="R132" s="207"/>
    </row>
    <row r="133" spans="1:18" x14ac:dyDescent="0.2">
      <c r="A133" s="205"/>
      <c r="B133" s="206"/>
      <c r="D133" s="207"/>
      <c r="E133" s="207"/>
      <c r="F133" s="207"/>
      <c r="G133" s="207"/>
      <c r="H133" s="207"/>
      <c r="I133" s="207"/>
      <c r="J133" s="207"/>
      <c r="K133" s="207"/>
      <c r="L133" s="207"/>
      <c r="M133" s="208"/>
      <c r="N133" s="207"/>
      <c r="Q133" s="209"/>
      <c r="R133" s="207"/>
    </row>
    <row r="134" spans="1:18" x14ac:dyDescent="0.2">
      <c r="A134" s="205"/>
      <c r="B134" s="206"/>
      <c r="D134" s="207"/>
      <c r="E134" s="207"/>
      <c r="F134" s="207"/>
      <c r="G134" s="207"/>
      <c r="H134" s="207"/>
      <c r="I134" s="207"/>
      <c r="J134" s="207"/>
      <c r="K134" s="207"/>
      <c r="L134" s="207"/>
      <c r="M134" s="208"/>
      <c r="N134" s="207"/>
      <c r="Q134" s="209"/>
      <c r="R134" s="207"/>
    </row>
    <row r="135" spans="1:18" x14ac:dyDescent="0.2">
      <c r="A135" s="205"/>
      <c r="B135" s="206"/>
      <c r="D135" s="207"/>
      <c r="E135" s="207"/>
      <c r="F135" s="207"/>
      <c r="G135" s="207"/>
      <c r="H135" s="207"/>
      <c r="I135" s="207"/>
      <c r="J135" s="207"/>
      <c r="K135" s="207"/>
      <c r="L135" s="207"/>
      <c r="M135" s="208"/>
      <c r="N135" s="207"/>
      <c r="Q135" s="209"/>
      <c r="R135" s="207"/>
    </row>
    <row r="136" spans="1:18" x14ac:dyDescent="0.2">
      <c r="A136" s="205"/>
      <c r="B136" s="206"/>
      <c r="D136" s="207"/>
      <c r="E136" s="207"/>
      <c r="F136" s="207"/>
      <c r="G136" s="207"/>
      <c r="H136" s="207"/>
      <c r="I136" s="207"/>
      <c r="J136" s="207"/>
      <c r="K136" s="207"/>
      <c r="L136" s="207"/>
      <c r="M136" s="208"/>
      <c r="N136" s="207"/>
      <c r="Q136" s="209"/>
      <c r="R136" s="207"/>
    </row>
    <row r="137" spans="1:18" x14ac:dyDescent="0.2">
      <c r="A137" s="205"/>
      <c r="B137" s="206"/>
      <c r="D137" s="207"/>
      <c r="E137" s="207"/>
      <c r="F137" s="207"/>
      <c r="G137" s="207"/>
      <c r="H137" s="207"/>
      <c r="I137" s="207"/>
      <c r="J137" s="207"/>
      <c r="K137" s="207"/>
      <c r="L137" s="207"/>
      <c r="M137" s="208"/>
      <c r="N137" s="207"/>
      <c r="Q137" s="209"/>
      <c r="R137" s="207"/>
    </row>
    <row r="138" spans="1:18" x14ac:dyDescent="0.2">
      <c r="A138" s="205"/>
      <c r="B138" s="206"/>
      <c r="D138" s="207"/>
      <c r="E138" s="207"/>
      <c r="F138" s="207"/>
      <c r="G138" s="207"/>
      <c r="H138" s="207"/>
      <c r="I138" s="207"/>
      <c r="J138" s="207"/>
      <c r="K138" s="207"/>
      <c r="L138" s="207"/>
      <c r="M138" s="208"/>
      <c r="N138" s="207"/>
      <c r="Q138" s="209"/>
      <c r="R138" s="207"/>
    </row>
    <row r="139" spans="1:18" x14ac:dyDescent="0.2">
      <c r="A139" s="205"/>
      <c r="B139" s="206"/>
      <c r="D139" s="207"/>
      <c r="E139" s="207"/>
      <c r="F139" s="207"/>
      <c r="G139" s="207"/>
      <c r="H139" s="207"/>
      <c r="I139" s="207"/>
      <c r="J139" s="207"/>
      <c r="K139" s="207"/>
      <c r="L139" s="207"/>
      <c r="M139" s="208"/>
      <c r="N139" s="207"/>
      <c r="Q139" s="209"/>
      <c r="R139" s="207"/>
    </row>
    <row r="140" spans="1:18" x14ac:dyDescent="0.2">
      <c r="A140" s="205"/>
      <c r="B140" s="206"/>
      <c r="D140" s="207"/>
      <c r="E140" s="207"/>
      <c r="F140" s="207"/>
      <c r="G140" s="207"/>
      <c r="H140" s="207"/>
      <c r="I140" s="207"/>
      <c r="J140" s="207"/>
      <c r="K140" s="207"/>
      <c r="L140" s="207"/>
      <c r="M140" s="208"/>
      <c r="N140" s="207"/>
      <c r="Q140" s="209"/>
      <c r="R140" s="207"/>
    </row>
    <row r="141" spans="1:18" x14ac:dyDescent="0.2">
      <c r="A141" s="205"/>
      <c r="B141" s="206"/>
      <c r="D141" s="207"/>
      <c r="E141" s="207"/>
      <c r="F141" s="207"/>
      <c r="G141" s="207"/>
      <c r="H141" s="207"/>
      <c r="I141" s="207"/>
      <c r="J141" s="207"/>
      <c r="K141" s="207"/>
      <c r="L141" s="207"/>
      <c r="M141" s="208"/>
      <c r="N141" s="207"/>
      <c r="Q141" s="209"/>
      <c r="R141" s="207"/>
    </row>
    <row r="142" spans="1:18" x14ac:dyDescent="0.2">
      <c r="A142" s="205"/>
      <c r="B142" s="206"/>
      <c r="D142" s="207"/>
      <c r="E142" s="207"/>
      <c r="F142" s="207"/>
      <c r="G142" s="207"/>
      <c r="H142" s="207"/>
      <c r="I142" s="207"/>
      <c r="J142" s="207"/>
      <c r="K142" s="207"/>
      <c r="L142" s="207"/>
      <c r="M142" s="208"/>
      <c r="N142" s="207"/>
      <c r="Q142" s="209"/>
      <c r="R142" s="207"/>
    </row>
    <row r="143" spans="1:18" x14ac:dyDescent="0.2">
      <c r="A143" s="205"/>
      <c r="B143" s="206"/>
      <c r="D143" s="207"/>
      <c r="E143" s="207"/>
      <c r="F143" s="207"/>
      <c r="G143" s="207"/>
      <c r="H143" s="207"/>
      <c r="I143" s="207"/>
      <c r="J143" s="207"/>
      <c r="K143" s="207"/>
      <c r="L143" s="207"/>
      <c r="M143" s="208"/>
      <c r="N143" s="207"/>
      <c r="Q143" s="209"/>
      <c r="R143" s="207"/>
    </row>
    <row r="144" spans="1:18" x14ac:dyDescent="0.2">
      <c r="A144" s="205"/>
      <c r="B144" s="206"/>
      <c r="D144" s="207"/>
      <c r="E144" s="207"/>
      <c r="F144" s="207"/>
      <c r="G144" s="207"/>
      <c r="H144" s="207"/>
      <c r="I144" s="207"/>
      <c r="J144" s="207"/>
      <c r="K144" s="207"/>
      <c r="L144" s="207"/>
      <c r="M144" s="208"/>
      <c r="N144" s="207"/>
      <c r="Q144" s="209"/>
      <c r="R144" s="207"/>
    </row>
    <row r="145" spans="1:18" x14ac:dyDescent="0.2">
      <c r="A145" s="205"/>
      <c r="B145" s="206"/>
      <c r="D145" s="207"/>
      <c r="E145" s="207"/>
      <c r="F145" s="207"/>
      <c r="G145" s="207"/>
      <c r="H145" s="207"/>
      <c r="I145" s="207"/>
      <c r="J145" s="207"/>
      <c r="K145" s="207"/>
      <c r="L145" s="207"/>
      <c r="M145" s="208"/>
      <c r="N145" s="207"/>
      <c r="Q145" s="209"/>
      <c r="R145" s="207"/>
    </row>
    <row r="146" spans="1:18" x14ac:dyDescent="0.2">
      <c r="A146" s="205"/>
      <c r="B146" s="206"/>
      <c r="D146" s="207"/>
      <c r="E146" s="207"/>
      <c r="F146" s="207"/>
      <c r="G146" s="207"/>
      <c r="H146" s="207"/>
      <c r="I146" s="207"/>
      <c r="J146" s="207"/>
      <c r="K146" s="207"/>
      <c r="L146" s="207"/>
      <c r="M146" s="208"/>
      <c r="N146" s="207"/>
      <c r="Q146" s="209"/>
      <c r="R146" s="207"/>
    </row>
    <row r="147" spans="1:18" x14ac:dyDescent="0.2">
      <c r="A147" s="205"/>
      <c r="B147" s="206"/>
      <c r="D147" s="207"/>
      <c r="E147" s="207"/>
      <c r="F147" s="207"/>
      <c r="G147" s="207"/>
      <c r="H147" s="207"/>
      <c r="I147" s="207"/>
      <c r="J147" s="207"/>
      <c r="K147" s="207"/>
      <c r="L147" s="207"/>
      <c r="M147" s="208"/>
      <c r="N147" s="207"/>
      <c r="Q147" s="209"/>
      <c r="R147" s="207"/>
    </row>
    <row r="148" spans="1:18" x14ac:dyDescent="0.2">
      <c r="A148" s="205"/>
      <c r="B148" s="206"/>
      <c r="D148" s="207"/>
      <c r="E148" s="207"/>
      <c r="F148" s="207"/>
      <c r="G148" s="207"/>
      <c r="H148" s="207"/>
      <c r="I148" s="207"/>
      <c r="J148" s="207"/>
      <c r="K148" s="207"/>
      <c r="L148" s="207"/>
      <c r="M148" s="208"/>
      <c r="N148" s="207"/>
      <c r="Q148" s="209"/>
      <c r="R148" s="207"/>
    </row>
    <row r="149" spans="1:18" x14ac:dyDescent="0.2">
      <c r="A149" s="205"/>
      <c r="B149" s="206"/>
      <c r="D149" s="207"/>
      <c r="E149" s="207"/>
      <c r="F149" s="207"/>
      <c r="G149" s="207"/>
      <c r="H149" s="207"/>
      <c r="I149" s="207"/>
      <c r="J149" s="207"/>
      <c r="K149" s="207"/>
      <c r="L149" s="207"/>
      <c r="M149" s="208"/>
      <c r="N149" s="207"/>
      <c r="Q149" s="209"/>
      <c r="R149" s="207"/>
    </row>
    <row r="150" spans="1:18" x14ac:dyDescent="0.2">
      <c r="A150" s="205"/>
      <c r="B150" s="206"/>
      <c r="D150" s="207"/>
      <c r="E150" s="207"/>
      <c r="F150" s="207"/>
      <c r="G150" s="207"/>
      <c r="H150" s="207"/>
      <c r="I150" s="207"/>
      <c r="J150" s="207"/>
      <c r="K150" s="207"/>
      <c r="L150" s="207"/>
      <c r="M150" s="208"/>
      <c r="N150" s="207"/>
      <c r="Q150" s="209"/>
      <c r="R150" s="207"/>
    </row>
    <row r="151" spans="1:18" x14ac:dyDescent="0.2">
      <c r="A151" s="205"/>
      <c r="B151" s="206"/>
      <c r="D151" s="207"/>
      <c r="E151" s="207"/>
      <c r="F151" s="207"/>
      <c r="G151" s="207"/>
      <c r="H151" s="207"/>
      <c r="I151" s="207"/>
      <c r="J151" s="207"/>
      <c r="K151" s="207"/>
      <c r="L151" s="207"/>
      <c r="M151" s="208"/>
      <c r="N151" s="207"/>
      <c r="Q151" s="209"/>
      <c r="R151" s="207"/>
    </row>
    <row r="152" spans="1:18" x14ac:dyDescent="0.2">
      <c r="A152" s="205"/>
      <c r="B152" s="206"/>
      <c r="D152" s="207"/>
      <c r="E152" s="207"/>
      <c r="F152" s="207"/>
      <c r="G152" s="207"/>
      <c r="H152" s="207"/>
      <c r="I152" s="207"/>
      <c r="J152" s="207"/>
      <c r="K152" s="207"/>
      <c r="L152" s="207"/>
      <c r="M152" s="208"/>
      <c r="N152" s="207"/>
      <c r="Q152" s="209"/>
      <c r="R152" s="207"/>
    </row>
    <row r="153" spans="1:18" x14ac:dyDescent="0.2">
      <c r="A153" s="205"/>
      <c r="B153" s="206"/>
      <c r="D153" s="207"/>
      <c r="E153" s="207"/>
      <c r="F153" s="207"/>
      <c r="G153" s="207"/>
      <c r="H153" s="207"/>
      <c r="I153" s="207"/>
      <c r="J153" s="207"/>
      <c r="K153" s="207"/>
      <c r="L153" s="207"/>
      <c r="M153" s="208"/>
      <c r="N153" s="207"/>
      <c r="Q153" s="209"/>
      <c r="R153" s="207"/>
    </row>
    <row r="154" spans="1:18" x14ac:dyDescent="0.2">
      <c r="A154" s="205"/>
      <c r="B154" s="206"/>
      <c r="D154" s="207"/>
      <c r="E154" s="207"/>
      <c r="F154" s="207"/>
      <c r="G154" s="207"/>
      <c r="H154" s="207"/>
      <c r="I154" s="207"/>
      <c r="J154" s="207"/>
      <c r="K154" s="207"/>
      <c r="L154" s="207"/>
      <c r="M154" s="208"/>
      <c r="N154" s="207"/>
      <c r="Q154" s="209"/>
      <c r="R154" s="207"/>
    </row>
    <row r="155" spans="1:18" x14ac:dyDescent="0.2">
      <c r="A155" s="205"/>
      <c r="B155" s="206"/>
      <c r="D155" s="207"/>
      <c r="E155" s="207"/>
      <c r="F155" s="207"/>
      <c r="G155" s="207"/>
      <c r="H155" s="207"/>
      <c r="I155" s="207"/>
      <c r="J155" s="207"/>
      <c r="K155" s="207"/>
      <c r="L155" s="207"/>
      <c r="M155" s="208"/>
      <c r="N155" s="207"/>
      <c r="Q155" s="209"/>
      <c r="R155" s="207"/>
    </row>
    <row r="156" spans="1:18" x14ac:dyDescent="0.2">
      <c r="A156" s="205"/>
      <c r="B156" s="206"/>
      <c r="D156" s="207"/>
      <c r="E156" s="207"/>
      <c r="F156" s="207"/>
      <c r="G156" s="207"/>
      <c r="H156" s="207"/>
      <c r="I156" s="207"/>
      <c r="J156" s="207"/>
      <c r="K156" s="207"/>
      <c r="L156" s="207"/>
      <c r="M156" s="208"/>
      <c r="N156" s="207"/>
      <c r="Q156" s="209"/>
      <c r="R156" s="207"/>
    </row>
    <row r="157" spans="1:18" x14ac:dyDescent="0.2">
      <c r="A157" s="205"/>
      <c r="B157" s="206"/>
      <c r="D157" s="207"/>
      <c r="E157" s="207"/>
      <c r="F157" s="207"/>
      <c r="G157" s="207"/>
      <c r="H157" s="207"/>
      <c r="I157" s="207"/>
      <c r="J157" s="207"/>
      <c r="K157" s="207"/>
      <c r="L157" s="207"/>
      <c r="M157" s="208"/>
      <c r="N157" s="207"/>
      <c r="Q157" s="209"/>
      <c r="R157" s="207"/>
    </row>
    <row r="158" spans="1:18" x14ac:dyDescent="0.2">
      <c r="A158" s="205"/>
      <c r="B158" s="206"/>
      <c r="D158" s="207"/>
      <c r="E158" s="207"/>
      <c r="F158" s="207"/>
      <c r="G158" s="207"/>
      <c r="H158" s="207"/>
      <c r="I158" s="207"/>
      <c r="J158" s="207"/>
      <c r="K158" s="207"/>
      <c r="L158" s="207"/>
      <c r="M158" s="208"/>
      <c r="N158" s="207"/>
      <c r="Q158" s="209"/>
      <c r="R158" s="207"/>
    </row>
    <row r="159" spans="1:18" x14ac:dyDescent="0.2">
      <c r="A159" s="205"/>
      <c r="B159" s="206"/>
      <c r="D159" s="207"/>
      <c r="E159" s="207"/>
      <c r="F159" s="207"/>
      <c r="G159" s="207"/>
      <c r="H159" s="207"/>
      <c r="I159" s="207"/>
      <c r="J159" s="207"/>
      <c r="K159" s="207"/>
      <c r="L159" s="207"/>
      <c r="M159" s="208"/>
      <c r="N159" s="207"/>
      <c r="Q159" s="209"/>
      <c r="R159" s="207"/>
    </row>
    <row r="160" spans="1:18" x14ac:dyDescent="0.2">
      <c r="A160" s="205"/>
      <c r="B160" s="206"/>
      <c r="D160" s="207"/>
      <c r="E160" s="207"/>
      <c r="F160" s="207"/>
      <c r="G160" s="207"/>
      <c r="H160" s="207"/>
      <c r="I160" s="207"/>
      <c r="J160" s="207"/>
      <c r="K160" s="207"/>
      <c r="L160" s="207"/>
      <c r="M160" s="208"/>
      <c r="N160" s="207"/>
      <c r="Q160" s="209"/>
      <c r="R160" s="207"/>
    </row>
    <row r="161" spans="1:18" x14ac:dyDescent="0.2">
      <c r="A161" s="205"/>
      <c r="B161" s="206"/>
      <c r="D161" s="207"/>
      <c r="E161" s="207"/>
      <c r="F161" s="207"/>
      <c r="G161" s="207"/>
      <c r="H161" s="207"/>
      <c r="I161" s="207"/>
      <c r="J161" s="207"/>
      <c r="K161" s="207"/>
      <c r="L161" s="207"/>
      <c r="M161" s="208"/>
      <c r="N161" s="207"/>
      <c r="Q161" s="209"/>
      <c r="R161" s="207"/>
    </row>
    <row r="162" spans="1:18" x14ac:dyDescent="0.2">
      <c r="A162" s="205"/>
      <c r="B162" s="206"/>
      <c r="D162" s="207"/>
      <c r="E162" s="207"/>
      <c r="F162" s="207"/>
      <c r="G162" s="207"/>
      <c r="H162" s="207"/>
      <c r="I162" s="207"/>
      <c r="J162" s="207"/>
      <c r="K162" s="207"/>
      <c r="L162" s="207"/>
      <c r="M162" s="208"/>
      <c r="N162" s="207"/>
      <c r="Q162" s="209"/>
      <c r="R162" s="207"/>
    </row>
    <row r="163" spans="1:18" x14ac:dyDescent="0.2">
      <c r="A163" s="205"/>
      <c r="B163" s="206"/>
      <c r="D163" s="207"/>
      <c r="E163" s="207"/>
      <c r="F163" s="207"/>
      <c r="G163" s="207"/>
      <c r="H163" s="207"/>
      <c r="I163" s="207"/>
      <c r="J163" s="207"/>
      <c r="K163" s="207"/>
      <c r="L163" s="207"/>
      <c r="M163" s="208"/>
      <c r="N163" s="207"/>
      <c r="Q163" s="209"/>
      <c r="R163" s="207"/>
    </row>
    <row r="164" spans="1:18" x14ac:dyDescent="0.2">
      <c r="A164" s="205"/>
      <c r="B164" s="206"/>
      <c r="D164" s="207"/>
      <c r="E164" s="207"/>
      <c r="F164" s="207"/>
      <c r="G164" s="207"/>
      <c r="H164" s="207"/>
      <c r="I164" s="207"/>
      <c r="J164" s="207"/>
      <c r="K164" s="207"/>
      <c r="L164" s="207"/>
      <c r="M164" s="208"/>
      <c r="N164" s="207"/>
      <c r="Q164" s="209"/>
      <c r="R164" s="207"/>
    </row>
    <row r="165" spans="1:18" x14ac:dyDescent="0.2">
      <c r="A165" s="205"/>
      <c r="B165" s="206"/>
      <c r="D165" s="207"/>
      <c r="E165" s="207"/>
      <c r="F165" s="207"/>
      <c r="G165" s="207"/>
      <c r="H165" s="207"/>
      <c r="I165" s="207"/>
      <c r="J165" s="207"/>
      <c r="K165" s="207"/>
      <c r="L165" s="207"/>
      <c r="M165" s="208"/>
      <c r="N165" s="207"/>
      <c r="Q165" s="209"/>
      <c r="R165" s="207"/>
    </row>
    <row r="166" spans="1:18" x14ac:dyDescent="0.2">
      <c r="A166" s="205"/>
      <c r="B166" s="206"/>
      <c r="D166" s="207"/>
      <c r="E166" s="207"/>
      <c r="F166" s="207"/>
      <c r="G166" s="207"/>
      <c r="H166" s="207"/>
      <c r="I166" s="207"/>
      <c r="J166" s="207"/>
      <c r="K166" s="207"/>
      <c r="L166" s="207"/>
      <c r="M166" s="208"/>
      <c r="N166" s="207"/>
      <c r="Q166" s="209"/>
      <c r="R166" s="207"/>
    </row>
    <row r="167" spans="1:18" x14ac:dyDescent="0.2">
      <c r="A167" s="205"/>
      <c r="B167" s="206"/>
      <c r="D167" s="207"/>
      <c r="E167" s="207"/>
      <c r="F167" s="207"/>
      <c r="G167" s="207"/>
      <c r="H167" s="207"/>
      <c r="I167" s="207"/>
      <c r="J167" s="207"/>
      <c r="K167" s="207"/>
      <c r="L167" s="207"/>
      <c r="M167" s="208"/>
      <c r="N167" s="207"/>
      <c r="Q167" s="209"/>
      <c r="R167" s="207"/>
    </row>
    <row r="168" spans="1:18" x14ac:dyDescent="0.2">
      <c r="A168" s="205"/>
      <c r="B168" s="206"/>
      <c r="D168" s="207"/>
      <c r="E168" s="207"/>
      <c r="F168" s="207"/>
      <c r="G168" s="207"/>
      <c r="H168" s="207"/>
      <c r="I168" s="207"/>
      <c r="J168" s="207"/>
      <c r="K168" s="207"/>
      <c r="L168" s="207"/>
      <c r="M168" s="208"/>
      <c r="N168" s="207"/>
      <c r="Q168" s="209"/>
      <c r="R168" s="207"/>
    </row>
    <row r="169" spans="1:18" x14ac:dyDescent="0.2">
      <c r="A169" s="205"/>
      <c r="B169" s="206"/>
      <c r="D169" s="207"/>
      <c r="E169" s="207"/>
      <c r="F169" s="207"/>
      <c r="G169" s="207"/>
      <c r="H169" s="207"/>
      <c r="I169" s="207"/>
      <c r="J169" s="207"/>
      <c r="K169" s="207"/>
      <c r="L169" s="207"/>
      <c r="M169" s="208"/>
      <c r="N169" s="207"/>
      <c r="Q169" s="209"/>
      <c r="R169" s="207"/>
    </row>
    <row r="170" spans="1:18" x14ac:dyDescent="0.2">
      <c r="A170" s="205"/>
      <c r="B170" s="206"/>
      <c r="D170" s="207"/>
      <c r="E170" s="207"/>
      <c r="F170" s="207"/>
      <c r="G170" s="207"/>
      <c r="H170" s="207"/>
      <c r="I170" s="207"/>
      <c r="J170" s="207"/>
      <c r="K170" s="207"/>
      <c r="L170" s="207"/>
      <c r="M170" s="208"/>
      <c r="N170" s="207"/>
      <c r="Q170" s="209"/>
      <c r="R170" s="207"/>
    </row>
    <row r="171" spans="1:18" x14ac:dyDescent="0.2">
      <c r="A171" s="205"/>
      <c r="B171" s="206"/>
      <c r="D171" s="207"/>
      <c r="E171" s="207"/>
      <c r="F171" s="207"/>
      <c r="G171" s="207"/>
      <c r="H171" s="207"/>
      <c r="I171" s="207"/>
      <c r="J171" s="207"/>
      <c r="K171" s="207"/>
      <c r="L171" s="207"/>
      <c r="M171" s="208"/>
      <c r="N171" s="207"/>
      <c r="Q171" s="209"/>
      <c r="R171" s="207"/>
    </row>
    <row r="172" spans="1:18" x14ac:dyDescent="0.2">
      <c r="A172" s="205"/>
      <c r="B172" s="206"/>
      <c r="D172" s="207"/>
      <c r="E172" s="207"/>
      <c r="F172" s="207"/>
      <c r="G172" s="207"/>
      <c r="H172" s="207"/>
      <c r="I172" s="207"/>
      <c r="J172" s="207"/>
      <c r="K172" s="207"/>
      <c r="L172" s="207"/>
      <c r="M172" s="208"/>
      <c r="N172" s="207"/>
      <c r="Q172" s="209"/>
      <c r="R172" s="207"/>
    </row>
    <row r="173" spans="1:18" x14ac:dyDescent="0.2">
      <c r="A173" s="205"/>
      <c r="B173" s="206"/>
      <c r="D173" s="207"/>
      <c r="E173" s="207"/>
      <c r="F173" s="207"/>
      <c r="G173" s="207"/>
      <c r="H173" s="207"/>
      <c r="I173" s="207"/>
      <c r="J173" s="207"/>
      <c r="K173" s="207"/>
      <c r="L173" s="207"/>
      <c r="M173" s="208"/>
      <c r="N173" s="207"/>
      <c r="Q173" s="209"/>
      <c r="R173" s="207"/>
    </row>
    <row r="174" spans="1:18" x14ac:dyDescent="0.2">
      <c r="A174" s="205"/>
      <c r="B174" s="206"/>
      <c r="D174" s="207"/>
      <c r="E174" s="207"/>
      <c r="F174" s="207"/>
      <c r="G174" s="207"/>
      <c r="H174" s="207"/>
      <c r="I174" s="207"/>
      <c r="J174" s="207"/>
      <c r="K174" s="207"/>
      <c r="L174" s="207"/>
      <c r="M174" s="208"/>
      <c r="N174" s="207"/>
      <c r="Q174" s="209"/>
      <c r="R174" s="207"/>
    </row>
    <row r="175" spans="1:18" x14ac:dyDescent="0.2">
      <c r="A175" s="205"/>
      <c r="B175" s="206"/>
      <c r="D175" s="207"/>
      <c r="E175" s="207"/>
      <c r="F175" s="207"/>
      <c r="G175" s="207"/>
      <c r="H175" s="207"/>
      <c r="I175" s="207"/>
      <c r="J175" s="207"/>
      <c r="K175" s="207"/>
      <c r="L175" s="207"/>
      <c r="M175" s="208"/>
      <c r="N175" s="207"/>
      <c r="Q175" s="209"/>
      <c r="R175" s="207"/>
    </row>
    <row r="176" spans="1:18" x14ac:dyDescent="0.2">
      <c r="A176" s="205"/>
      <c r="B176" s="206"/>
      <c r="D176" s="207"/>
      <c r="E176" s="207"/>
      <c r="F176" s="207"/>
      <c r="G176" s="207"/>
      <c r="H176" s="207"/>
      <c r="I176" s="207"/>
      <c r="J176" s="207"/>
      <c r="K176" s="207"/>
      <c r="L176" s="207"/>
      <c r="M176" s="208"/>
      <c r="N176" s="207"/>
      <c r="Q176" s="209"/>
      <c r="R176" s="207"/>
    </row>
    <row r="177" spans="1:18" x14ac:dyDescent="0.2">
      <c r="A177" s="205"/>
      <c r="B177" s="206"/>
      <c r="D177" s="207"/>
      <c r="E177" s="207"/>
      <c r="F177" s="207"/>
      <c r="G177" s="207"/>
      <c r="H177" s="207"/>
      <c r="I177" s="207"/>
      <c r="J177" s="207"/>
      <c r="K177" s="207"/>
      <c r="L177" s="207"/>
      <c r="M177" s="208"/>
      <c r="N177" s="207"/>
      <c r="Q177" s="209"/>
      <c r="R177" s="207"/>
    </row>
    <row r="178" spans="1:18" x14ac:dyDescent="0.2">
      <c r="A178" s="205"/>
      <c r="B178" s="206"/>
      <c r="D178" s="207"/>
      <c r="E178" s="207"/>
      <c r="F178" s="207"/>
      <c r="G178" s="207"/>
      <c r="H178" s="207"/>
      <c r="I178" s="207"/>
      <c r="J178" s="207"/>
      <c r="K178" s="207"/>
      <c r="L178" s="207"/>
      <c r="M178" s="208"/>
      <c r="N178" s="207"/>
      <c r="Q178" s="209"/>
      <c r="R178" s="207"/>
    </row>
    <row r="179" spans="1:18" x14ac:dyDescent="0.2">
      <c r="A179" s="205"/>
      <c r="B179" s="206"/>
      <c r="D179" s="207"/>
      <c r="E179" s="207"/>
      <c r="F179" s="207"/>
      <c r="G179" s="207"/>
      <c r="H179" s="207"/>
      <c r="I179" s="207"/>
      <c r="J179" s="207"/>
      <c r="K179" s="207"/>
      <c r="L179" s="207"/>
      <c r="M179" s="208"/>
      <c r="N179" s="207"/>
      <c r="Q179" s="209"/>
      <c r="R179" s="207"/>
    </row>
    <row r="180" spans="1:18" x14ac:dyDescent="0.2">
      <c r="A180" s="205"/>
      <c r="B180" s="206"/>
      <c r="D180" s="207"/>
      <c r="E180" s="207"/>
      <c r="F180" s="207"/>
      <c r="G180" s="207"/>
      <c r="H180" s="207"/>
      <c r="I180" s="207"/>
      <c r="J180" s="207"/>
      <c r="K180" s="207"/>
      <c r="L180" s="207"/>
      <c r="M180" s="208"/>
      <c r="N180" s="207"/>
      <c r="Q180" s="209"/>
      <c r="R180" s="207"/>
    </row>
    <row r="181" spans="1:18" x14ac:dyDescent="0.2">
      <c r="A181" s="205"/>
      <c r="B181" s="206"/>
      <c r="D181" s="207"/>
      <c r="E181" s="207"/>
      <c r="F181" s="207"/>
      <c r="G181" s="207"/>
      <c r="H181" s="207"/>
      <c r="I181" s="207"/>
      <c r="J181" s="207"/>
      <c r="K181" s="207"/>
      <c r="L181" s="207"/>
      <c r="M181" s="208"/>
      <c r="N181" s="207"/>
      <c r="Q181" s="209"/>
      <c r="R181" s="207"/>
    </row>
    <row r="182" spans="1:18" x14ac:dyDescent="0.2">
      <c r="A182" s="205"/>
      <c r="B182" s="206"/>
      <c r="D182" s="207"/>
      <c r="E182" s="207"/>
      <c r="F182" s="207"/>
      <c r="G182" s="207"/>
      <c r="H182" s="207"/>
      <c r="I182" s="207"/>
      <c r="J182" s="207"/>
      <c r="K182" s="207"/>
      <c r="L182" s="207"/>
      <c r="M182" s="208"/>
      <c r="N182" s="207"/>
      <c r="Q182" s="209"/>
      <c r="R182" s="207"/>
    </row>
    <row r="183" spans="1:18" x14ac:dyDescent="0.2">
      <c r="A183" s="205"/>
      <c r="B183" s="206"/>
      <c r="D183" s="207"/>
      <c r="E183" s="207"/>
      <c r="F183" s="207"/>
      <c r="G183" s="207"/>
      <c r="H183" s="207"/>
      <c r="I183" s="207"/>
      <c r="J183" s="207"/>
      <c r="K183" s="207"/>
      <c r="L183" s="207"/>
      <c r="M183" s="208"/>
      <c r="N183" s="207"/>
      <c r="Q183" s="209"/>
      <c r="R183" s="207"/>
    </row>
    <row r="184" spans="1:18" x14ac:dyDescent="0.2">
      <c r="A184" s="205"/>
      <c r="B184" s="206"/>
      <c r="D184" s="207"/>
      <c r="E184" s="207"/>
      <c r="F184" s="207"/>
      <c r="G184" s="207"/>
      <c r="H184" s="207"/>
      <c r="I184" s="207"/>
      <c r="J184" s="207"/>
      <c r="K184" s="207"/>
      <c r="L184" s="207"/>
      <c r="M184" s="208"/>
      <c r="N184" s="207"/>
      <c r="Q184" s="209"/>
      <c r="R184" s="207"/>
    </row>
    <row r="185" spans="1:18" x14ac:dyDescent="0.2">
      <c r="A185" s="205"/>
      <c r="B185" s="206"/>
      <c r="D185" s="207"/>
      <c r="E185" s="207"/>
      <c r="F185" s="207"/>
      <c r="G185" s="207"/>
      <c r="H185" s="207"/>
      <c r="I185" s="207"/>
      <c r="J185" s="207"/>
      <c r="K185" s="207"/>
      <c r="L185" s="207"/>
      <c r="M185" s="208"/>
      <c r="N185" s="207"/>
      <c r="Q185" s="209"/>
      <c r="R185" s="207"/>
    </row>
    <row r="186" spans="1:18" x14ac:dyDescent="0.2">
      <c r="A186" s="205"/>
      <c r="B186" s="206"/>
      <c r="D186" s="207"/>
      <c r="E186" s="207"/>
      <c r="F186" s="207"/>
      <c r="G186" s="207"/>
      <c r="H186" s="207"/>
      <c r="I186" s="207"/>
      <c r="J186" s="207"/>
      <c r="K186" s="207"/>
      <c r="L186" s="207"/>
      <c r="M186" s="208"/>
      <c r="N186" s="207"/>
      <c r="Q186" s="209"/>
      <c r="R186" s="207"/>
    </row>
    <row r="187" spans="1:18" x14ac:dyDescent="0.2">
      <c r="A187" s="205"/>
      <c r="B187" s="206"/>
      <c r="D187" s="207"/>
      <c r="E187" s="207"/>
      <c r="F187" s="207"/>
      <c r="G187" s="207"/>
      <c r="H187" s="207"/>
      <c r="I187" s="207"/>
      <c r="J187" s="207"/>
      <c r="K187" s="207"/>
      <c r="L187" s="207"/>
      <c r="M187" s="208"/>
      <c r="N187" s="207"/>
      <c r="Q187" s="209"/>
      <c r="R187" s="207"/>
    </row>
    <row r="188" spans="1:18" x14ac:dyDescent="0.2">
      <c r="A188" s="205"/>
      <c r="B188" s="206"/>
      <c r="D188" s="207"/>
      <c r="E188" s="207"/>
      <c r="F188" s="207"/>
      <c r="G188" s="207"/>
      <c r="H188" s="207"/>
      <c r="I188" s="207"/>
      <c r="J188" s="207"/>
      <c r="K188" s="207"/>
      <c r="L188" s="207"/>
      <c r="M188" s="208"/>
      <c r="N188" s="207"/>
      <c r="Q188" s="209"/>
      <c r="R188" s="207"/>
    </row>
    <row r="189" spans="1:18" x14ac:dyDescent="0.2">
      <c r="A189" s="205"/>
      <c r="B189" s="206"/>
      <c r="D189" s="207"/>
      <c r="E189" s="207"/>
      <c r="F189" s="207"/>
      <c r="G189" s="207"/>
      <c r="H189" s="207"/>
      <c r="I189" s="207"/>
      <c r="J189" s="207"/>
      <c r="K189" s="207"/>
      <c r="L189" s="207"/>
      <c r="M189" s="208"/>
      <c r="N189" s="207"/>
      <c r="Q189" s="209"/>
      <c r="R189" s="207"/>
    </row>
    <row r="190" spans="1:18" x14ac:dyDescent="0.2">
      <c r="A190" s="205"/>
      <c r="B190" s="206"/>
      <c r="D190" s="207"/>
      <c r="E190" s="207"/>
      <c r="F190" s="207"/>
      <c r="G190" s="207"/>
      <c r="H190" s="207"/>
      <c r="I190" s="207"/>
      <c r="J190" s="207"/>
      <c r="K190" s="207"/>
      <c r="L190" s="207"/>
      <c r="M190" s="208"/>
      <c r="N190" s="207"/>
      <c r="Q190" s="209"/>
      <c r="R190" s="207"/>
    </row>
    <row r="191" spans="1:18" x14ac:dyDescent="0.2">
      <c r="A191" s="205"/>
      <c r="B191" s="206"/>
      <c r="D191" s="207"/>
      <c r="E191" s="207"/>
      <c r="F191" s="207"/>
      <c r="G191" s="207"/>
      <c r="H191" s="207"/>
      <c r="I191" s="207"/>
      <c r="J191" s="207"/>
      <c r="K191" s="207"/>
      <c r="L191" s="207"/>
      <c r="M191" s="208"/>
      <c r="N191" s="207"/>
      <c r="Q191" s="209"/>
      <c r="R191" s="207"/>
    </row>
    <row r="192" spans="1:18" x14ac:dyDescent="0.2">
      <c r="A192" s="205"/>
      <c r="B192" s="206"/>
      <c r="D192" s="207"/>
      <c r="E192" s="207"/>
      <c r="F192" s="207"/>
      <c r="G192" s="207"/>
      <c r="H192" s="207"/>
      <c r="I192" s="207"/>
      <c r="J192" s="207"/>
      <c r="K192" s="207"/>
      <c r="L192" s="207"/>
      <c r="M192" s="208"/>
      <c r="N192" s="207"/>
      <c r="Q192" s="209"/>
      <c r="R192" s="207"/>
    </row>
    <row r="193" spans="1:18" x14ac:dyDescent="0.2">
      <c r="A193" s="205"/>
      <c r="B193" s="206"/>
      <c r="D193" s="207"/>
      <c r="E193" s="207"/>
      <c r="F193" s="207"/>
      <c r="G193" s="207"/>
      <c r="H193" s="207"/>
      <c r="I193" s="207"/>
      <c r="J193" s="207"/>
      <c r="K193" s="207"/>
      <c r="L193" s="207"/>
      <c r="M193" s="208"/>
      <c r="N193" s="207"/>
      <c r="Q193" s="209"/>
      <c r="R193" s="207"/>
    </row>
    <row r="194" spans="1:18" x14ac:dyDescent="0.2">
      <c r="A194" s="205"/>
      <c r="B194" s="206"/>
      <c r="D194" s="207"/>
      <c r="E194" s="207"/>
      <c r="F194" s="207"/>
      <c r="G194" s="207"/>
      <c r="H194" s="207"/>
      <c r="I194" s="207"/>
      <c r="J194" s="207"/>
      <c r="K194" s="207"/>
      <c r="L194" s="207"/>
      <c r="M194" s="208"/>
      <c r="N194" s="207"/>
      <c r="Q194" s="209"/>
      <c r="R194" s="207"/>
    </row>
    <row r="195" spans="1:18" x14ac:dyDescent="0.2">
      <c r="A195" s="205"/>
      <c r="B195" s="206"/>
      <c r="D195" s="207"/>
      <c r="E195" s="207"/>
      <c r="F195" s="207"/>
      <c r="G195" s="207"/>
      <c r="H195" s="207"/>
      <c r="I195" s="207"/>
      <c r="J195" s="207"/>
      <c r="K195" s="207"/>
      <c r="L195" s="207"/>
      <c r="M195" s="208"/>
      <c r="N195" s="207"/>
      <c r="Q195" s="209"/>
      <c r="R195" s="207"/>
    </row>
    <row r="196" spans="1:18" x14ac:dyDescent="0.2">
      <c r="A196" s="205"/>
      <c r="B196" s="206"/>
      <c r="D196" s="207"/>
      <c r="E196" s="207"/>
      <c r="F196" s="207"/>
      <c r="G196" s="207"/>
      <c r="H196" s="207"/>
      <c r="I196" s="207"/>
      <c r="J196" s="207"/>
      <c r="K196" s="207"/>
      <c r="L196" s="207"/>
      <c r="M196" s="208"/>
      <c r="N196" s="207"/>
      <c r="Q196" s="209"/>
      <c r="R196" s="207"/>
    </row>
    <row r="197" spans="1:18" x14ac:dyDescent="0.2">
      <c r="A197" s="205"/>
      <c r="B197" s="206"/>
      <c r="D197" s="207"/>
      <c r="E197" s="207"/>
      <c r="F197" s="207"/>
      <c r="G197" s="207"/>
      <c r="H197" s="207"/>
      <c r="I197" s="207"/>
      <c r="J197" s="207"/>
      <c r="K197" s="207"/>
      <c r="L197" s="207"/>
      <c r="M197" s="208"/>
      <c r="N197" s="207"/>
      <c r="Q197" s="209"/>
      <c r="R197" s="207"/>
    </row>
    <row r="198" spans="1:18" x14ac:dyDescent="0.2">
      <c r="A198" s="205"/>
      <c r="B198" s="206"/>
      <c r="D198" s="207"/>
      <c r="E198" s="207"/>
      <c r="F198" s="207"/>
      <c r="G198" s="207"/>
      <c r="H198" s="207"/>
      <c r="I198" s="207"/>
      <c r="J198" s="207"/>
      <c r="K198" s="207"/>
      <c r="L198" s="207"/>
      <c r="M198" s="208"/>
      <c r="N198" s="207"/>
      <c r="Q198" s="209"/>
      <c r="R198" s="207"/>
    </row>
    <row r="199" spans="1:18" x14ac:dyDescent="0.2">
      <c r="A199" s="205"/>
      <c r="B199" s="206"/>
      <c r="D199" s="207"/>
      <c r="E199" s="207"/>
      <c r="F199" s="207"/>
      <c r="G199" s="207"/>
      <c r="H199" s="207"/>
      <c r="I199" s="207"/>
      <c r="J199" s="207"/>
      <c r="K199" s="207"/>
      <c r="L199" s="207"/>
      <c r="M199" s="208"/>
      <c r="N199" s="207"/>
      <c r="Q199" s="209"/>
      <c r="R199" s="207"/>
    </row>
    <row r="200" spans="1:18" x14ac:dyDescent="0.2">
      <c r="A200" s="205"/>
      <c r="B200" s="206"/>
      <c r="D200" s="207"/>
      <c r="E200" s="207"/>
      <c r="F200" s="207"/>
      <c r="G200" s="207"/>
      <c r="H200" s="207"/>
      <c r="I200" s="207"/>
      <c r="J200" s="207"/>
      <c r="K200" s="207"/>
      <c r="L200" s="207"/>
      <c r="M200" s="208"/>
      <c r="N200" s="207"/>
      <c r="Q200" s="209"/>
      <c r="R200" s="207"/>
    </row>
    <row r="201" spans="1:18" x14ac:dyDescent="0.2">
      <c r="A201" s="205"/>
      <c r="B201" s="206"/>
      <c r="D201" s="207"/>
      <c r="E201" s="207"/>
      <c r="F201" s="207"/>
      <c r="G201" s="207"/>
      <c r="H201" s="207"/>
      <c r="I201" s="207"/>
      <c r="J201" s="207"/>
      <c r="K201" s="207"/>
      <c r="L201" s="207"/>
      <c r="M201" s="208"/>
      <c r="N201" s="207"/>
      <c r="Q201" s="209"/>
      <c r="R201" s="207"/>
    </row>
    <row r="202" spans="1:18" x14ac:dyDescent="0.2">
      <c r="A202" s="205"/>
      <c r="B202" s="206"/>
      <c r="D202" s="207"/>
      <c r="E202" s="207"/>
      <c r="F202" s="207"/>
      <c r="G202" s="207"/>
      <c r="H202" s="207"/>
      <c r="I202" s="207"/>
      <c r="J202" s="207"/>
      <c r="K202" s="207"/>
      <c r="L202" s="207"/>
      <c r="M202" s="208"/>
      <c r="N202" s="207"/>
      <c r="Q202" s="209"/>
      <c r="R202" s="207"/>
    </row>
    <row r="203" spans="1:18" x14ac:dyDescent="0.2">
      <c r="A203" s="205"/>
      <c r="B203" s="206"/>
      <c r="D203" s="207"/>
      <c r="E203" s="207"/>
      <c r="F203" s="207"/>
      <c r="G203" s="207"/>
      <c r="H203" s="207"/>
      <c r="I203" s="207"/>
      <c r="J203" s="207"/>
      <c r="K203" s="207"/>
      <c r="L203" s="207"/>
      <c r="M203" s="208"/>
      <c r="N203" s="207"/>
      <c r="Q203" s="209"/>
      <c r="R203" s="207"/>
    </row>
    <row r="204" spans="1:18" x14ac:dyDescent="0.2">
      <c r="A204" s="205"/>
      <c r="B204" s="206"/>
      <c r="D204" s="207"/>
      <c r="E204" s="207"/>
      <c r="F204" s="207"/>
      <c r="G204" s="207"/>
      <c r="H204" s="207"/>
      <c r="I204" s="207"/>
      <c r="J204" s="207"/>
      <c r="K204" s="207"/>
      <c r="L204" s="207"/>
      <c r="M204" s="208"/>
      <c r="N204" s="207"/>
      <c r="Q204" s="209"/>
      <c r="R204" s="207"/>
    </row>
    <row r="205" spans="1:18" x14ac:dyDescent="0.2">
      <c r="A205" s="205"/>
      <c r="B205" s="206"/>
      <c r="D205" s="207"/>
      <c r="E205" s="207"/>
      <c r="F205" s="207"/>
      <c r="G205" s="207"/>
      <c r="H205" s="207"/>
      <c r="I205" s="207"/>
      <c r="J205" s="207"/>
      <c r="K205" s="207"/>
      <c r="L205" s="207"/>
      <c r="M205" s="208"/>
      <c r="N205" s="207"/>
      <c r="Q205" s="209"/>
      <c r="R205" s="207"/>
    </row>
    <row r="206" spans="1:18" x14ac:dyDescent="0.2">
      <c r="A206" s="205"/>
      <c r="B206" s="206"/>
      <c r="D206" s="207"/>
      <c r="E206" s="207"/>
      <c r="F206" s="207"/>
      <c r="G206" s="207"/>
      <c r="H206" s="207"/>
      <c r="I206" s="207"/>
      <c r="J206" s="207"/>
      <c r="K206" s="207"/>
      <c r="L206" s="207"/>
      <c r="M206" s="208"/>
      <c r="N206" s="207"/>
      <c r="Q206" s="209"/>
      <c r="R206" s="207"/>
    </row>
    <row r="207" spans="1:18" x14ac:dyDescent="0.2">
      <c r="A207" s="205"/>
      <c r="B207" s="206"/>
      <c r="D207" s="207"/>
      <c r="E207" s="207"/>
      <c r="F207" s="207"/>
      <c r="G207" s="207"/>
      <c r="H207" s="207"/>
      <c r="I207" s="207"/>
      <c r="J207" s="207"/>
      <c r="K207" s="207"/>
      <c r="L207" s="207"/>
      <c r="M207" s="208"/>
      <c r="N207" s="207"/>
      <c r="Q207" s="209"/>
      <c r="R207" s="207"/>
    </row>
    <row r="208" spans="1:18" x14ac:dyDescent="0.2">
      <c r="A208" s="205"/>
      <c r="B208" s="206"/>
      <c r="D208" s="207"/>
      <c r="E208" s="207"/>
      <c r="F208" s="207"/>
      <c r="G208" s="207"/>
      <c r="H208" s="207"/>
      <c r="I208" s="207"/>
      <c r="J208" s="207"/>
      <c r="K208" s="207"/>
      <c r="L208" s="207"/>
      <c r="M208" s="208"/>
      <c r="N208" s="207"/>
      <c r="Q208" s="209"/>
      <c r="R208" s="207"/>
    </row>
    <row r="209" spans="1:18" x14ac:dyDescent="0.2">
      <c r="A209" s="205"/>
      <c r="B209" s="206"/>
      <c r="D209" s="207"/>
      <c r="E209" s="207"/>
      <c r="F209" s="207"/>
      <c r="G209" s="207"/>
      <c r="H209" s="207"/>
      <c r="I209" s="207"/>
      <c r="J209" s="207"/>
      <c r="K209" s="207"/>
      <c r="L209" s="207"/>
      <c r="M209" s="208"/>
      <c r="N209" s="207"/>
      <c r="Q209" s="209"/>
      <c r="R209" s="207"/>
    </row>
    <row r="210" spans="1:18" x14ac:dyDescent="0.2">
      <c r="A210" s="205"/>
      <c r="B210" s="206"/>
      <c r="D210" s="207"/>
      <c r="E210" s="207"/>
      <c r="F210" s="207"/>
      <c r="G210" s="207"/>
      <c r="H210" s="207"/>
      <c r="I210" s="207"/>
      <c r="J210" s="207"/>
      <c r="K210" s="207"/>
      <c r="L210" s="207"/>
      <c r="M210" s="208"/>
      <c r="N210" s="207"/>
      <c r="Q210" s="209"/>
      <c r="R210" s="207"/>
    </row>
    <row r="211" spans="1:18" x14ac:dyDescent="0.2">
      <c r="A211" s="205"/>
      <c r="B211" s="206"/>
      <c r="D211" s="207"/>
      <c r="E211" s="207"/>
      <c r="F211" s="207"/>
      <c r="G211" s="207"/>
      <c r="H211" s="207"/>
      <c r="I211" s="207"/>
      <c r="J211" s="207"/>
      <c r="K211" s="207"/>
      <c r="L211" s="207"/>
      <c r="M211" s="208"/>
      <c r="N211" s="207"/>
      <c r="Q211" s="209"/>
      <c r="R211" s="207"/>
    </row>
    <row r="212" spans="1:18" x14ac:dyDescent="0.2">
      <c r="A212" s="205"/>
      <c r="B212" s="206"/>
      <c r="D212" s="207"/>
      <c r="E212" s="207"/>
      <c r="F212" s="207"/>
      <c r="G212" s="207"/>
      <c r="H212" s="207"/>
      <c r="I212" s="207"/>
      <c r="J212" s="207"/>
      <c r="K212" s="207"/>
      <c r="L212" s="207"/>
      <c r="M212" s="208"/>
      <c r="N212" s="207"/>
      <c r="Q212" s="209"/>
      <c r="R212" s="207"/>
    </row>
    <row r="213" spans="1:18" x14ac:dyDescent="0.2">
      <c r="A213" s="205"/>
      <c r="B213" s="206"/>
      <c r="D213" s="207"/>
      <c r="E213" s="207"/>
      <c r="F213" s="207"/>
      <c r="G213" s="207"/>
      <c r="H213" s="207"/>
      <c r="I213" s="207"/>
      <c r="J213" s="207"/>
      <c r="K213" s="207"/>
      <c r="L213" s="207"/>
      <c r="M213" s="208"/>
      <c r="N213" s="207"/>
      <c r="Q213" s="209"/>
      <c r="R213" s="207"/>
    </row>
    <row r="214" spans="1:18" x14ac:dyDescent="0.2">
      <c r="A214" s="205"/>
      <c r="B214" s="206"/>
      <c r="D214" s="25"/>
      <c r="E214" s="25"/>
      <c r="F214" s="25"/>
      <c r="H214" s="25"/>
      <c r="I214" s="25"/>
      <c r="J214" s="25"/>
      <c r="L214" s="25"/>
      <c r="M214" s="208"/>
      <c r="N214" s="25"/>
      <c r="Q214" s="209"/>
      <c r="R214" s="25"/>
    </row>
    <row r="215" spans="1:18" x14ac:dyDescent="0.2">
      <c r="A215" s="205"/>
      <c r="B215" s="206"/>
      <c r="D215" s="25"/>
      <c r="E215" s="25"/>
      <c r="F215" s="25"/>
      <c r="H215" s="25"/>
      <c r="I215" s="25"/>
      <c r="J215" s="25"/>
      <c r="L215" s="25"/>
      <c r="M215" s="208"/>
      <c r="N215" s="25"/>
      <c r="Q215" s="209"/>
      <c r="R215" s="25"/>
    </row>
    <row r="216" spans="1:18" x14ac:dyDescent="0.2">
      <c r="A216" s="205"/>
      <c r="B216" s="206"/>
      <c r="D216" s="25"/>
      <c r="E216" s="25"/>
      <c r="F216" s="25"/>
      <c r="H216" s="25"/>
      <c r="I216" s="25"/>
      <c r="J216" s="25"/>
      <c r="L216" s="25"/>
      <c r="M216" s="208"/>
      <c r="N216" s="25"/>
      <c r="Q216" s="209"/>
      <c r="R216" s="25"/>
    </row>
    <row r="217" spans="1:18" x14ac:dyDescent="0.2">
      <c r="A217" s="205"/>
      <c r="B217" s="206"/>
      <c r="D217" s="25"/>
      <c r="E217" s="25"/>
      <c r="F217" s="25"/>
      <c r="H217" s="25"/>
      <c r="I217" s="25"/>
      <c r="J217" s="25"/>
      <c r="L217" s="25"/>
      <c r="M217" s="208"/>
      <c r="N217" s="25"/>
      <c r="Q217" s="209"/>
      <c r="R217" s="25"/>
    </row>
    <row r="218" spans="1:18" x14ac:dyDescent="0.2">
      <c r="A218" s="205"/>
      <c r="B218" s="206"/>
      <c r="D218" s="25"/>
      <c r="E218" s="25"/>
      <c r="F218" s="25"/>
      <c r="H218" s="25"/>
      <c r="I218" s="25"/>
      <c r="J218" s="25"/>
      <c r="L218" s="25"/>
      <c r="M218" s="208"/>
      <c r="N218" s="25"/>
      <c r="Q218" s="209"/>
      <c r="R218" s="25"/>
    </row>
    <row r="219" spans="1:18" x14ac:dyDescent="0.2">
      <c r="A219" s="205"/>
      <c r="B219" s="206"/>
      <c r="D219" s="25"/>
      <c r="E219" s="25"/>
      <c r="F219" s="25"/>
      <c r="H219" s="25"/>
      <c r="I219" s="25"/>
      <c r="J219" s="25"/>
      <c r="L219" s="25"/>
      <c r="M219" s="208"/>
      <c r="N219" s="25"/>
      <c r="Q219" s="209"/>
      <c r="R219" s="25"/>
    </row>
    <row r="220" spans="1:18" x14ac:dyDescent="0.2">
      <c r="A220" s="205"/>
      <c r="B220" s="206"/>
      <c r="D220" s="25"/>
      <c r="E220" s="25"/>
      <c r="F220" s="25"/>
      <c r="H220" s="25"/>
      <c r="I220" s="25"/>
      <c r="J220" s="25"/>
      <c r="L220" s="25"/>
      <c r="M220" s="208"/>
      <c r="N220" s="25"/>
      <c r="Q220" s="209"/>
      <c r="R220" s="25"/>
    </row>
    <row r="221" spans="1:18" x14ac:dyDescent="0.2">
      <c r="A221" s="205"/>
      <c r="B221" s="206"/>
      <c r="D221" s="25"/>
      <c r="E221" s="25"/>
      <c r="F221" s="25"/>
      <c r="H221" s="25"/>
      <c r="I221" s="25"/>
      <c r="J221" s="25"/>
      <c r="L221" s="25"/>
      <c r="M221" s="208"/>
      <c r="N221" s="25"/>
      <c r="Q221" s="209"/>
      <c r="R221" s="25"/>
    </row>
    <row r="222" spans="1:18" x14ac:dyDescent="0.2">
      <c r="A222" s="205"/>
      <c r="B222" s="206"/>
      <c r="D222" s="25"/>
      <c r="E222" s="25"/>
      <c r="F222" s="25"/>
      <c r="H222" s="25"/>
      <c r="I222" s="25"/>
      <c r="J222" s="25"/>
      <c r="L222" s="25"/>
      <c r="M222" s="208"/>
      <c r="N222" s="25"/>
      <c r="Q222" s="209"/>
      <c r="R222" s="25"/>
    </row>
    <row r="223" spans="1:18" x14ac:dyDescent="0.2">
      <c r="A223" s="205"/>
      <c r="B223" s="206"/>
      <c r="D223" s="25"/>
      <c r="E223" s="25"/>
      <c r="F223" s="25"/>
      <c r="H223" s="25"/>
      <c r="I223" s="25"/>
      <c r="J223" s="25"/>
      <c r="L223" s="25"/>
      <c r="M223" s="208"/>
      <c r="N223" s="25"/>
      <c r="Q223" s="209"/>
      <c r="R223" s="25"/>
    </row>
    <row r="224" spans="1:18" x14ac:dyDescent="0.2">
      <c r="A224" s="205"/>
      <c r="B224" s="206"/>
      <c r="D224" s="25"/>
      <c r="E224" s="25"/>
      <c r="F224" s="25"/>
      <c r="H224" s="25"/>
      <c r="I224" s="25"/>
      <c r="J224" s="25"/>
      <c r="L224" s="25"/>
      <c r="M224" s="208"/>
      <c r="N224" s="25"/>
      <c r="Q224" s="209"/>
      <c r="R224" s="25"/>
    </row>
    <row r="225" spans="1:18" x14ac:dyDescent="0.2">
      <c r="A225" s="205"/>
      <c r="B225" s="206"/>
      <c r="D225" s="25"/>
      <c r="E225" s="25"/>
      <c r="F225" s="25"/>
      <c r="H225" s="25"/>
      <c r="I225" s="25"/>
      <c r="J225" s="25"/>
      <c r="L225" s="25"/>
      <c r="M225" s="208"/>
      <c r="N225" s="25"/>
      <c r="Q225" s="209"/>
      <c r="R225" s="25"/>
    </row>
    <row r="226" spans="1:18" x14ac:dyDescent="0.2">
      <c r="A226" s="205"/>
      <c r="B226" s="206"/>
      <c r="D226" s="25"/>
      <c r="E226" s="25"/>
      <c r="F226" s="25"/>
      <c r="H226" s="25"/>
      <c r="I226" s="25"/>
      <c r="J226" s="25"/>
      <c r="L226" s="25"/>
      <c r="M226" s="208"/>
      <c r="N226" s="25"/>
      <c r="Q226" s="209"/>
      <c r="R226" s="25"/>
    </row>
    <row r="227" spans="1:18" x14ac:dyDescent="0.2">
      <c r="A227" s="205"/>
      <c r="B227" s="206"/>
      <c r="D227" s="25"/>
      <c r="E227" s="25"/>
      <c r="F227" s="25"/>
      <c r="H227" s="25"/>
      <c r="I227" s="25"/>
      <c r="J227" s="25"/>
      <c r="L227" s="25"/>
      <c r="M227" s="208"/>
      <c r="N227" s="25"/>
      <c r="Q227" s="209"/>
      <c r="R227" s="25"/>
    </row>
    <row r="228" spans="1:18" x14ac:dyDescent="0.2">
      <c r="A228" s="205"/>
      <c r="B228" s="206"/>
      <c r="D228" s="25"/>
      <c r="E228" s="25"/>
      <c r="F228" s="25"/>
      <c r="H228" s="25"/>
      <c r="I228" s="25"/>
      <c r="J228" s="25"/>
      <c r="L228" s="25"/>
      <c r="M228" s="208"/>
      <c r="N228" s="25"/>
      <c r="Q228" s="209"/>
      <c r="R228" s="25"/>
    </row>
    <row r="229" spans="1:18" x14ac:dyDescent="0.2">
      <c r="A229" s="205"/>
      <c r="B229" s="206"/>
      <c r="D229" s="25"/>
      <c r="E229" s="25"/>
      <c r="F229" s="25"/>
      <c r="H229" s="25"/>
      <c r="I229" s="25"/>
      <c r="J229" s="25"/>
      <c r="L229" s="25"/>
      <c r="M229" s="208"/>
      <c r="N229" s="25"/>
      <c r="Q229" s="209"/>
      <c r="R229" s="25"/>
    </row>
    <row r="230" spans="1:18" x14ac:dyDescent="0.2">
      <c r="A230" s="205"/>
      <c r="B230" s="206"/>
      <c r="D230" s="25"/>
      <c r="E230" s="25"/>
      <c r="F230" s="25"/>
      <c r="H230" s="25"/>
      <c r="I230" s="25"/>
      <c r="J230" s="25"/>
      <c r="L230" s="25"/>
      <c r="M230" s="208"/>
      <c r="N230" s="25"/>
      <c r="Q230" s="209"/>
      <c r="R230" s="25"/>
    </row>
    <row r="231" spans="1:18" x14ac:dyDescent="0.2">
      <c r="A231" s="205"/>
      <c r="B231" s="206"/>
      <c r="D231" s="25"/>
      <c r="E231" s="25"/>
      <c r="F231" s="25"/>
      <c r="H231" s="25"/>
      <c r="I231" s="25"/>
      <c r="J231" s="25"/>
      <c r="L231" s="25"/>
      <c r="M231" s="208"/>
      <c r="N231" s="25"/>
      <c r="Q231" s="209"/>
      <c r="R231" s="25"/>
    </row>
    <row r="232" spans="1:18" x14ac:dyDescent="0.2">
      <c r="A232" s="205"/>
      <c r="B232" s="206"/>
      <c r="D232" s="25"/>
      <c r="E232" s="25"/>
      <c r="F232" s="25"/>
      <c r="H232" s="25"/>
      <c r="I232" s="25"/>
      <c r="J232" s="25"/>
      <c r="L232" s="25"/>
      <c r="M232" s="208"/>
      <c r="N232" s="25"/>
      <c r="Q232" s="209"/>
      <c r="R232" s="25"/>
    </row>
    <row r="233" spans="1:18" x14ac:dyDescent="0.2">
      <c r="A233" s="205"/>
      <c r="B233" s="206"/>
      <c r="D233" s="25"/>
      <c r="E233" s="25"/>
      <c r="F233" s="25"/>
      <c r="H233" s="25"/>
      <c r="I233" s="25"/>
      <c r="J233" s="25"/>
      <c r="L233" s="25"/>
      <c r="M233" s="208"/>
      <c r="N233" s="25"/>
      <c r="Q233" s="209"/>
      <c r="R233" s="25"/>
    </row>
    <row r="234" spans="1:18" x14ac:dyDescent="0.2">
      <c r="A234" s="205"/>
      <c r="B234" s="206"/>
      <c r="D234" s="25"/>
      <c r="E234" s="25"/>
      <c r="F234" s="25"/>
      <c r="H234" s="25"/>
      <c r="I234" s="25"/>
      <c r="J234" s="25"/>
      <c r="L234" s="25"/>
      <c r="M234" s="208"/>
      <c r="N234" s="25"/>
      <c r="Q234" s="209"/>
      <c r="R234" s="25"/>
    </row>
    <row r="235" spans="1:18" x14ac:dyDescent="0.2">
      <c r="A235" s="205"/>
      <c r="B235" s="206"/>
      <c r="D235" s="25"/>
      <c r="E235" s="25"/>
      <c r="F235" s="25"/>
      <c r="H235" s="25"/>
      <c r="I235" s="25"/>
      <c r="J235" s="25"/>
      <c r="L235" s="25"/>
      <c r="M235" s="208"/>
      <c r="N235" s="25"/>
      <c r="Q235" s="209"/>
      <c r="R235" s="25"/>
    </row>
    <row r="236" spans="1:18" x14ac:dyDescent="0.2">
      <c r="A236" s="205"/>
      <c r="B236" s="206"/>
      <c r="D236" s="25"/>
      <c r="E236" s="25"/>
      <c r="F236" s="25"/>
      <c r="H236" s="25"/>
      <c r="I236" s="25"/>
      <c r="J236" s="25"/>
      <c r="L236" s="25"/>
      <c r="M236" s="208"/>
      <c r="N236" s="25"/>
      <c r="Q236" s="209"/>
      <c r="R236" s="25"/>
    </row>
    <row r="237" spans="1:18" x14ac:dyDescent="0.2">
      <c r="A237" s="205"/>
      <c r="B237" s="206"/>
      <c r="D237" s="25"/>
      <c r="E237" s="25"/>
      <c r="F237" s="25"/>
      <c r="H237" s="25"/>
      <c r="I237" s="25"/>
      <c r="J237" s="25"/>
      <c r="L237" s="25"/>
      <c r="M237" s="208"/>
      <c r="N237" s="25"/>
      <c r="Q237" s="209"/>
      <c r="R237" s="25"/>
    </row>
    <row r="238" spans="1:18" x14ac:dyDescent="0.2">
      <c r="A238" s="205"/>
      <c r="B238" s="206"/>
      <c r="D238" s="25"/>
      <c r="E238" s="25"/>
      <c r="F238" s="25"/>
      <c r="H238" s="25"/>
      <c r="I238" s="25"/>
      <c r="J238" s="25"/>
      <c r="L238" s="25"/>
      <c r="M238" s="208"/>
      <c r="N238" s="25"/>
      <c r="Q238" s="209"/>
      <c r="R238" s="25"/>
    </row>
    <row r="239" spans="1:18" x14ac:dyDescent="0.2">
      <c r="A239" s="205"/>
      <c r="B239" s="206"/>
      <c r="D239" s="25"/>
      <c r="E239" s="25"/>
      <c r="F239" s="25"/>
      <c r="H239" s="25"/>
      <c r="I239" s="25"/>
      <c r="J239" s="25"/>
      <c r="L239" s="25"/>
      <c r="M239" s="208"/>
      <c r="N239" s="25"/>
      <c r="Q239" s="209"/>
      <c r="R239" s="25"/>
    </row>
    <row r="240" spans="1:18" x14ac:dyDescent="0.2">
      <c r="A240" s="205"/>
      <c r="B240" s="206"/>
      <c r="D240" s="25"/>
      <c r="E240" s="25"/>
      <c r="F240" s="25"/>
      <c r="H240" s="25"/>
      <c r="I240" s="25"/>
      <c r="J240" s="25"/>
      <c r="L240" s="25"/>
      <c r="M240" s="208"/>
      <c r="N240" s="25"/>
      <c r="Q240" s="209"/>
      <c r="R240" s="25"/>
    </row>
    <row r="241" spans="1:18" x14ac:dyDescent="0.2">
      <c r="A241" s="205"/>
      <c r="B241" s="206"/>
      <c r="D241" s="25"/>
      <c r="E241" s="25"/>
      <c r="F241" s="25"/>
      <c r="H241" s="25"/>
      <c r="I241" s="25"/>
      <c r="J241" s="25"/>
      <c r="L241" s="25"/>
      <c r="M241" s="208"/>
      <c r="N241" s="25"/>
      <c r="Q241" s="209"/>
      <c r="R241" s="25"/>
    </row>
    <row r="242" spans="1:18" x14ac:dyDescent="0.2">
      <c r="A242" s="205"/>
      <c r="B242" s="206"/>
      <c r="D242" s="25"/>
      <c r="E242" s="25"/>
      <c r="F242" s="25"/>
      <c r="H242" s="25"/>
      <c r="I242" s="25"/>
      <c r="J242" s="25"/>
      <c r="L242" s="25"/>
      <c r="M242" s="208"/>
      <c r="N242" s="25"/>
      <c r="Q242" s="209"/>
      <c r="R242" s="25"/>
    </row>
    <row r="243" spans="1:18" x14ac:dyDescent="0.2">
      <c r="A243" s="205"/>
      <c r="B243" s="206"/>
      <c r="D243" s="25"/>
      <c r="E243" s="25"/>
      <c r="F243" s="25"/>
      <c r="H243" s="25"/>
      <c r="I243" s="25"/>
      <c r="J243" s="25"/>
      <c r="L243" s="25"/>
      <c r="M243" s="208"/>
      <c r="N243" s="25"/>
      <c r="Q243" s="209"/>
      <c r="R243" s="25"/>
    </row>
    <row r="244" spans="1:18" x14ac:dyDescent="0.2">
      <c r="A244" s="205"/>
      <c r="B244" s="206"/>
      <c r="D244" s="25"/>
      <c r="E244" s="25"/>
      <c r="F244" s="25"/>
      <c r="H244" s="25"/>
      <c r="I244" s="25"/>
      <c r="J244" s="25"/>
      <c r="L244" s="25"/>
      <c r="M244" s="208"/>
      <c r="N244" s="25"/>
      <c r="Q244" s="209"/>
      <c r="R244" s="25"/>
    </row>
    <row r="245" spans="1:18" x14ac:dyDescent="0.2">
      <c r="A245" s="205"/>
      <c r="B245" s="206"/>
      <c r="D245" s="25"/>
      <c r="E245" s="25"/>
      <c r="F245" s="25"/>
      <c r="H245" s="25"/>
      <c r="I245" s="25"/>
      <c r="J245" s="25"/>
      <c r="L245" s="25"/>
      <c r="M245" s="208"/>
      <c r="N245" s="25"/>
      <c r="Q245" s="209"/>
      <c r="R245" s="25"/>
    </row>
    <row r="246" spans="1:18" x14ac:dyDescent="0.2">
      <c r="A246" s="205"/>
      <c r="B246" s="206"/>
      <c r="D246" s="25"/>
      <c r="E246" s="25"/>
      <c r="F246" s="25"/>
      <c r="H246" s="25"/>
      <c r="I246" s="25"/>
      <c r="J246" s="25"/>
      <c r="L246" s="25"/>
      <c r="M246" s="208"/>
      <c r="N246" s="25"/>
      <c r="Q246" s="209"/>
      <c r="R246" s="25"/>
    </row>
    <row r="247" spans="1:18" x14ac:dyDescent="0.2">
      <c r="A247" s="205"/>
      <c r="B247" s="206"/>
      <c r="D247" s="25"/>
      <c r="E247" s="25"/>
      <c r="F247" s="25"/>
      <c r="H247" s="25"/>
      <c r="I247" s="25"/>
      <c r="J247" s="25"/>
      <c r="L247" s="25"/>
      <c r="M247" s="208"/>
      <c r="N247" s="25"/>
      <c r="Q247" s="209"/>
      <c r="R247" s="25"/>
    </row>
    <row r="248" spans="1:18" x14ac:dyDescent="0.2">
      <c r="A248" s="205"/>
      <c r="B248" s="206"/>
      <c r="D248" s="25"/>
      <c r="E248" s="25"/>
      <c r="F248" s="25"/>
      <c r="H248" s="25"/>
      <c r="I248" s="25"/>
      <c r="J248" s="25"/>
      <c r="L248" s="25"/>
      <c r="M248" s="208"/>
      <c r="N248" s="25"/>
      <c r="Q248" s="209"/>
      <c r="R248" s="25"/>
    </row>
    <row r="249" spans="1:18" x14ac:dyDescent="0.2">
      <c r="A249" s="205"/>
      <c r="B249" s="206"/>
      <c r="D249" s="25"/>
      <c r="E249" s="25"/>
      <c r="F249" s="25"/>
      <c r="H249" s="25"/>
      <c r="I249" s="25"/>
      <c r="J249" s="25"/>
      <c r="L249" s="25"/>
      <c r="M249" s="208"/>
      <c r="N249" s="25"/>
      <c r="Q249" s="209"/>
      <c r="R249" s="25"/>
    </row>
    <row r="250" spans="1:18" x14ac:dyDescent="0.2">
      <c r="A250" s="205"/>
      <c r="B250" s="206"/>
      <c r="D250" s="25"/>
      <c r="E250" s="25"/>
      <c r="F250" s="25"/>
      <c r="H250" s="25"/>
      <c r="I250" s="25"/>
      <c r="J250" s="25"/>
      <c r="L250" s="25"/>
      <c r="M250" s="208"/>
      <c r="N250" s="25"/>
      <c r="Q250" s="209"/>
      <c r="R250" s="25"/>
    </row>
    <row r="251" spans="1:18" x14ac:dyDescent="0.2">
      <c r="A251" s="205"/>
      <c r="B251" s="206"/>
      <c r="D251" s="25"/>
      <c r="E251" s="25"/>
      <c r="F251" s="25"/>
      <c r="H251" s="25"/>
      <c r="I251" s="25"/>
      <c r="J251" s="25"/>
      <c r="L251" s="25"/>
      <c r="M251" s="208"/>
      <c r="N251" s="25"/>
      <c r="Q251" s="209"/>
      <c r="R251" s="25"/>
    </row>
    <row r="252" spans="1:18" x14ac:dyDescent="0.2">
      <c r="A252" s="205"/>
      <c r="B252" s="206"/>
      <c r="D252" s="25"/>
      <c r="E252" s="25"/>
      <c r="F252" s="25"/>
      <c r="H252" s="25"/>
      <c r="I252" s="25"/>
      <c r="J252" s="25"/>
      <c r="L252" s="25"/>
      <c r="M252" s="208"/>
      <c r="N252" s="25"/>
      <c r="Q252" s="209"/>
      <c r="R252" s="25"/>
    </row>
    <row r="253" spans="1:18" x14ac:dyDescent="0.2">
      <c r="A253" s="205"/>
      <c r="B253" s="206"/>
      <c r="D253" s="25"/>
      <c r="E253" s="25"/>
      <c r="F253" s="25"/>
      <c r="H253" s="25"/>
      <c r="I253" s="25"/>
      <c r="J253" s="25"/>
      <c r="L253" s="25"/>
      <c r="M253" s="208"/>
      <c r="N253" s="25"/>
      <c r="Q253" s="209"/>
      <c r="R253" s="25"/>
    </row>
    <row r="254" spans="1:18" x14ac:dyDescent="0.2">
      <c r="A254" s="205"/>
      <c r="B254" s="206"/>
      <c r="D254" s="25"/>
      <c r="E254" s="25"/>
      <c r="F254" s="25"/>
      <c r="H254" s="25"/>
      <c r="I254" s="25"/>
      <c r="J254" s="25"/>
      <c r="L254" s="25"/>
      <c r="M254" s="208"/>
      <c r="N254" s="25"/>
      <c r="Q254" s="209"/>
      <c r="R254" s="25"/>
    </row>
    <row r="255" spans="1:18" x14ac:dyDescent="0.2">
      <c r="A255" s="205"/>
      <c r="B255" s="206"/>
      <c r="D255" s="25"/>
      <c r="E255" s="25"/>
      <c r="F255" s="25"/>
      <c r="H255" s="25"/>
      <c r="I255" s="25"/>
      <c r="J255" s="25"/>
      <c r="L255" s="25"/>
      <c r="M255" s="208"/>
      <c r="N255" s="25"/>
      <c r="Q255" s="209"/>
      <c r="R255" s="25"/>
    </row>
    <row r="256" spans="1:18" x14ac:dyDescent="0.2">
      <c r="A256" s="205"/>
      <c r="B256" s="206"/>
      <c r="D256" s="25"/>
      <c r="E256" s="25"/>
      <c r="F256" s="25"/>
      <c r="H256" s="25"/>
      <c r="I256" s="25"/>
      <c r="J256" s="25"/>
      <c r="L256" s="25"/>
      <c r="M256" s="208"/>
      <c r="N256" s="25"/>
      <c r="Q256" s="209"/>
      <c r="R256" s="25"/>
    </row>
    <row r="257" spans="1:18" x14ac:dyDescent="0.2">
      <c r="A257" s="205"/>
      <c r="B257" s="206"/>
      <c r="D257" s="25"/>
      <c r="E257" s="25"/>
      <c r="F257" s="25"/>
      <c r="H257" s="25"/>
      <c r="I257" s="25"/>
      <c r="J257" s="25"/>
      <c r="L257" s="25"/>
      <c r="M257" s="208"/>
      <c r="N257" s="25"/>
      <c r="Q257" s="209"/>
      <c r="R257" s="25"/>
    </row>
    <row r="258" spans="1:18" x14ac:dyDescent="0.2">
      <c r="A258" s="205"/>
      <c r="B258" s="206"/>
      <c r="D258" s="25"/>
      <c r="E258" s="25"/>
      <c r="F258" s="25"/>
      <c r="H258" s="25"/>
      <c r="I258" s="25"/>
      <c r="J258" s="25"/>
      <c r="L258" s="25"/>
      <c r="M258" s="208"/>
      <c r="N258" s="25"/>
      <c r="Q258" s="209"/>
      <c r="R258" s="25"/>
    </row>
    <row r="259" spans="1:18" x14ac:dyDescent="0.2">
      <c r="A259" s="205"/>
      <c r="B259" s="206"/>
      <c r="D259" s="25"/>
      <c r="E259" s="25"/>
      <c r="F259" s="25"/>
      <c r="H259" s="25"/>
      <c r="I259" s="25"/>
      <c r="J259" s="25"/>
      <c r="L259" s="25"/>
      <c r="M259" s="208"/>
      <c r="N259" s="25"/>
      <c r="Q259" s="209"/>
      <c r="R259" s="25"/>
    </row>
    <row r="260" spans="1:18" x14ac:dyDescent="0.2">
      <c r="A260" s="205"/>
      <c r="B260" s="206"/>
      <c r="D260" s="25"/>
      <c r="E260" s="25"/>
      <c r="F260" s="25"/>
      <c r="H260" s="25"/>
      <c r="I260" s="25"/>
      <c r="J260" s="25"/>
      <c r="L260" s="25"/>
      <c r="M260" s="208"/>
      <c r="N260" s="25"/>
      <c r="Q260" s="209"/>
      <c r="R260" s="25"/>
    </row>
    <row r="261" spans="1:18" x14ac:dyDescent="0.2">
      <c r="A261" s="205"/>
      <c r="B261" s="206"/>
      <c r="D261" s="25"/>
      <c r="E261" s="25"/>
      <c r="F261" s="25"/>
      <c r="H261" s="25"/>
      <c r="I261" s="25"/>
      <c r="J261" s="25"/>
      <c r="L261" s="25"/>
      <c r="M261" s="208"/>
      <c r="N261" s="25"/>
      <c r="Q261" s="209"/>
      <c r="R261" s="25"/>
    </row>
    <row r="262" spans="1:18" x14ac:dyDescent="0.2">
      <c r="A262" s="205"/>
      <c r="B262" s="206"/>
      <c r="D262" s="25"/>
      <c r="E262" s="25"/>
      <c r="F262" s="25"/>
      <c r="H262" s="25"/>
      <c r="I262" s="25"/>
      <c r="J262" s="25"/>
      <c r="L262" s="25"/>
      <c r="M262" s="208"/>
      <c r="N262" s="25"/>
      <c r="Q262" s="209"/>
      <c r="R262" s="25"/>
    </row>
    <row r="263" spans="1:18" x14ac:dyDescent="0.2">
      <c r="A263" s="205"/>
      <c r="B263" s="206"/>
      <c r="D263" s="25"/>
      <c r="E263" s="25"/>
      <c r="F263" s="25"/>
      <c r="H263" s="25"/>
      <c r="I263" s="25"/>
      <c r="J263" s="25"/>
      <c r="L263" s="25"/>
      <c r="M263" s="208"/>
      <c r="N263" s="25"/>
      <c r="Q263" s="209"/>
      <c r="R263" s="25"/>
    </row>
    <row r="264" spans="1:18" x14ac:dyDescent="0.2">
      <c r="A264" s="205"/>
      <c r="B264" s="206"/>
      <c r="D264" s="25"/>
      <c r="E264" s="25"/>
      <c r="F264" s="25"/>
      <c r="H264" s="25"/>
      <c r="I264" s="25"/>
      <c r="J264" s="25"/>
      <c r="L264" s="25"/>
      <c r="M264" s="208"/>
      <c r="N264" s="25"/>
      <c r="Q264" s="209"/>
      <c r="R264" s="25"/>
    </row>
    <row r="265" spans="1:18" x14ac:dyDescent="0.2">
      <c r="A265" s="205"/>
      <c r="B265" s="206"/>
      <c r="D265" s="25"/>
      <c r="E265" s="25"/>
      <c r="F265" s="25"/>
      <c r="H265" s="25"/>
      <c r="I265" s="25"/>
      <c r="J265" s="25"/>
      <c r="L265" s="25"/>
      <c r="M265" s="208"/>
      <c r="N265" s="25"/>
      <c r="Q265" s="209"/>
      <c r="R265" s="25"/>
    </row>
    <row r="266" spans="1:18" x14ac:dyDescent="0.2">
      <c r="A266" s="205"/>
      <c r="B266" s="206"/>
      <c r="D266" s="25"/>
      <c r="E266" s="25"/>
      <c r="F266" s="25"/>
      <c r="H266" s="25"/>
      <c r="I266" s="25"/>
      <c r="J266" s="25"/>
      <c r="L266" s="25"/>
      <c r="M266" s="208"/>
      <c r="N266" s="25"/>
      <c r="Q266" s="209"/>
      <c r="R266" s="25"/>
    </row>
    <row r="267" spans="1:18" x14ac:dyDescent="0.2">
      <c r="A267" s="205"/>
      <c r="B267" s="206"/>
      <c r="D267" s="25"/>
      <c r="E267" s="25"/>
      <c r="F267" s="25"/>
      <c r="H267" s="25"/>
      <c r="I267" s="25"/>
      <c r="J267" s="25"/>
      <c r="L267" s="25"/>
      <c r="M267" s="208"/>
      <c r="N267" s="25"/>
      <c r="Q267" s="209"/>
      <c r="R267" s="25"/>
    </row>
    <row r="268" spans="1:18" x14ac:dyDescent="0.2">
      <c r="A268" s="205"/>
      <c r="B268" s="206"/>
      <c r="D268" s="25"/>
      <c r="E268" s="25"/>
      <c r="F268" s="25"/>
      <c r="H268" s="25"/>
      <c r="I268" s="25"/>
      <c r="J268" s="25"/>
      <c r="L268" s="25"/>
      <c r="M268" s="208"/>
      <c r="N268" s="25"/>
      <c r="Q268" s="209"/>
      <c r="R268" s="25"/>
    </row>
    <row r="269" spans="1:18" x14ac:dyDescent="0.2">
      <c r="A269" s="205"/>
      <c r="B269" s="206"/>
      <c r="D269" s="25"/>
      <c r="E269" s="25"/>
      <c r="F269" s="25"/>
      <c r="H269" s="25"/>
      <c r="I269" s="25"/>
      <c r="J269" s="25"/>
      <c r="L269" s="25"/>
      <c r="M269" s="208"/>
      <c r="N269" s="25"/>
      <c r="Q269" s="209"/>
      <c r="R269" s="25"/>
    </row>
    <row r="270" spans="1:18" x14ac:dyDescent="0.2">
      <c r="A270" s="205"/>
      <c r="B270" s="206"/>
      <c r="D270" s="25"/>
      <c r="E270" s="25"/>
      <c r="F270" s="25"/>
      <c r="H270" s="25"/>
      <c r="I270" s="25"/>
      <c r="J270" s="25"/>
      <c r="L270" s="25"/>
      <c r="M270" s="208"/>
      <c r="N270" s="25"/>
      <c r="Q270" s="209"/>
      <c r="R270" s="25"/>
    </row>
    <row r="271" spans="1:18" x14ac:dyDescent="0.2">
      <c r="A271" s="205"/>
      <c r="B271" s="206"/>
      <c r="D271" s="25"/>
      <c r="E271" s="25"/>
      <c r="F271" s="25"/>
      <c r="H271" s="25"/>
      <c r="I271" s="25"/>
      <c r="J271" s="25"/>
      <c r="L271" s="25"/>
      <c r="M271" s="208"/>
      <c r="N271" s="25"/>
      <c r="Q271" s="209"/>
      <c r="R271" s="25"/>
    </row>
    <row r="272" spans="1:18" x14ac:dyDescent="0.2">
      <c r="A272" s="205"/>
      <c r="B272" s="206"/>
      <c r="D272" s="25"/>
      <c r="E272" s="25"/>
      <c r="F272" s="25"/>
      <c r="H272" s="25"/>
      <c r="I272" s="25"/>
      <c r="J272" s="25"/>
      <c r="L272" s="25"/>
      <c r="M272" s="208"/>
      <c r="N272" s="25"/>
      <c r="Q272" s="209"/>
      <c r="R272" s="25"/>
    </row>
    <row r="273" spans="1:18" x14ac:dyDescent="0.2">
      <c r="A273" s="205"/>
      <c r="B273" s="206"/>
      <c r="D273" s="25"/>
      <c r="E273" s="25"/>
      <c r="F273" s="25"/>
      <c r="H273" s="25"/>
      <c r="I273" s="25"/>
      <c r="J273" s="25"/>
      <c r="L273" s="25"/>
      <c r="M273" s="208"/>
      <c r="N273" s="25"/>
      <c r="Q273" s="209"/>
      <c r="R273" s="25"/>
    </row>
    <row r="274" spans="1:18" x14ac:dyDescent="0.2">
      <c r="A274" s="205"/>
      <c r="B274" s="206"/>
      <c r="D274" s="25"/>
      <c r="E274" s="25"/>
      <c r="F274" s="25"/>
      <c r="H274" s="25"/>
      <c r="I274" s="25"/>
      <c r="J274" s="25"/>
      <c r="L274" s="25"/>
      <c r="M274" s="208"/>
      <c r="N274" s="25"/>
      <c r="Q274" s="209"/>
      <c r="R274" s="25"/>
    </row>
    <row r="275" spans="1:18" x14ac:dyDescent="0.2">
      <c r="A275" s="205"/>
      <c r="B275" s="206"/>
      <c r="D275" s="25"/>
      <c r="E275" s="25"/>
      <c r="F275" s="25"/>
      <c r="H275" s="25"/>
      <c r="I275" s="25"/>
      <c r="J275" s="25"/>
      <c r="L275" s="25"/>
      <c r="M275" s="208"/>
      <c r="N275" s="25"/>
      <c r="Q275" s="209"/>
      <c r="R275" s="25"/>
    </row>
    <row r="276" spans="1:18" x14ac:dyDescent="0.2">
      <c r="A276" s="205"/>
      <c r="B276" s="206"/>
      <c r="D276" s="25"/>
      <c r="E276" s="25"/>
      <c r="F276" s="25"/>
      <c r="H276" s="25"/>
      <c r="I276" s="25"/>
      <c r="J276" s="25"/>
      <c r="L276" s="25"/>
      <c r="M276" s="208"/>
      <c r="N276" s="25"/>
      <c r="Q276" s="209"/>
      <c r="R276" s="25"/>
    </row>
    <row r="277" spans="1:18" x14ac:dyDescent="0.2">
      <c r="A277" s="205"/>
      <c r="B277" s="206"/>
      <c r="D277" s="25"/>
      <c r="E277" s="25"/>
      <c r="F277" s="25"/>
      <c r="H277" s="25"/>
      <c r="I277" s="25"/>
      <c r="J277" s="25"/>
      <c r="L277" s="25"/>
      <c r="M277" s="208"/>
      <c r="N277" s="25"/>
      <c r="Q277" s="209"/>
      <c r="R277" s="25"/>
    </row>
    <row r="278" spans="1:18" x14ac:dyDescent="0.2">
      <c r="A278" s="205"/>
      <c r="B278" s="206"/>
      <c r="D278" s="25"/>
      <c r="E278" s="25"/>
      <c r="F278" s="25"/>
      <c r="H278" s="25"/>
      <c r="I278" s="25"/>
      <c r="J278" s="25"/>
      <c r="L278" s="25"/>
      <c r="M278" s="208"/>
      <c r="N278" s="25"/>
      <c r="Q278" s="209"/>
      <c r="R278" s="25"/>
    </row>
    <row r="279" spans="1:18" x14ac:dyDescent="0.2">
      <c r="A279" s="205"/>
      <c r="B279" s="206"/>
      <c r="D279" s="25"/>
      <c r="E279" s="25"/>
      <c r="F279" s="25"/>
      <c r="H279" s="25"/>
      <c r="I279" s="25"/>
      <c r="J279" s="25"/>
      <c r="L279" s="25"/>
      <c r="M279" s="208"/>
      <c r="N279" s="25"/>
      <c r="Q279" s="209"/>
      <c r="R279" s="25"/>
    </row>
    <row r="280" spans="1:18" x14ac:dyDescent="0.2">
      <c r="A280" s="205"/>
      <c r="B280" s="206"/>
      <c r="D280" s="25"/>
      <c r="E280" s="25"/>
      <c r="F280" s="25"/>
      <c r="H280" s="25"/>
      <c r="I280" s="25"/>
      <c r="J280" s="25"/>
      <c r="L280" s="25"/>
      <c r="M280" s="208"/>
      <c r="N280" s="25"/>
      <c r="Q280" s="209"/>
      <c r="R280" s="25"/>
    </row>
    <row r="281" spans="1:18" x14ac:dyDescent="0.2">
      <c r="A281" s="205"/>
      <c r="B281" s="206"/>
      <c r="D281" s="25"/>
      <c r="E281" s="25"/>
      <c r="F281" s="25"/>
      <c r="H281" s="25"/>
      <c r="I281" s="25"/>
      <c r="J281" s="25"/>
      <c r="L281" s="25"/>
      <c r="M281" s="208"/>
      <c r="N281" s="25"/>
      <c r="Q281" s="209"/>
      <c r="R281" s="25"/>
    </row>
    <row r="282" spans="1:18" x14ac:dyDescent="0.2">
      <c r="A282" s="205"/>
      <c r="B282" s="206"/>
      <c r="D282" s="25"/>
      <c r="E282" s="25"/>
      <c r="F282" s="25"/>
      <c r="H282" s="25"/>
      <c r="I282" s="25"/>
      <c r="J282" s="25"/>
      <c r="L282" s="25"/>
      <c r="M282" s="208"/>
      <c r="N282" s="25"/>
      <c r="Q282" s="209"/>
      <c r="R282" s="25"/>
    </row>
    <row r="283" spans="1:18" x14ac:dyDescent="0.2">
      <c r="A283" s="205"/>
      <c r="B283" s="206"/>
      <c r="D283" s="25"/>
      <c r="E283" s="25"/>
      <c r="F283" s="25"/>
      <c r="H283" s="25"/>
      <c r="I283" s="25"/>
      <c r="J283" s="25"/>
      <c r="L283" s="25"/>
      <c r="M283" s="208"/>
      <c r="N283" s="25"/>
      <c r="Q283" s="209"/>
      <c r="R283" s="25"/>
    </row>
    <row r="284" spans="1:18" x14ac:dyDescent="0.2">
      <c r="A284" s="205"/>
      <c r="B284" s="206"/>
      <c r="D284" s="25"/>
      <c r="E284" s="25"/>
      <c r="F284" s="25"/>
      <c r="H284" s="25"/>
      <c r="I284" s="25"/>
      <c r="J284" s="25"/>
      <c r="L284" s="25"/>
      <c r="M284" s="208"/>
      <c r="N284" s="25"/>
      <c r="Q284" s="209"/>
      <c r="R284" s="25"/>
    </row>
    <row r="285" spans="1:18" x14ac:dyDescent="0.2">
      <c r="A285" s="205"/>
      <c r="B285" s="206"/>
      <c r="D285" s="25"/>
      <c r="E285" s="25"/>
      <c r="F285" s="25"/>
      <c r="H285" s="25"/>
      <c r="I285" s="25"/>
      <c r="J285" s="25"/>
      <c r="L285" s="25"/>
      <c r="M285" s="208"/>
      <c r="N285" s="25"/>
      <c r="Q285" s="209"/>
      <c r="R285" s="25"/>
    </row>
    <row r="286" spans="1:18" x14ac:dyDescent="0.2">
      <c r="A286" s="205"/>
      <c r="B286" s="206"/>
      <c r="D286" s="25"/>
      <c r="E286" s="25"/>
      <c r="F286" s="25"/>
      <c r="H286" s="25"/>
      <c r="I286" s="25"/>
      <c r="J286" s="25"/>
      <c r="L286" s="25"/>
      <c r="M286" s="208"/>
      <c r="N286" s="25"/>
      <c r="Q286" s="209"/>
      <c r="R286" s="25"/>
    </row>
    <row r="287" spans="1:18" x14ac:dyDescent="0.2">
      <c r="A287" s="205"/>
      <c r="B287" s="206"/>
      <c r="D287" s="25"/>
      <c r="E287" s="25"/>
      <c r="F287" s="25"/>
      <c r="H287" s="25"/>
      <c r="I287" s="25"/>
      <c r="J287" s="25"/>
      <c r="L287" s="25"/>
      <c r="M287" s="208"/>
      <c r="N287" s="25"/>
      <c r="Q287" s="209"/>
      <c r="R287" s="25"/>
    </row>
    <row r="288" spans="1:18" x14ac:dyDescent="0.2">
      <c r="A288" s="205"/>
      <c r="B288" s="206"/>
      <c r="D288" s="25"/>
      <c r="E288" s="25"/>
      <c r="F288" s="25"/>
      <c r="H288" s="25"/>
      <c r="I288" s="25"/>
      <c r="J288" s="25"/>
      <c r="L288" s="25"/>
      <c r="M288" s="208"/>
      <c r="N288" s="25"/>
      <c r="Q288" s="209"/>
      <c r="R288" s="25"/>
    </row>
    <row r="289" spans="1:18" x14ac:dyDescent="0.2">
      <c r="A289" s="205"/>
      <c r="B289" s="206"/>
      <c r="D289" s="25"/>
      <c r="E289" s="25"/>
      <c r="F289" s="25"/>
      <c r="H289" s="25"/>
      <c r="I289" s="25"/>
      <c r="J289" s="25"/>
      <c r="L289" s="25"/>
      <c r="M289" s="208"/>
      <c r="N289" s="25"/>
      <c r="Q289" s="209"/>
      <c r="R289" s="25"/>
    </row>
    <row r="290" spans="1:18" x14ac:dyDescent="0.2">
      <c r="A290" s="205"/>
      <c r="B290" s="206"/>
      <c r="D290" s="25"/>
      <c r="E290" s="25"/>
      <c r="F290" s="25"/>
      <c r="H290" s="25"/>
      <c r="I290" s="25"/>
      <c r="J290" s="25"/>
      <c r="L290" s="25"/>
      <c r="M290" s="208"/>
      <c r="N290" s="25"/>
      <c r="Q290" s="209"/>
      <c r="R290" s="25"/>
    </row>
    <row r="291" spans="1:18" x14ac:dyDescent="0.2">
      <c r="A291" s="205"/>
      <c r="B291" s="206"/>
      <c r="D291" s="25"/>
      <c r="E291" s="25"/>
      <c r="F291" s="25"/>
      <c r="H291" s="25"/>
      <c r="I291" s="25"/>
      <c r="J291" s="25"/>
      <c r="L291" s="25"/>
      <c r="M291" s="208"/>
      <c r="N291" s="25"/>
      <c r="Q291" s="209"/>
      <c r="R291" s="25"/>
    </row>
    <row r="292" spans="1:18" x14ac:dyDescent="0.2">
      <c r="A292" s="205"/>
      <c r="B292" s="206"/>
      <c r="D292" s="25"/>
      <c r="E292" s="25"/>
      <c r="F292" s="25"/>
      <c r="H292" s="25"/>
      <c r="I292" s="25"/>
      <c r="J292" s="25"/>
      <c r="L292" s="25"/>
      <c r="M292" s="208"/>
      <c r="N292" s="25"/>
      <c r="Q292" s="209"/>
      <c r="R292" s="25"/>
    </row>
    <row r="293" spans="1:18" x14ac:dyDescent="0.2">
      <c r="A293" s="205"/>
      <c r="B293" s="206"/>
      <c r="D293" s="25"/>
      <c r="E293" s="25"/>
      <c r="F293" s="25"/>
      <c r="H293" s="25"/>
      <c r="I293" s="25"/>
      <c r="J293" s="25"/>
      <c r="L293" s="25"/>
      <c r="M293" s="208"/>
      <c r="N293" s="25"/>
      <c r="Q293" s="209"/>
      <c r="R293" s="25"/>
    </row>
    <row r="294" spans="1:18" x14ac:dyDescent="0.2">
      <c r="A294" s="205"/>
      <c r="B294" s="206"/>
      <c r="D294" s="25"/>
      <c r="E294" s="25"/>
      <c r="F294" s="25"/>
      <c r="H294" s="25"/>
      <c r="I294" s="25"/>
      <c r="J294" s="25"/>
      <c r="L294" s="25"/>
      <c r="M294" s="208"/>
      <c r="N294" s="25"/>
      <c r="Q294" s="209"/>
      <c r="R294" s="25"/>
    </row>
    <row r="295" spans="1:18" x14ac:dyDescent="0.2">
      <c r="A295" s="205"/>
      <c r="B295" s="206"/>
      <c r="D295" s="25"/>
      <c r="E295" s="25"/>
      <c r="F295" s="25"/>
      <c r="H295" s="25"/>
      <c r="I295" s="25"/>
      <c r="J295" s="25"/>
      <c r="L295" s="25"/>
      <c r="M295" s="208"/>
      <c r="N295" s="25"/>
      <c r="Q295" s="209"/>
      <c r="R295" s="25"/>
    </row>
    <row r="296" spans="1:18" x14ac:dyDescent="0.2">
      <c r="A296" s="205"/>
      <c r="B296" s="206"/>
      <c r="D296" s="25"/>
      <c r="E296" s="25"/>
      <c r="F296" s="25"/>
      <c r="H296" s="25"/>
      <c r="I296" s="25"/>
      <c r="J296" s="25"/>
      <c r="L296" s="25"/>
      <c r="M296" s="208"/>
      <c r="N296" s="25"/>
      <c r="Q296" s="209"/>
      <c r="R296" s="25"/>
    </row>
    <row r="297" spans="1:18" x14ac:dyDescent="0.2">
      <c r="A297" s="205"/>
      <c r="B297" s="206"/>
      <c r="D297" s="25"/>
      <c r="E297" s="25"/>
      <c r="F297" s="25"/>
      <c r="H297" s="25"/>
      <c r="I297" s="25"/>
      <c r="J297" s="25"/>
      <c r="L297" s="25"/>
      <c r="M297" s="208"/>
      <c r="N297" s="25"/>
      <c r="Q297" s="209"/>
      <c r="R297" s="25"/>
    </row>
    <row r="298" spans="1:18" x14ac:dyDescent="0.2">
      <c r="A298" s="205"/>
      <c r="B298" s="206"/>
      <c r="D298" s="25"/>
      <c r="E298" s="25"/>
      <c r="F298" s="25"/>
      <c r="H298" s="25"/>
      <c r="I298" s="25"/>
      <c r="J298" s="25"/>
      <c r="L298" s="25"/>
      <c r="M298" s="208"/>
      <c r="N298" s="25"/>
      <c r="Q298" s="209"/>
      <c r="R298" s="25"/>
    </row>
    <row r="299" spans="1:18" x14ac:dyDescent="0.2">
      <c r="A299" s="205"/>
      <c r="B299" s="206"/>
      <c r="D299" s="25"/>
      <c r="E299" s="25"/>
      <c r="F299" s="25"/>
      <c r="H299" s="25"/>
      <c r="I299" s="25"/>
      <c r="J299" s="25"/>
      <c r="L299" s="25"/>
      <c r="M299" s="208"/>
      <c r="N299" s="25"/>
      <c r="Q299" s="209"/>
      <c r="R299" s="25"/>
    </row>
    <row r="300" spans="1:18" x14ac:dyDescent="0.2">
      <c r="A300" s="205"/>
      <c r="B300" s="206"/>
      <c r="D300" s="25"/>
      <c r="E300" s="25"/>
      <c r="F300" s="25"/>
      <c r="H300" s="25"/>
      <c r="I300" s="25"/>
      <c r="J300" s="25"/>
      <c r="L300" s="25"/>
      <c r="M300" s="208"/>
      <c r="N300" s="25"/>
      <c r="Q300" s="209"/>
      <c r="R300" s="25"/>
    </row>
    <row r="301" spans="1:18" x14ac:dyDescent="0.2">
      <c r="A301" s="205"/>
      <c r="B301" s="206"/>
      <c r="D301" s="25"/>
      <c r="E301" s="25"/>
      <c r="F301" s="25"/>
      <c r="H301" s="25"/>
      <c r="I301" s="25"/>
      <c r="J301" s="25"/>
      <c r="L301" s="25"/>
      <c r="M301" s="208"/>
      <c r="N301" s="25"/>
      <c r="Q301" s="209"/>
      <c r="R301" s="25"/>
    </row>
    <row r="302" spans="1:18" x14ac:dyDescent="0.2">
      <c r="A302" s="205"/>
      <c r="B302" s="206"/>
      <c r="D302" s="25"/>
      <c r="E302" s="25"/>
      <c r="F302" s="25"/>
      <c r="H302" s="25"/>
      <c r="I302" s="25"/>
      <c r="J302" s="25"/>
      <c r="L302" s="25"/>
      <c r="M302" s="208"/>
      <c r="N302" s="25"/>
      <c r="Q302" s="209"/>
      <c r="R302" s="25"/>
    </row>
    <row r="303" spans="1:18" x14ac:dyDescent="0.2">
      <c r="A303" s="205"/>
      <c r="B303" s="206"/>
      <c r="D303" s="25"/>
      <c r="E303" s="25"/>
      <c r="F303" s="25"/>
      <c r="H303" s="25"/>
      <c r="I303" s="25"/>
      <c r="J303" s="25"/>
      <c r="L303" s="25"/>
      <c r="M303" s="208"/>
      <c r="N303" s="25"/>
      <c r="Q303" s="209"/>
      <c r="R303" s="25"/>
    </row>
    <row r="304" spans="1:18" x14ac:dyDescent="0.2">
      <c r="A304" s="205"/>
      <c r="B304" s="206"/>
      <c r="D304" s="25"/>
      <c r="E304" s="25"/>
      <c r="F304" s="25"/>
      <c r="H304" s="25"/>
      <c r="I304" s="25"/>
      <c r="J304" s="25"/>
      <c r="L304" s="25"/>
      <c r="M304" s="208"/>
      <c r="N304" s="25"/>
      <c r="Q304" s="209"/>
      <c r="R304" s="25"/>
    </row>
    <row r="305" spans="1:18" x14ac:dyDescent="0.2">
      <c r="A305" s="205"/>
      <c r="B305" s="206"/>
      <c r="D305" s="25"/>
      <c r="E305" s="25"/>
      <c r="F305" s="25"/>
      <c r="H305" s="25"/>
      <c r="I305" s="25"/>
      <c r="J305" s="25"/>
      <c r="L305" s="25"/>
      <c r="M305" s="208"/>
      <c r="N305" s="25"/>
      <c r="Q305" s="209"/>
      <c r="R305" s="25"/>
    </row>
    <row r="306" spans="1:18" x14ac:dyDescent="0.2">
      <c r="A306" s="205"/>
      <c r="B306" s="206"/>
      <c r="D306" s="25"/>
      <c r="E306" s="25"/>
      <c r="F306" s="25"/>
      <c r="H306" s="25"/>
      <c r="I306" s="25"/>
      <c r="J306" s="25"/>
      <c r="L306" s="25"/>
      <c r="M306" s="208"/>
      <c r="N306" s="25"/>
      <c r="Q306" s="209"/>
      <c r="R306" s="25"/>
    </row>
    <row r="307" spans="1:18" x14ac:dyDescent="0.2">
      <c r="A307" s="205"/>
      <c r="B307" s="206"/>
      <c r="D307" s="25"/>
      <c r="E307" s="25"/>
      <c r="F307" s="25"/>
      <c r="H307" s="25"/>
      <c r="I307" s="25"/>
      <c r="J307" s="25"/>
      <c r="L307" s="25"/>
      <c r="M307" s="208"/>
      <c r="N307" s="25"/>
      <c r="Q307" s="209"/>
      <c r="R307" s="25"/>
    </row>
    <row r="308" spans="1:18" x14ac:dyDescent="0.2">
      <c r="A308" s="205"/>
      <c r="B308" s="206"/>
      <c r="D308" s="25"/>
      <c r="E308" s="25"/>
      <c r="F308" s="25"/>
      <c r="H308" s="25"/>
      <c r="I308" s="25"/>
      <c r="J308" s="25"/>
      <c r="L308" s="25"/>
      <c r="M308" s="208"/>
      <c r="N308" s="25"/>
      <c r="Q308" s="209"/>
      <c r="R308" s="25"/>
    </row>
    <row r="309" spans="1:18" x14ac:dyDescent="0.2">
      <c r="A309" s="205"/>
      <c r="B309" s="206"/>
      <c r="D309" s="25"/>
      <c r="E309" s="25"/>
      <c r="F309" s="25"/>
      <c r="H309" s="25"/>
      <c r="I309" s="25"/>
      <c r="J309" s="25"/>
      <c r="L309" s="25"/>
      <c r="M309" s="208"/>
      <c r="N309" s="25"/>
      <c r="Q309" s="209"/>
      <c r="R309" s="25"/>
    </row>
    <row r="310" spans="1:18" x14ac:dyDescent="0.2">
      <c r="A310" s="205"/>
      <c r="B310" s="206"/>
      <c r="D310" s="25"/>
      <c r="E310" s="25"/>
      <c r="F310" s="25"/>
      <c r="H310" s="25"/>
      <c r="I310" s="25"/>
      <c r="J310" s="25"/>
      <c r="L310" s="25"/>
      <c r="M310" s="208"/>
      <c r="N310" s="25"/>
      <c r="Q310" s="209"/>
      <c r="R310" s="25"/>
    </row>
    <row r="311" spans="1:18" x14ac:dyDescent="0.2">
      <c r="A311" s="205"/>
      <c r="B311" s="206"/>
      <c r="D311" s="25"/>
      <c r="E311" s="25"/>
      <c r="F311" s="25"/>
      <c r="H311" s="25"/>
      <c r="I311" s="25"/>
      <c r="J311" s="25"/>
      <c r="L311" s="25"/>
      <c r="M311" s="208"/>
      <c r="N311" s="25"/>
      <c r="Q311" s="209"/>
      <c r="R311" s="25"/>
    </row>
    <row r="312" spans="1:18" x14ac:dyDescent="0.2">
      <c r="A312" s="205"/>
      <c r="B312" s="206"/>
      <c r="D312" s="25"/>
      <c r="E312" s="25"/>
      <c r="F312" s="25"/>
      <c r="H312" s="25"/>
      <c r="I312" s="25"/>
      <c r="J312" s="25"/>
      <c r="L312" s="25"/>
      <c r="M312" s="208"/>
      <c r="N312" s="25"/>
      <c r="Q312" s="209"/>
      <c r="R312" s="25"/>
    </row>
    <row r="313" spans="1:18" x14ac:dyDescent="0.2">
      <c r="A313" s="205"/>
      <c r="B313" s="206"/>
      <c r="D313" s="25"/>
      <c r="E313" s="25"/>
      <c r="F313" s="25"/>
      <c r="H313" s="25"/>
      <c r="I313" s="25"/>
      <c r="J313" s="25"/>
      <c r="L313" s="25"/>
      <c r="M313" s="208"/>
      <c r="N313" s="25"/>
      <c r="Q313" s="209"/>
      <c r="R313" s="25"/>
    </row>
    <row r="314" spans="1:18" x14ac:dyDescent="0.2">
      <c r="A314" s="205"/>
      <c r="B314" s="206"/>
      <c r="D314" s="25"/>
      <c r="E314" s="25"/>
      <c r="F314" s="25"/>
      <c r="H314" s="25"/>
      <c r="I314" s="25"/>
      <c r="J314" s="25"/>
      <c r="L314" s="25"/>
      <c r="M314" s="208"/>
      <c r="N314" s="25"/>
      <c r="Q314" s="209"/>
      <c r="R314" s="25"/>
    </row>
    <row r="315" spans="1:18" x14ac:dyDescent="0.2">
      <c r="A315" s="205"/>
      <c r="B315" s="206"/>
      <c r="D315" s="25"/>
      <c r="E315" s="25"/>
      <c r="F315" s="25"/>
      <c r="H315" s="25"/>
      <c r="I315" s="25"/>
      <c r="J315" s="25"/>
      <c r="L315" s="25"/>
      <c r="M315" s="208"/>
      <c r="N315" s="25"/>
      <c r="Q315" s="209"/>
      <c r="R315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M37" sqref="M37"/>
    </sheetView>
  </sheetViews>
  <sheetFormatPr defaultRowHeight="15" x14ac:dyDescent="0.25"/>
  <sheetData>
    <row r="1" spans="1:5" x14ac:dyDescent="0.25">
      <c r="A1" s="247" t="s">
        <v>30</v>
      </c>
      <c r="B1" s="247"/>
      <c r="C1" s="247"/>
      <c r="D1" s="247"/>
      <c r="E1" s="247"/>
    </row>
    <row r="2" spans="1:5" x14ac:dyDescent="0.25">
      <c r="A2" s="247" t="s">
        <v>27</v>
      </c>
      <c r="B2" s="247"/>
      <c r="C2" s="247"/>
      <c r="D2" s="247"/>
      <c r="E2" s="247"/>
    </row>
    <row r="3" spans="1:5" x14ac:dyDescent="0.25">
      <c r="A3" s="247" t="s">
        <v>29</v>
      </c>
      <c r="B3" s="247"/>
      <c r="C3" s="247"/>
      <c r="D3" s="247"/>
      <c r="E3" s="247"/>
    </row>
    <row r="4" spans="1:5" x14ac:dyDescent="0.25">
      <c r="A4" s="10"/>
      <c r="B4" s="10"/>
      <c r="C4" s="10"/>
      <c r="D4" s="10"/>
      <c r="E4" s="10"/>
    </row>
    <row r="5" spans="1:5" ht="39" x14ac:dyDescent="0.25">
      <c r="A5" s="11" t="s">
        <v>24</v>
      </c>
      <c r="B5" s="11" t="s">
        <v>7</v>
      </c>
      <c r="C5" s="11" t="s">
        <v>28</v>
      </c>
      <c r="D5" s="11" t="s">
        <v>25</v>
      </c>
      <c r="E5" s="11" t="s">
        <v>26</v>
      </c>
    </row>
    <row r="6" spans="1:5" x14ac:dyDescent="0.25">
      <c r="A6" s="16" t="s">
        <v>11</v>
      </c>
      <c r="B6" s="16">
        <v>2020</v>
      </c>
      <c r="C6" s="132">
        <v>0.96140000000000003</v>
      </c>
      <c r="D6" s="16" t="s">
        <v>12</v>
      </c>
      <c r="E6" s="16" t="s">
        <v>13</v>
      </c>
    </row>
    <row r="7" spans="1:5" x14ac:dyDescent="0.25">
      <c r="A7" s="16" t="s">
        <v>12</v>
      </c>
      <c r="B7" s="16">
        <v>2020</v>
      </c>
      <c r="C7" s="132">
        <v>0.96760000000000002</v>
      </c>
      <c r="D7" s="16" t="s">
        <v>13</v>
      </c>
      <c r="E7" s="16" t="s">
        <v>14</v>
      </c>
    </row>
    <row r="8" spans="1:5" x14ac:dyDescent="0.25">
      <c r="A8" s="16" t="s">
        <v>13</v>
      </c>
      <c r="B8" s="16">
        <v>2020</v>
      </c>
      <c r="C8" s="132">
        <v>0.97209999999999996</v>
      </c>
      <c r="D8" s="16" t="s">
        <v>14</v>
      </c>
      <c r="E8" s="16" t="s">
        <v>15</v>
      </c>
    </row>
    <row r="9" spans="1:5" x14ac:dyDescent="0.25">
      <c r="A9" s="16" t="s">
        <v>14</v>
      </c>
      <c r="B9" s="16">
        <v>2020</v>
      </c>
      <c r="C9" s="132">
        <v>0.97160000000000002</v>
      </c>
      <c r="D9" s="16" t="s">
        <v>15</v>
      </c>
      <c r="E9" s="16" t="s">
        <v>16</v>
      </c>
    </row>
    <row r="10" spans="1:5" x14ac:dyDescent="0.25">
      <c r="A10" s="16" t="s">
        <v>15</v>
      </c>
      <c r="B10" s="16">
        <v>2020</v>
      </c>
      <c r="C10" s="132">
        <v>0.95779999999999998</v>
      </c>
      <c r="D10" s="16" t="s">
        <v>16</v>
      </c>
      <c r="E10" s="16" t="s">
        <v>17</v>
      </c>
    </row>
    <row r="11" spans="1:5" x14ac:dyDescent="0.25">
      <c r="A11" s="16" t="s">
        <v>16</v>
      </c>
      <c r="B11" s="16">
        <v>2020</v>
      </c>
      <c r="C11" s="132">
        <v>0.95250000000000001</v>
      </c>
      <c r="D11" s="16" t="s">
        <v>17</v>
      </c>
      <c r="E11" s="16" t="s">
        <v>18</v>
      </c>
    </row>
    <row r="12" spans="1:5" x14ac:dyDescent="0.25">
      <c r="A12" s="16" t="s">
        <v>17</v>
      </c>
      <c r="B12" s="16">
        <v>2020</v>
      </c>
      <c r="C12" s="132">
        <v>0.91859999999999997</v>
      </c>
      <c r="D12" s="16" t="s">
        <v>18</v>
      </c>
      <c r="E12" s="16" t="s">
        <v>19</v>
      </c>
    </row>
    <row r="13" spans="1:5" x14ac:dyDescent="0.25">
      <c r="A13" s="16" t="s">
        <v>18</v>
      </c>
      <c r="B13" s="16">
        <v>2020</v>
      </c>
      <c r="C13" s="132">
        <v>0.95689999999999997</v>
      </c>
      <c r="D13" s="16" t="s">
        <v>19</v>
      </c>
      <c r="E13" s="16" t="s">
        <v>8</v>
      </c>
    </row>
    <row r="14" spans="1:5" x14ac:dyDescent="0.25">
      <c r="A14" s="16" t="s">
        <v>19</v>
      </c>
      <c r="B14" s="16">
        <v>2020</v>
      </c>
      <c r="C14" s="132">
        <v>0.9849</v>
      </c>
      <c r="D14" s="16" t="s">
        <v>8</v>
      </c>
      <c r="E14" s="16" t="s">
        <v>9</v>
      </c>
    </row>
    <row r="15" spans="1:5" x14ac:dyDescent="0.25">
      <c r="A15" s="16" t="s">
        <v>8</v>
      </c>
      <c r="B15" s="16">
        <v>2020</v>
      </c>
      <c r="C15" s="132">
        <v>0.97709999999999997</v>
      </c>
      <c r="D15" s="16" t="s">
        <v>9</v>
      </c>
      <c r="E15" s="16" t="s">
        <v>10</v>
      </c>
    </row>
    <row r="16" spans="1:5" x14ac:dyDescent="0.25">
      <c r="A16" s="16" t="s">
        <v>9</v>
      </c>
      <c r="B16" s="16">
        <v>2020</v>
      </c>
      <c r="C16" s="132">
        <v>0.96140000000000003</v>
      </c>
      <c r="D16" s="16" t="s">
        <v>10</v>
      </c>
      <c r="E16" s="16" t="s">
        <v>11</v>
      </c>
    </row>
    <row r="17" spans="1:5" x14ac:dyDescent="0.25">
      <c r="A17" s="16" t="s">
        <v>10</v>
      </c>
      <c r="B17" s="16">
        <v>2020</v>
      </c>
      <c r="C17" s="132">
        <v>0.97489999999999999</v>
      </c>
      <c r="D17" s="16" t="s">
        <v>11</v>
      </c>
      <c r="E17" s="16" t="s">
        <v>12</v>
      </c>
    </row>
    <row r="18" spans="1:5" x14ac:dyDescent="0.25">
      <c r="A18" s="16"/>
      <c r="B18" s="16"/>
      <c r="C18" s="17"/>
      <c r="D18" s="16"/>
      <c r="E18" s="10"/>
    </row>
    <row r="19" spans="1:5" x14ac:dyDescent="0.25">
      <c r="A19" s="133" t="s">
        <v>72</v>
      </c>
      <c r="B19" s="16"/>
      <c r="C19" s="19">
        <f>AVERAGE(C6:C17)</f>
        <v>0.96306666666666663</v>
      </c>
      <c r="D19" s="16"/>
      <c r="E19" s="10"/>
    </row>
    <row r="20" spans="1:5" x14ac:dyDescent="0.25">
      <c r="A20" s="18"/>
      <c r="B20" s="18"/>
      <c r="C20" s="18"/>
      <c r="D20" s="18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Z50"/>
  <sheetViews>
    <sheetView topLeftCell="B1" zoomScaleNormal="100" workbookViewId="0">
      <pane ySplit="1" topLeftCell="A2" activePane="bottomLeft" state="frozen"/>
      <selection activeCell="J49" sqref="J49"/>
      <selection pane="bottomLeft" activeCell="T18" sqref="T18"/>
    </sheetView>
  </sheetViews>
  <sheetFormatPr defaultColWidth="8.85546875" defaultRowHeight="12.75" x14ac:dyDescent="0.2"/>
  <cols>
    <col min="1" max="2" width="10.7109375" style="29" customWidth="1"/>
    <col min="3" max="3" width="5" style="28" bestFit="1" customWidth="1"/>
    <col min="4" max="4" width="0.28515625" style="29" customWidth="1"/>
    <col min="5" max="5" width="12.7109375" style="29" customWidth="1"/>
    <col min="6" max="6" width="0.28515625" style="29" customWidth="1"/>
    <col min="7" max="7" width="15.7109375" style="29" customWidth="1"/>
    <col min="8" max="8" width="0.28515625" style="29" customWidth="1"/>
    <col min="9" max="9" width="12.85546875" style="29" customWidth="1"/>
    <col min="10" max="10" width="0.28515625" style="29" customWidth="1"/>
    <col min="11" max="11" width="12.7109375" style="29" customWidth="1"/>
    <col min="12" max="12" width="3.7109375" style="29" customWidth="1"/>
    <col min="13" max="13" width="0.28515625" style="29" customWidth="1"/>
    <col min="14" max="14" width="12.7109375" style="29" customWidth="1"/>
    <col min="15" max="15" width="0.28515625" style="29" customWidth="1"/>
    <col min="16" max="16" width="9.7109375" style="29" customWidth="1"/>
    <col min="17" max="17" width="0.28515625" style="29" customWidth="1"/>
    <col min="18" max="18" width="3.7109375" style="29" customWidth="1"/>
    <col min="19" max="19" width="0.28515625" style="29" customWidth="1"/>
    <col min="20" max="20" width="12" style="29" bestFit="1" customWidth="1"/>
    <col min="21" max="21" width="2.28515625" style="29" customWidth="1"/>
    <col min="22" max="22" width="8.85546875" style="29" customWidth="1"/>
    <col min="23" max="257" width="8.85546875" style="29"/>
    <col min="258" max="258" width="10.7109375" style="29" customWidth="1"/>
    <col min="259" max="259" width="5" style="29" bestFit="1" customWidth="1"/>
    <col min="260" max="260" width="0.28515625" style="29" customWidth="1"/>
    <col min="261" max="261" width="12.7109375" style="29" customWidth="1"/>
    <col min="262" max="262" width="0.28515625" style="29" customWidth="1"/>
    <col min="263" max="263" width="15.7109375" style="29" customWidth="1"/>
    <col min="264" max="264" width="0.28515625" style="29" customWidth="1"/>
    <col min="265" max="265" width="12.85546875" style="29" customWidth="1"/>
    <col min="266" max="266" width="0.28515625" style="29" customWidth="1"/>
    <col min="267" max="267" width="12.7109375" style="29" customWidth="1"/>
    <col min="268" max="268" width="3.7109375" style="29" customWidth="1"/>
    <col min="269" max="269" width="0.28515625" style="29" customWidth="1"/>
    <col min="270" max="270" width="12.7109375" style="29" customWidth="1"/>
    <col min="271" max="271" width="0.28515625" style="29" customWidth="1"/>
    <col min="272" max="272" width="9.7109375" style="29" customWidth="1"/>
    <col min="273" max="273" width="0.28515625" style="29" customWidth="1"/>
    <col min="274" max="274" width="3.7109375" style="29" customWidth="1"/>
    <col min="275" max="275" width="0.28515625" style="29" customWidth="1"/>
    <col min="276" max="276" width="12" style="29" bestFit="1" customWidth="1"/>
    <col min="277" max="277" width="2.28515625" style="29" customWidth="1"/>
    <col min="278" max="513" width="8.85546875" style="29"/>
    <col min="514" max="514" width="10.7109375" style="29" customWidth="1"/>
    <col min="515" max="515" width="5" style="29" bestFit="1" customWidth="1"/>
    <col min="516" max="516" width="0.28515625" style="29" customWidth="1"/>
    <col min="517" max="517" width="12.7109375" style="29" customWidth="1"/>
    <col min="518" max="518" width="0.28515625" style="29" customWidth="1"/>
    <col min="519" max="519" width="15.7109375" style="29" customWidth="1"/>
    <col min="520" max="520" width="0.28515625" style="29" customWidth="1"/>
    <col min="521" max="521" width="12.85546875" style="29" customWidth="1"/>
    <col min="522" max="522" width="0.28515625" style="29" customWidth="1"/>
    <col min="523" max="523" width="12.7109375" style="29" customWidth="1"/>
    <col min="524" max="524" width="3.7109375" style="29" customWidth="1"/>
    <col min="525" max="525" width="0.28515625" style="29" customWidth="1"/>
    <col min="526" max="526" width="12.7109375" style="29" customWidth="1"/>
    <col min="527" max="527" width="0.28515625" style="29" customWidth="1"/>
    <col min="528" max="528" width="9.7109375" style="29" customWidth="1"/>
    <col min="529" max="529" width="0.28515625" style="29" customWidth="1"/>
    <col min="530" max="530" width="3.7109375" style="29" customWidth="1"/>
    <col min="531" max="531" width="0.28515625" style="29" customWidth="1"/>
    <col min="532" max="532" width="12" style="29" bestFit="1" customWidth="1"/>
    <col min="533" max="533" width="2.28515625" style="29" customWidth="1"/>
    <col min="534" max="769" width="8.85546875" style="29"/>
    <col min="770" max="770" width="10.7109375" style="29" customWidth="1"/>
    <col min="771" max="771" width="5" style="29" bestFit="1" customWidth="1"/>
    <col min="772" max="772" width="0.28515625" style="29" customWidth="1"/>
    <col min="773" max="773" width="12.7109375" style="29" customWidth="1"/>
    <col min="774" max="774" width="0.28515625" style="29" customWidth="1"/>
    <col min="775" max="775" width="15.7109375" style="29" customWidth="1"/>
    <col min="776" max="776" width="0.28515625" style="29" customWidth="1"/>
    <col min="777" max="777" width="12.85546875" style="29" customWidth="1"/>
    <col min="778" max="778" width="0.28515625" style="29" customWidth="1"/>
    <col min="779" max="779" width="12.7109375" style="29" customWidth="1"/>
    <col min="780" max="780" width="3.7109375" style="29" customWidth="1"/>
    <col min="781" max="781" width="0.28515625" style="29" customWidth="1"/>
    <col min="782" max="782" width="12.7109375" style="29" customWidth="1"/>
    <col min="783" max="783" width="0.28515625" style="29" customWidth="1"/>
    <col min="784" max="784" width="9.7109375" style="29" customWidth="1"/>
    <col min="785" max="785" width="0.28515625" style="29" customWidth="1"/>
    <col min="786" max="786" width="3.7109375" style="29" customWidth="1"/>
    <col min="787" max="787" width="0.28515625" style="29" customWidth="1"/>
    <col min="788" max="788" width="12" style="29" bestFit="1" customWidth="1"/>
    <col min="789" max="789" width="2.28515625" style="29" customWidth="1"/>
    <col min="790" max="1025" width="8.85546875" style="29"/>
    <col min="1026" max="1026" width="10.7109375" style="29" customWidth="1"/>
    <col min="1027" max="1027" width="5" style="29" bestFit="1" customWidth="1"/>
    <col min="1028" max="1028" width="0.28515625" style="29" customWidth="1"/>
    <col min="1029" max="1029" width="12.7109375" style="29" customWidth="1"/>
    <col min="1030" max="1030" width="0.28515625" style="29" customWidth="1"/>
    <col min="1031" max="1031" width="15.7109375" style="29" customWidth="1"/>
    <col min="1032" max="1032" width="0.28515625" style="29" customWidth="1"/>
    <col min="1033" max="1033" width="12.85546875" style="29" customWidth="1"/>
    <col min="1034" max="1034" width="0.28515625" style="29" customWidth="1"/>
    <col min="1035" max="1035" width="12.7109375" style="29" customWidth="1"/>
    <col min="1036" max="1036" width="3.7109375" style="29" customWidth="1"/>
    <col min="1037" max="1037" width="0.28515625" style="29" customWidth="1"/>
    <col min="1038" max="1038" width="12.7109375" style="29" customWidth="1"/>
    <col min="1039" max="1039" width="0.28515625" style="29" customWidth="1"/>
    <col min="1040" max="1040" width="9.7109375" style="29" customWidth="1"/>
    <col min="1041" max="1041" width="0.28515625" style="29" customWidth="1"/>
    <col min="1042" max="1042" width="3.7109375" style="29" customWidth="1"/>
    <col min="1043" max="1043" width="0.28515625" style="29" customWidth="1"/>
    <col min="1044" max="1044" width="12" style="29" bestFit="1" customWidth="1"/>
    <col min="1045" max="1045" width="2.28515625" style="29" customWidth="1"/>
    <col min="1046" max="1281" width="8.85546875" style="29"/>
    <col min="1282" max="1282" width="10.7109375" style="29" customWidth="1"/>
    <col min="1283" max="1283" width="5" style="29" bestFit="1" customWidth="1"/>
    <col min="1284" max="1284" width="0.28515625" style="29" customWidth="1"/>
    <col min="1285" max="1285" width="12.7109375" style="29" customWidth="1"/>
    <col min="1286" max="1286" width="0.28515625" style="29" customWidth="1"/>
    <col min="1287" max="1287" width="15.7109375" style="29" customWidth="1"/>
    <col min="1288" max="1288" width="0.28515625" style="29" customWidth="1"/>
    <col min="1289" max="1289" width="12.85546875" style="29" customWidth="1"/>
    <col min="1290" max="1290" width="0.28515625" style="29" customWidth="1"/>
    <col min="1291" max="1291" width="12.7109375" style="29" customWidth="1"/>
    <col min="1292" max="1292" width="3.7109375" style="29" customWidth="1"/>
    <col min="1293" max="1293" width="0.28515625" style="29" customWidth="1"/>
    <col min="1294" max="1294" width="12.7109375" style="29" customWidth="1"/>
    <col min="1295" max="1295" width="0.28515625" style="29" customWidth="1"/>
    <col min="1296" max="1296" width="9.7109375" style="29" customWidth="1"/>
    <col min="1297" max="1297" width="0.28515625" style="29" customWidth="1"/>
    <col min="1298" max="1298" width="3.7109375" style="29" customWidth="1"/>
    <col min="1299" max="1299" width="0.28515625" style="29" customWidth="1"/>
    <col min="1300" max="1300" width="12" style="29" bestFit="1" customWidth="1"/>
    <col min="1301" max="1301" width="2.28515625" style="29" customWidth="1"/>
    <col min="1302" max="1537" width="8.85546875" style="29"/>
    <col min="1538" max="1538" width="10.7109375" style="29" customWidth="1"/>
    <col min="1539" max="1539" width="5" style="29" bestFit="1" customWidth="1"/>
    <col min="1540" max="1540" width="0.28515625" style="29" customWidth="1"/>
    <col min="1541" max="1541" width="12.7109375" style="29" customWidth="1"/>
    <col min="1542" max="1542" width="0.28515625" style="29" customWidth="1"/>
    <col min="1543" max="1543" width="15.7109375" style="29" customWidth="1"/>
    <col min="1544" max="1544" width="0.28515625" style="29" customWidth="1"/>
    <col min="1545" max="1545" width="12.85546875" style="29" customWidth="1"/>
    <col min="1546" max="1546" width="0.28515625" style="29" customWidth="1"/>
    <col min="1547" max="1547" width="12.7109375" style="29" customWidth="1"/>
    <col min="1548" max="1548" width="3.7109375" style="29" customWidth="1"/>
    <col min="1549" max="1549" width="0.28515625" style="29" customWidth="1"/>
    <col min="1550" max="1550" width="12.7109375" style="29" customWidth="1"/>
    <col min="1551" max="1551" width="0.28515625" style="29" customWidth="1"/>
    <col min="1552" max="1552" width="9.7109375" style="29" customWidth="1"/>
    <col min="1553" max="1553" width="0.28515625" style="29" customWidth="1"/>
    <col min="1554" max="1554" width="3.7109375" style="29" customWidth="1"/>
    <col min="1555" max="1555" width="0.28515625" style="29" customWidth="1"/>
    <col min="1556" max="1556" width="12" style="29" bestFit="1" customWidth="1"/>
    <col min="1557" max="1557" width="2.28515625" style="29" customWidth="1"/>
    <col min="1558" max="1793" width="8.85546875" style="29"/>
    <col min="1794" max="1794" width="10.7109375" style="29" customWidth="1"/>
    <col min="1795" max="1795" width="5" style="29" bestFit="1" customWidth="1"/>
    <col min="1796" max="1796" width="0.28515625" style="29" customWidth="1"/>
    <col min="1797" max="1797" width="12.7109375" style="29" customWidth="1"/>
    <col min="1798" max="1798" width="0.28515625" style="29" customWidth="1"/>
    <col min="1799" max="1799" width="15.7109375" style="29" customWidth="1"/>
    <col min="1800" max="1800" width="0.28515625" style="29" customWidth="1"/>
    <col min="1801" max="1801" width="12.85546875" style="29" customWidth="1"/>
    <col min="1802" max="1802" width="0.28515625" style="29" customWidth="1"/>
    <col min="1803" max="1803" width="12.7109375" style="29" customWidth="1"/>
    <col min="1804" max="1804" width="3.7109375" style="29" customWidth="1"/>
    <col min="1805" max="1805" width="0.28515625" style="29" customWidth="1"/>
    <col min="1806" max="1806" width="12.7109375" style="29" customWidth="1"/>
    <col min="1807" max="1807" width="0.28515625" style="29" customWidth="1"/>
    <col min="1808" max="1808" width="9.7109375" style="29" customWidth="1"/>
    <col min="1809" max="1809" width="0.28515625" style="29" customWidth="1"/>
    <col min="1810" max="1810" width="3.7109375" style="29" customWidth="1"/>
    <col min="1811" max="1811" width="0.28515625" style="29" customWidth="1"/>
    <col min="1812" max="1812" width="12" style="29" bestFit="1" customWidth="1"/>
    <col min="1813" max="1813" width="2.28515625" style="29" customWidth="1"/>
    <col min="1814" max="2049" width="8.85546875" style="29"/>
    <col min="2050" max="2050" width="10.7109375" style="29" customWidth="1"/>
    <col min="2051" max="2051" width="5" style="29" bestFit="1" customWidth="1"/>
    <col min="2052" max="2052" width="0.28515625" style="29" customWidth="1"/>
    <col min="2053" max="2053" width="12.7109375" style="29" customWidth="1"/>
    <col min="2054" max="2054" width="0.28515625" style="29" customWidth="1"/>
    <col min="2055" max="2055" width="15.7109375" style="29" customWidth="1"/>
    <col min="2056" max="2056" width="0.28515625" style="29" customWidth="1"/>
    <col min="2057" max="2057" width="12.85546875" style="29" customWidth="1"/>
    <col min="2058" max="2058" width="0.28515625" style="29" customWidth="1"/>
    <col min="2059" max="2059" width="12.7109375" style="29" customWidth="1"/>
    <col min="2060" max="2060" width="3.7109375" style="29" customWidth="1"/>
    <col min="2061" max="2061" width="0.28515625" style="29" customWidth="1"/>
    <col min="2062" max="2062" width="12.7109375" style="29" customWidth="1"/>
    <col min="2063" max="2063" width="0.28515625" style="29" customWidth="1"/>
    <col min="2064" max="2064" width="9.7109375" style="29" customWidth="1"/>
    <col min="2065" max="2065" width="0.28515625" style="29" customWidth="1"/>
    <col min="2066" max="2066" width="3.7109375" style="29" customWidth="1"/>
    <col min="2067" max="2067" width="0.28515625" style="29" customWidth="1"/>
    <col min="2068" max="2068" width="12" style="29" bestFit="1" customWidth="1"/>
    <col min="2069" max="2069" width="2.28515625" style="29" customWidth="1"/>
    <col min="2070" max="2305" width="8.85546875" style="29"/>
    <col min="2306" max="2306" width="10.7109375" style="29" customWidth="1"/>
    <col min="2307" max="2307" width="5" style="29" bestFit="1" customWidth="1"/>
    <col min="2308" max="2308" width="0.28515625" style="29" customWidth="1"/>
    <col min="2309" max="2309" width="12.7109375" style="29" customWidth="1"/>
    <col min="2310" max="2310" width="0.28515625" style="29" customWidth="1"/>
    <col min="2311" max="2311" width="15.7109375" style="29" customWidth="1"/>
    <col min="2312" max="2312" width="0.28515625" style="29" customWidth="1"/>
    <col min="2313" max="2313" width="12.85546875" style="29" customWidth="1"/>
    <col min="2314" max="2314" width="0.28515625" style="29" customWidth="1"/>
    <col min="2315" max="2315" width="12.7109375" style="29" customWidth="1"/>
    <col min="2316" max="2316" width="3.7109375" style="29" customWidth="1"/>
    <col min="2317" max="2317" width="0.28515625" style="29" customWidth="1"/>
    <col min="2318" max="2318" width="12.7109375" style="29" customWidth="1"/>
    <col min="2319" max="2319" width="0.28515625" style="29" customWidth="1"/>
    <col min="2320" max="2320" width="9.7109375" style="29" customWidth="1"/>
    <col min="2321" max="2321" width="0.28515625" style="29" customWidth="1"/>
    <col min="2322" max="2322" width="3.7109375" style="29" customWidth="1"/>
    <col min="2323" max="2323" width="0.28515625" style="29" customWidth="1"/>
    <col min="2324" max="2324" width="12" style="29" bestFit="1" customWidth="1"/>
    <col min="2325" max="2325" width="2.28515625" style="29" customWidth="1"/>
    <col min="2326" max="2561" width="8.85546875" style="29"/>
    <col min="2562" max="2562" width="10.7109375" style="29" customWidth="1"/>
    <col min="2563" max="2563" width="5" style="29" bestFit="1" customWidth="1"/>
    <col min="2564" max="2564" width="0.28515625" style="29" customWidth="1"/>
    <col min="2565" max="2565" width="12.7109375" style="29" customWidth="1"/>
    <col min="2566" max="2566" width="0.28515625" style="29" customWidth="1"/>
    <col min="2567" max="2567" width="15.7109375" style="29" customWidth="1"/>
    <col min="2568" max="2568" width="0.28515625" style="29" customWidth="1"/>
    <col min="2569" max="2569" width="12.85546875" style="29" customWidth="1"/>
    <col min="2570" max="2570" width="0.28515625" style="29" customWidth="1"/>
    <col min="2571" max="2571" width="12.7109375" style="29" customWidth="1"/>
    <col min="2572" max="2572" width="3.7109375" style="29" customWidth="1"/>
    <col min="2573" max="2573" width="0.28515625" style="29" customWidth="1"/>
    <col min="2574" max="2574" width="12.7109375" style="29" customWidth="1"/>
    <col min="2575" max="2575" width="0.28515625" style="29" customWidth="1"/>
    <col min="2576" max="2576" width="9.7109375" style="29" customWidth="1"/>
    <col min="2577" max="2577" width="0.28515625" style="29" customWidth="1"/>
    <col min="2578" max="2578" width="3.7109375" style="29" customWidth="1"/>
    <col min="2579" max="2579" width="0.28515625" style="29" customWidth="1"/>
    <col min="2580" max="2580" width="12" style="29" bestFit="1" customWidth="1"/>
    <col min="2581" max="2581" width="2.28515625" style="29" customWidth="1"/>
    <col min="2582" max="2817" width="8.85546875" style="29"/>
    <col min="2818" max="2818" width="10.7109375" style="29" customWidth="1"/>
    <col min="2819" max="2819" width="5" style="29" bestFit="1" customWidth="1"/>
    <col min="2820" max="2820" width="0.28515625" style="29" customWidth="1"/>
    <col min="2821" max="2821" width="12.7109375" style="29" customWidth="1"/>
    <col min="2822" max="2822" width="0.28515625" style="29" customWidth="1"/>
    <col min="2823" max="2823" width="15.7109375" style="29" customWidth="1"/>
    <col min="2824" max="2824" width="0.28515625" style="29" customWidth="1"/>
    <col min="2825" max="2825" width="12.85546875" style="29" customWidth="1"/>
    <col min="2826" max="2826" width="0.28515625" style="29" customWidth="1"/>
    <col min="2827" max="2827" width="12.7109375" style="29" customWidth="1"/>
    <col min="2828" max="2828" width="3.7109375" style="29" customWidth="1"/>
    <col min="2829" max="2829" width="0.28515625" style="29" customWidth="1"/>
    <col min="2830" max="2830" width="12.7109375" style="29" customWidth="1"/>
    <col min="2831" max="2831" width="0.28515625" style="29" customWidth="1"/>
    <col min="2832" max="2832" width="9.7109375" style="29" customWidth="1"/>
    <col min="2833" max="2833" width="0.28515625" style="29" customWidth="1"/>
    <col min="2834" max="2834" width="3.7109375" style="29" customWidth="1"/>
    <col min="2835" max="2835" width="0.28515625" style="29" customWidth="1"/>
    <col min="2836" max="2836" width="12" style="29" bestFit="1" customWidth="1"/>
    <col min="2837" max="2837" width="2.28515625" style="29" customWidth="1"/>
    <col min="2838" max="3073" width="8.85546875" style="29"/>
    <col min="3074" max="3074" width="10.7109375" style="29" customWidth="1"/>
    <col min="3075" max="3075" width="5" style="29" bestFit="1" customWidth="1"/>
    <col min="3076" max="3076" width="0.28515625" style="29" customWidth="1"/>
    <col min="3077" max="3077" width="12.7109375" style="29" customWidth="1"/>
    <col min="3078" max="3078" width="0.28515625" style="29" customWidth="1"/>
    <col min="3079" max="3079" width="15.7109375" style="29" customWidth="1"/>
    <col min="3080" max="3080" width="0.28515625" style="29" customWidth="1"/>
    <col min="3081" max="3081" width="12.85546875" style="29" customWidth="1"/>
    <col min="3082" max="3082" width="0.28515625" style="29" customWidth="1"/>
    <col min="3083" max="3083" width="12.7109375" style="29" customWidth="1"/>
    <col min="3084" max="3084" width="3.7109375" style="29" customWidth="1"/>
    <col min="3085" max="3085" width="0.28515625" style="29" customWidth="1"/>
    <col min="3086" max="3086" width="12.7109375" style="29" customWidth="1"/>
    <col min="3087" max="3087" width="0.28515625" style="29" customWidth="1"/>
    <col min="3088" max="3088" width="9.7109375" style="29" customWidth="1"/>
    <col min="3089" max="3089" width="0.28515625" style="29" customWidth="1"/>
    <col min="3090" max="3090" width="3.7109375" style="29" customWidth="1"/>
    <col min="3091" max="3091" width="0.28515625" style="29" customWidth="1"/>
    <col min="3092" max="3092" width="12" style="29" bestFit="1" customWidth="1"/>
    <col min="3093" max="3093" width="2.28515625" style="29" customWidth="1"/>
    <col min="3094" max="3329" width="8.85546875" style="29"/>
    <col min="3330" max="3330" width="10.7109375" style="29" customWidth="1"/>
    <col min="3331" max="3331" width="5" style="29" bestFit="1" customWidth="1"/>
    <col min="3332" max="3332" width="0.28515625" style="29" customWidth="1"/>
    <col min="3333" max="3333" width="12.7109375" style="29" customWidth="1"/>
    <col min="3334" max="3334" width="0.28515625" style="29" customWidth="1"/>
    <col min="3335" max="3335" width="15.7109375" style="29" customWidth="1"/>
    <col min="3336" max="3336" width="0.28515625" style="29" customWidth="1"/>
    <col min="3337" max="3337" width="12.85546875" style="29" customWidth="1"/>
    <col min="3338" max="3338" width="0.28515625" style="29" customWidth="1"/>
    <col min="3339" max="3339" width="12.7109375" style="29" customWidth="1"/>
    <col min="3340" max="3340" width="3.7109375" style="29" customWidth="1"/>
    <col min="3341" max="3341" width="0.28515625" style="29" customWidth="1"/>
    <col min="3342" max="3342" width="12.7109375" style="29" customWidth="1"/>
    <col min="3343" max="3343" width="0.28515625" style="29" customWidth="1"/>
    <col min="3344" max="3344" width="9.7109375" style="29" customWidth="1"/>
    <col min="3345" max="3345" width="0.28515625" style="29" customWidth="1"/>
    <col min="3346" max="3346" width="3.7109375" style="29" customWidth="1"/>
    <col min="3347" max="3347" width="0.28515625" style="29" customWidth="1"/>
    <col min="3348" max="3348" width="12" style="29" bestFit="1" customWidth="1"/>
    <col min="3349" max="3349" width="2.28515625" style="29" customWidth="1"/>
    <col min="3350" max="3585" width="8.85546875" style="29"/>
    <col min="3586" max="3586" width="10.7109375" style="29" customWidth="1"/>
    <col min="3587" max="3587" width="5" style="29" bestFit="1" customWidth="1"/>
    <col min="3588" max="3588" width="0.28515625" style="29" customWidth="1"/>
    <col min="3589" max="3589" width="12.7109375" style="29" customWidth="1"/>
    <col min="3590" max="3590" width="0.28515625" style="29" customWidth="1"/>
    <col min="3591" max="3591" width="15.7109375" style="29" customWidth="1"/>
    <col min="3592" max="3592" width="0.28515625" style="29" customWidth="1"/>
    <col min="3593" max="3593" width="12.85546875" style="29" customWidth="1"/>
    <col min="3594" max="3594" width="0.28515625" style="29" customWidth="1"/>
    <col min="3595" max="3595" width="12.7109375" style="29" customWidth="1"/>
    <col min="3596" max="3596" width="3.7109375" style="29" customWidth="1"/>
    <col min="3597" max="3597" width="0.28515625" style="29" customWidth="1"/>
    <col min="3598" max="3598" width="12.7109375" style="29" customWidth="1"/>
    <col min="3599" max="3599" width="0.28515625" style="29" customWidth="1"/>
    <col min="3600" max="3600" width="9.7109375" style="29" customWidth="1"/>
    <col min="3601" max="3601" width="0.28515625" style="29" customWidth="1"/>
    <col min="3602" max="3602" width="3.7109375" style="29" customWidth="1"/>
    <col min="3603" max="3603" width="0.28515625" style="29" customWidth="1"/>
    <col min="3604" max="3604" width="12" style="29" bestFit="1" customWidth="1"/>
    <col min="3605" max="3605" width="2.28515625" style="29" customWidth="1"/>
    <col min="3606" max="3841" width="8.85546875" style="29"/>
    <col min="3842" max="3842" width="10.7109375" style="29" customWidth="1"/>
    <col min="3843" max="3843" width="5" style="29" bestFit="1" customWidth="1"/>
    <col min="3844" max="3844" width="0.28515625" style="29" customWidth="1"/>
    <col min="3845" max="3845" width="12.7109375" style="29" customWidth="1"/>
    <col min="3846" max="3846" width="0.28515625" style="29" customWidth="1"/>
    <col min="3847" max="3847" width="15.7109375" style="29" customWidth="1"/>
    <col min="3848" max="3848" width="0.28515625" style="29" customWidth="1"/>
    <col min="3849" max="3849" width="12.85546875" style="29" customWidth="1"/>
    <col min="3850" max="3850" width="0.28515625" style="29" customWidth="1"/>
    <col min="3851" max="3851" width="12.7109375" style="29" customWidth="1"/>
    <col min="3852" max="3852" width="3.7109375" style="29" customWidth="1"/>
    <col min="3853" max="3853" width="0.28515625" style="29" customWidth="1"/>
    <col min="3854" max="3854" width="12.7109375" style="29" customWidth="1"/>
    <col min="3855" max="3855" width="0.28515625" style="29" customWidth="1"/>
    <col min="3856" max="3856" width="9.7109375" style="29" customWidth="1"/>
    <col min="3857" max="3857" width="0.28515625" style="29" customWidth="1"/>
    <col min="3858" max="3858" width="3.7109375" style="29" customWidth="1"/>
    <col min="3859" max="3859" width="0.28515625" style="29" customWidth="1"/>
    <col min="3860" max="3860" width="12" style="29" bestFit="1" customWidth="1"/>
    <col min="3861" max="3861" width="2.28515625" style="29" customWidth="1"/>
    <col min="3862" max="4097" width="8.85546875" style="29"/>
    <col min="4098" max="4098" width="10.7109375" style="29" customWidth="1"/>
    <col min="4099" max="4099" width="5" style="29" bestFit="1" customWidth="1"/>
    <col min="4100" max="4100" width="0.28515625" style="29" customWidth="1"/>
    <col min="4101" max="4101" width="12.7109375" style="29" customWidth="1"/>
    <col min="4102" max="4102" width="0.28515625" style="29" customWidth="1"/>
    <col min="4103" max="4103" width="15.7109375" style="29" customWidth="1"/>
    <col min="4104" max="4104" width="0.28515625" style="29" customWidth="1"/>
    <col min="4105" max="4105" width="12.85546875" style="29" customWidth="1"/>
    <col min="4106" max="4106" width="0.28515625" style="29" customWidth="1"/>
    <col min="4107" max="4107" width="12.7109375" style="29" customWidth="1"/>
    <col min="4108" max="4108" width="3.7109375" style="29" customWidth="1"/>
    <col min="4109" max="4109" width="0.28515625" style="29" customWidth="1"/>
    <col min="4110" max="4110" width="12.7109375" style="29" customWidth="1"/>
    <col min="4111" max="4111" width="0.28515625" style="29" customWidth="1"/>
    <col min="4112" max="4112" width="9.7109375" style="29" customWidth="1"/>
    <col min="4113" max="4113" width="0.28515625" style="29" customWidth="1"/>
    <col min="4114" max="4114" width="3.7109375" style="29" customWidth="1"/>
    <col min="4115" max="4115" width="0.28515625" style="29" customWidth="1"/>
    <col min="4116" max="4116" width="12" style="29" bestFit="1" customWidth="1"/>
    <col min="4117" max="4117" width="2.28515625" style="29" customWidth="1"/>
    <col min="4118" max="4353" width="8.85546875" style="29"/>
    <col min="4354" max="4354" width="10.7109375" style="29" customWidth="1"/>
    <col min="4355" max="4355" width="5" style="29" bestFit="1" customWidth="1"/>
    <col min="4356" max="4356" width="0.28515625" style="29" customWidth="1"/>
    <col min="4357" max="4357" width="12.7109375" style="29" customWidth="1"/>
    <col min="4358" max="4358" width="0.28515625" style="29" customWidth="1"/>
    <col min="4359" max="4359" width="15.7109375" style="29" customWidth="1"/>
    <col min="4360" max="4360" width="0.28515625" style="29" customWidth="1"/>
    <col min="4361" max="4361" width="12.85546875" style="29" customWidth="1"/>
    <col min="4362" max="4362" width="0.28515625" style="29" customWidth="1"/>
    <col min="4363" max="4363" width="12.7109375" style="29" customWidth="1"/>
    <col min="4364" max="4364" width="3.7109375" style="29" customWidth="1"/>
    <col min="4365" max="4365" width="0.28515625" style="29" customWidth="1"/>
    <col min="4366" max="4366" width="12.7109375" style="29" customWidth="1"/>
    <col min="4367" max="4367" width="0.28515625" style="29" customWidth="1"/>
    <col min="4368" max="4368" width="9.7109375" style="29" customWidth="1"/>
    <col min="4369" max="4369" width="0.28515625" style="29" customWidth="1"/>
    <col min="4370" max="4370" width="3.7109375" style="29" customWidth="1"/>
    <col min="4371" max="4371" width="0.28515625" style="29" customWidth="1"/>
    <col min="4372" max="4372" width="12" style="29" bestFit="1" customWidth="1"/>
    <col min="4373" max="4373" width="2.28515625" style="29" customWidth="1"/>
    <col min="4374" max="4609" width="8.85546875" style="29"/>
    <col min="4610" max="4610" width="10.7109375" style="29" customWidth="1"/>
    <col min="4611" max="4611" width="5" style="29" bestFit="1" customWidth="1"/>
    <col min="4612" max="4612" width="0.28515625" style="29" customWidth="1"/>
    <col min="4613" max="4613" width="12.7109375" style="29" customWidth="1"/>
    <col min="4614" max="4614" width="0.28515625" style="29" customWidth="1"/>
    <col min="4615" max="4615" width="15.7109375" style="29" customWidth="1"/>
    <col min="4616" max="4616" width="0.28515625" style="29" customWidth="1"/>
    <col min="4617" max="4617" width="12.85546875" style="29" customWidth="1"/>
    <col min="4618" max="4618" width="0.28515625" style="29" customWidth="1"/>
    <col min="4619" max="4619" width="12.7109375" style="29" customWidth="1"/>
    <col min="4620" max="4620" width="3.7109375" style="29" customWidth="1"/>
    <col min="4621" max="4621" width="0.28515625" style="29" customWidth="1"/>
    <col min="4622" max="4622" width="12.7109375" style="29" customWidth="1"/>
    <col min="4623" max="4623" width="0.28515625" style="29" customWidth="1"/>
    <col min="4624" max="4624" width="9.7109375" style="29" customWidth="1"/>
    <col min="4625" max="4625" width="0.28515625" style="29" customWidth="1"/>
    <col min="4626" max="4626" width="3.7109375" style="29" customWidth="1"/>
    <col min="4627" max="4627" width="0.28515625" style="29" customWidth="1"/>
    <col min="4628" max="4628" width="12" style="29" bestFit="1" customWidth="1"/>
    <col min="4629" max="4629" width="2.28515625" style="29" customWidth="1"/>
    <col min="4630" max="4865" width="8.85546875" style="29"/>
    <col min="4866" max="4866" width="10.7109375" style="29" customWidth="1"/>
    <col min="4867" max="4867" width="5" style="29" bestFit="1" customWidth="1"/>
    <col min="4868" max="4868" width="0.28515625" style="29" customWidth="1"/>
    <col min="4869" max="4869" width="12.7109375" style="29" customWidth="1"/>
    <col min="4870" max="4870" width="0.28515625" style="29" customWidth="1"/>
    <col min="4871" max="4871" width="15.7109375" style="29" customWidth="1"/>
    <col min="4872" max="4872" width="0.28515625" style="29" customWidth="1"/>
    <col min="4873" max="4873" width="12.85546875" style="29" customWidth="1"/>
    <col min="4874" max="4874" width="0.28515625" style="29" customWidth="1"/>
    <col min="4875" max="4875" width="12.7109375" style="29" customWidth="1"/>
    <col min="4876" max="4876" width="3.7109375" style="29" customWidth="1"/>
    <col min="4877" max="4877" width="0.28515625" style="29" customWidth="1"/>
    <col min="4878" max="4878" width="12.7109375" style="29" customWidth="1"/>
    <col min="4879" max="4879" width="0.28515625" style="29" customWidth="1"/>
    <col min="4880" max="4880" width="9.7109375" style="29" customWidth="1"/>
    <col min="4881" max="4881" width="0.28515625" style="29" customWidth="1"/>
    <col min="4882" max="4882" width="3.7109375" style="29" customWidth="1"/>
    <col min="4883" max="4883" width="0.28515625" style="29" customWidth="1"/>
    <col min="4884" max="4884" width="12" style="29" bestFit="1" customWidth="1"/>
    <col min="4885" max="4885" width="2.28515625" style="29" customWidth="1"/>
    <col min="4886" max="5121" width="8.85546875" style="29"/>
    <col min="5122" max="5122" width="10.7109375" style="29" customWidth="1"/>
    <col min="5123" max="5123" width="5" style="29" bestFit="1" customWidth="1"/>
    <col min="5124" max="5124" width="0.28515625" style="29" customWidth="1"/>
    <col min="5125" max="5125" width="12.7109375" style="29" customWidth="1"/>
    <col min="5126" max="5126" width="0.28515625" style="29" customWidth="1"/>
    <col min="5127" max="5127" width="15.7109375" style="29" customWidth="1"/>
    <col min="5128" max="5128" width="0.28515625" style="29" customWidth="1"/>
    <col min="5129" max="5129" width="12.85546875" style="29" customWidth="1"/>
    <col min="5130" max="5130" width="0.28515625" style="29" customWidth="1"/>
    <col min="5131" max="5131" width="12.7109375" style="29" customWidth="1"/>
    <col min="5132" max="5132" width="3.7109375" style="29" customWidth="1"/>
    <col min="5133" max="5133" width="0.28515625" style="29" customWidth="1"/>
    <col min="5134" max="5134" width="12.7109375" style="29" customWidth="1"/>
    <col min="5135" max="5135" width="0.28515625" style="29" customWidth="1"/>
    <col min="5136" max="5136" width="9.7109375" style="29" customWidth="1"/>
    <col min="5137" max="5137" width="0.28515625" style="29" customWidth="1"/>
    <col min="5138" max="5138" width="3.7109375" style="29" customWidth="1"/>
    <col min="5139" max="5139" width="0.28515625" style="29" customWidth="1"/>
    <col min="5140" max="5140" width="12" style="29" bestFit="1" customWidth="1"/>
    <col min="5141" max="5141" width="2.28515625" style="29" customWidth="1"/>
    <col min="5142" max="5377" width="8.85546875" style="29"/>
    <col min="5378" max="5378" width="10.7109375" style="29" customWidth="1"/>
    <col min="5379" max="5379" width="5" style="29" bestFit="1" customWidth="1"/>
    <col min="5380" max="5380" width="0.28515625" style="29" customWidth="1"/>
    <col min="5381" max="5381" width="12.7109375" style="29" customWidth="1"/>
    <col min="5382" max="5382" width="0.28515625" style="29" customWidth="1"/>
    <col min="5383" max="5383" width="15.7109375" style="29" customWidth="1"/>
    <col min="5384" max="5384" width="0.28515625" style="29" customWidth="1"/>
    <col min="5385" max="5385" width="12.85546875" style="29" customWidth="1"/>
    <col min="5386" max="5386" width="0.28515625" style="29" customWidth="1"/>
    <col min="5387" max="5387" width="12.7109375" style="29" customWidth="1"/>
    <col min="5388" max="5388" width="3.7109375" style="29" customWidth="1"/>
    <col min="5389" max="5389" width="0.28515625" style="29" customWidth="1"/>
    <col min="5390" max="5390" width="12.7109375" style="29" customWidth="1"/>
    <col min="5391" max="5391" width="0.28515625" style="29" customWidth="1"/>
    <col min="5392" max="5392" width="9.7109375" style="29" customWidth="1"/>
    <col min="5393" max="5393" width="0.28515625" style="29" customWidth="1"/>
    <col min="5394" max="5394" width="3.7109375" style="29" customWidth="1"/>
    <col min="5395" max="5395" width="0.28515625" style="29" customWidth="1"/>
    <col min="5396" max="5396" width="12" style="29" bestFit="1" customWidth="1"/>
    <col min="5397" max="5397" width="2.28515625" style="29" customWidth="1"/>
    <col min="5398" max="5633" width="8.85546875" style="29"/>
    <col min="5634" max="5634" width="10.7109375" style="29" customWidth="1"/>
    <col min="5635" max="5635" width="5" style="29" bestFit="1" customWidth="1"/>
    <col min="5636" max="5636" width="0.28515625" style="29" customWidth="1"/>
    <col min="5637" max="5637" width="12.7109375" style="29" customWidth="1"/>
    <col min="5638" max="5638" width="0.28515625" style="29" customWidth="1"/>
    <col min="5639" max="5639" width="15.7109375" style="29" customWidth="1"/>
    <col min="5640" max="5640" width="0.28515625" style="29" customWidth="1"/>
    <col min="5641" max="5641" width="12.85546875" style="29" customWidth="1"/>
    <col min="5642" max="5642" width="0.28515625" style="29" customWidth="1"/>
    <col min="5643" max="5643" width="12.7109375" style="29" customWidth="1"/>
    <col min="5644" max="5644" width="3.7109375" style="29" customWidth="1"/>
    <col min="5645" max="5645" width="0.28515625" style="29" customWidth="1"/>
    <col min="5646" max="5646" width="12.7109375" style="29" customWidth="1"/>
    <col min="5647" max="5647" width="0.28515625" style="29" customWidth="1"/>
    <col min="5648" max="5648" width="9.7109375" style="29" customWidth="1"/>
    <col min="5649" max="5649" width="0.28515625" style="29" customWidth="1"/>
    <col min="5650" max="5650" width="3.7109375" style="29" customWidth="1"/>
    <col min="5651" max="5651" width="0.28515625" style="29" customWidth="1"/>
    <col min="5652" max="5652" width="12" style="29" bestFit="1" customWidth="1"/>
    <col min="5653" max="5653" width="2.28515625" style="29" customWidth="1"/>
    <col min="5654" max="5889" width="8.85546875" style="29"/>
    <col min="5890" max="5890" width="10.7109375" style="29" customWidth="1"/>
    <col min="5891" max="5891" width="5" style="29" bestFit="1" customWidth="1"/>
    <col min="5892" max="5892" width="0.28515625" style="29" customWidth="1"/>
    <col min="5893" max="5893" width="12.7109375" style="29" customWidth="1"/>
    <col min="5894" max="5894" width="0.28515625" style="29" customWidth="1"/>
    <col min="5895" max="5895" width="15.7109375" style="29" customWidth="1"/>
    <col min="5896" max="5896" width="0.28515625" style="29" customWidth="1"/>
    <col min="5897" max="5897" width="12.85546875" style="29" customWidth="1"/>
    <col min="5898" max="5898" width="0.28515625" style="29" customWidth="1"/>
    <col min="5899" max="5899" width="12.7109375" style="29" customWidth="1"/>
    <col min="5900" max="5900" width="3.7109375" style="29" customWidth="1"/>
    <col min="5901" max="5901" width="0.28515625" style="29" customWidth="1"/>
    <col min="5902" max="5902" width="12.7109375" style="29" customWidth="1"/>
    <col min="5903" max="5903" width="0.28515625" style="29" customWidth="1"/>
    <col min="5904" max="5904" width="9.7109375" style="29" customWidth="1"/>
    <col min="5905" max="5905" width="0.28515625" style="29" customWidth="1"/>
    <col min="5906" max="5906" width="3.7109375" style="29" customWidth="1"/>
    <col min="5907" max="5907" width="0.28515625" style="29" customWidth="1"/>
    <col min="5908" max="5908" width="12" style="29" bestFit="1" customWidth="1"/>
    <col min="5909" max="5909" width="2.28515625" style="29" customWidth="1"/>
    <col min="5910" max="6145" width="8.85546875" style="29"/>
    <col min="6146" max="6146" width="10.7109375" style="29" customWidth="1"/>
    <col min="6147" max="6147" width="5" style="29" bestFit="1" customWidth="1"/>
    <col min="6148" max="6148" width="0.28515625" style="29" customWidth="1"/>
    <col min="6149" max="6149" width="12.7109375" style="29" customWidth="1"/>
    <col min="6150" max="6150" width="0.28515625" style="29" customWidth="1"/>
    <col min="6151" max="6151" width="15.7109375" style="29" customWidth="1"/>
    <col min="6152" max="6152" width="0.28515625" style="29" customWidth="1"/>
    <col min="6153" max="6153" width="12.85546875" style="29" customWidth="1"/>
    <col min="6154" max="6154" width="0.28515625" style="29" customWidth="1"/>
    <col min="6155" max="6155" width="12.7109375" style="29" customWidth="1"/>
    <col min="6156" max="6156" width="3.7109375" style="29" customWidth="1"/>
    <col min="6157" max="6157" width="0.28515625" style="29" customWidth="1"/>
    <col min="6158" max="6158" width="12.7109375" style="29" customWidth="1"/>
    <col min="6159" max="6159" width="0.28515625" style="29" customWidth="1"/>
    <col min="6160" max="6160" width="9.7109375" style="29" customWidth="1"/>
    <col min="6161" max="6161" width="0.28515625" style="29" customWidth="1"/>
    <col min="6162" max="6162" width="3.7109375" style="29" customWidth="1"/>
    <col min="6163" max="6163" width="0.28515625" style="29" customWidth="1"/>
    <col min="6164" max="6164" width="12" style="29" bestFit="1" customWidth="1"/>
    <col min="6165" max="6165" width="2.28515625" style="29" customWidth="1"/>
    <col min="6166" max="6401" width="8.85546875" style="29"/>
    <col min="6402" max="6402" width="10.7109375" style="29" customWidth="1"/>
    <col min="6403" max="6403" width="5" style="29" bestFit="1" customWidth="1"/>
    <col min="6404" max="6404" width="0.28515625" style="29" customWidth="1"/>
    <col min="6405" max="6405" width="12.7109375" style="29" customWidth="1"/>
    <col min="6406" max="6406" width="0.28515625" style="29" customWidth="1"/>
    <col min="6407" max="6407" width="15.7109375" style="29" customWidth="1"/>
    <col min="6408" max="6408" width="0.28515625" style="29" customWidth="1"/>
    <col min="6409" max="6409" width="12.85546875" style="29" customWidth="1"/>
    <col min="6410" max="6410" width="0.28515625" style="29" customWidth="1"/>
    <col min="6411" max="6411" width="12.7109375" style="29" customWidth="1"/>
    <col min="6412" max="6412" width="3.7109375" style="29" customWidth="1"/>
    <col min="6413" max="6413" width="0.28515625" style="29" customWidth="1"/>
    <col min="6414" max="6414" width="12.7109375" style="29" customWidth="1"/>
    <col min="6415" max="6415" width="0.28515625" style="29" customWidth="1"/>
    <col min="6416" max="6416" width="9.7109375" style="29" customWidth="1"/>
    <col min="6417" max="6417" width="0.28515625" style="29" customWidth="1"/>
    <col min="6418" max="6418" width="3.7109375" style="29" customWidth="1"/>
    <col min="6419" max="6419" width="0.28515625" style="29" customWidth="1"/>
    <col min="6420" max="6420" width="12" style="29" bestFit="1" customWidth="1"/>
    <col min="6421" max="6421" width="2.28515625" style="29" customWidth="1"/>
    <col min="6422" max="6657" width="8.85546875" style="29"/>
    <col min="6658" max="6658" width="10.7109375" style="29" customWidth="1"/>
    <col min="6659" max="6659" width="5" style="29" bestFit="1" customWidth="1"/>
    <col min="6660" max="6660" width="0.28515625" style="29" customWidth="1"/>
    <col min="6661" max="6661" width="12.7109375" style="29" customWidth="1"/>
    <col min="6662" max="6662" width="0.28515625" style="29" customWidth="1"/>
    <col min="6663" max="6663" width="15.7109375" style="29" customWidth="1"/>
    <col min="6664" max="6664" width="0.28515625" style="29" customWidth="1"/>
    <col min="6665" max="6665" width="12.85546875" style="29" customWidth="1"/>
    <col min="6666" max="6666" width="0.28515625" style="29" customWidth="1"/>
    <col min="6667" max="6667" width="12.7109375" style="29" customWidth="1"/>
    <col min="6668" max="6668" width="3.7109375" style="29" customWidth="1"/>
    <col min="6669" max="6669" width="0.28515625" style="29" customWidth="1"/>
    <col min="6670" max="6670" width="12.7109375" style="29" customWidth="1"/>
    <col min="6671" max="6671" width="0.28515625" style="29" customWidth="1"/>
    <col min="6672" max="6672" width="9.7109375" style="29" customWidth="1"/>
    <col min="6673" max="6673" width="0.28515625" style="29" customWidth="1"/>
    <col min="6674" max="6674" width="3.7109375" style="29" customWidth="1"/>
    <col min="6675" max="6675" width="0.28515625" style="29" customWidth="1"/>
    <col min="6676" max="6676" width="12" style="29" bestFit="1" customWidth="1"/>
    <col min="6677" max="6677" width="2.28515625" style="29" customWidth="1"/>
    <col min="6678" max="6913" width="8.85546875" style="29"/>
    <col min="6914" max="6914" width="10.7109375" style="29" customWidth="1"/>
    <col min="6915" max="6915" width="5" style="29" bestFit="1" customWidth="1"/>
    <col min="6916" max="6916" width="0.28515625" style="29" customWidth="1"/>
    <col min="6917" max="6917" width="12.7109375" style="29" customWidth="1"/>
    <col min="6918" max="6918" width="0.28515625" style="29" customWidth="1"/>
    <col min="6919" max="6919" width="15.7109375" style="29" customWidth="1"/>
    <col min="6920" max="6920" width="0.28515625" style="29" customWidth="1"/>
    <col min="6921" max="6921" width="12.85546875" style="29" customWidth="1"/>
    <col min="6922" max="6922" width="0.28515625" style="29" customWidth="1"/>
    <col min="6923" max="6923" width="12.7109375" style="29" customWidth="1"/>
    <col min="6924" max="6924" width="3.7109375" style="29" customWidth="1"/>
    <col min="6925" max="6925" width="0.28515625" style="29" customWidth="1"/>
    <col min="6926" max="6926" width="12.7109375" style="29" customWidth="1"/>
    <col min="6927" max="6927" width="0.28515625" style="29" customWidth="1"/>
    <col min="6928" max="6928" width="9.7109375" style="29" customWidth="1"/>
    <col min="6929" max="6929" width="0.28515625" style="29" customWidth="1"/>
    <col min="6930" max="6930" width="3.7109375" style="29" customWidth="1"/>
    <col min="6931" max="6931" width="0.28515625" style="29" customWidth="1"/>
    <col min="6932" max="6932" width="12" style="29" bestFit="1" customWidth="1"/>
    <col min="6933" max="6933" width="2.28515625" style="29" customWidth="1"/>
    <col min="6934" max="7169" width="8.85546875" style="29"/>
    <col min="7170" max="7170" width="10.7109375" style="29" customWidth="1"/>
    <col min="7171" max="7171" width="5" style="29" bestFit="1" customWidth="1"/>
    <col min="7172" max="7172" width="0.28515625" style="29" customWidth="1"/>
    <col min="7173" max="7173" width="12.7109375" style="29" customWidth="1"/>
    <col min="7174" max="7174" width="0.28515625" style="29" customWidth="1"/>
    <col min="7175" max="7175" width="15.7109375" style="29" customWidth="1"/>
    <col min="7176" max="7176" width="0.28515625" style="29" customWidth="1"/>
    <col min="7177" max="7177" width="12.85546875" style="29" customWidth="1"/>
    <col min="7178" max="7178" width="0.28515625" style="29" customWidth="1"/>
    <col min="7179" max="7179" width="12.7109375" style="29" customWidth="1"/>
    <col min="7180" max="7180" width="3.7109375" style="29" customWidth="1"/>
    <col min="7181" max="7181" width="0.28515625" style="29" customWidth="1"/>
    <col min="7182" max="7182" width="12.7109375" style="29" customWidth="1"/>
    <col min="7183" max="7183" width="0.28515625" style="29" customWidth="1"/>
    <col min="7184" max="7184" width="9.7109375" style="29" customWidth="1"/>
    <col min="7185" max="7185" width="0.28515625" style="29" customWidth="1"/>
    <col min="7186" max="7186" width="3.7109375" style="29" customWidth="1"/>
    <col min="7187" max="7187" width="0.28515625" style="29" customWidth="1"/>
    <col min="7188" max="7188" width="12" style="29" bestFit="1" customWidth="1"/>
    <col min="7189" max="7189" width="2.28515625" style="29" customWidth="1"/>
    <col min="7190" max="7425" width="8.85546875" style="29"/>
    <col min="7426" max="7426" width="10.7109375" style="29" customWidth="1"/>
    <col min="7427" max="7427" width="5" style="29" bestFit="1" customWidth="1"/>
    <col min="7428" max="7428" width="0.28515625" style="29" customWidth="1"/>
    <col min="7429" max="7429" width="12.7109375" style="29" customWidth="1"/>
    <col min="7430" max="7430" width="0.28515625" style="29" customWidth="1"/>
    <col min="7431" max="7431" width="15.7109375" style="29" customWidth="1"/>
    <col min="7432" max="7432" width="0.28515625" style="29" customWidth="1"/>
    <col min="7433" max="7433" width="12.85546875" style="29" customWidth="1"/>
    <col min="7434" max="7434" width="0.28515625" style="29" customWidth="1"/>
    <col min="7435" max="7435" width="12.7109375" style="29" customWidth="1"/>
    <col min="7436" max="7436" width="3.7109375" style="29" customWidth="1"/>
    <col min="7437" max="7437" width="0.28515625" style="29" customWidth="1"/>
    <col min="7438" max="7438" width="12.7109375" style="29" customWidth="1"/>
    <col min="7439" max="7439" width="0.28515625" style="29" customWidth="1"/>
    <col min="7440" max="7440" width="9.7109375" style="29" customWidth="1"/>
    <col min="7441" max="7441" width="0.28515625" style="29" customWidth="1"/>
    <col min="7442" max="7442" width="3.7109375" style="29" customWidth="1"/>
    <col min="7443" max="7443" width="0.28515625" style="29" customWidth="1"/>
    <col min="7444" max="7444" width="12" style="29" bestFit="1" customWidth="1"/>
    <col min="7445" max="7445" width="2.28515625" style="29" customWidth="1"/>
    <col min="7446" max="7681" width="8.85546875" style="29"/>
    <col min="7682" max="7682" width="10.7109375" style="29" customWidth="1"/>
    <col min="7683" max="7683" width="5" style="29" bestFit="1" customWidth="1"/>
    <col min="7684" max="7684" width="0.28515625" style="29" customWidth="1"/>
    <col min="7685" max="7685" width="12.7109375" style="29" customWidth="1"/>
    <col min="7686" max="7686" width="0.28515625" style="29" customWidth="1"/>
    <col min="7687" max="7687" width="15.7109375" style="29" customWidth="1"/>
    <col min="7688" max="7688" width="0.28515625" style="29" customWidth="1"/>
    <col min="7689" max="7689" width="12.85546875" style="29" customWidth="1"/>
    <col min="7690" max="7690" width="0.28515625" style="29" customWidth="1"/>
    <col min="7691" max="7691" width="12.7109375" style="29" customWidth="1"/>
    <col min="7692" max="7692" width="3.7109375" style="29" customWidth="1"/>
    <col min="7693" max="7693" width="0.28515625" style="29" customWidth="1"/>
    <col min="7694" max="7694" width="12.7109375" style="29" customWidth="1"/>
    <col min="7695" max="7695" width="0.28515625" style="29" customWidth="1"/>
    <col min="7696" max="7696" width="9.7109375" style="29" customWidth="1"/>
    <col min="7697" max="7697" width="0.28515625" style="29" customWidth="1"/>
    <col min="7698" max="7698" width="3.7109375" style="29" customWidth="1"/>
    <col min="7699" max="7699" width="0.28515625" style="29" customWidth="1"/>
    <col min="7700" max="7700" width="12" style="29" bestFit="1" customWidth="1"/>
    <col min="7701" max="7701" width="2.28515625" style="29" customWidth="1"/>
    <col min="7702" max="7937" width="8.85546875" style="29"/>
    <col min="7938" max="7938" width="10.7109375" style="29" customWidth="1"/>
    <col min="7939" max="7939" width="5" style="29" bestFit="1" customWidth="1"/>
    <col min="7940" max="7940" width="0.28515625" style="29" customWidth="1"/>
    <col min="7941" max="7941" width="12.7109375" style="29" customWidth="1"/>
    <col min="7942" max="7942" width="0.28515625" style="29" customWidth="1"/>
    <col min="7943" max="7943" width="15.7109375" style="29" customWidth="1"/>
    <col min="7944" max="7944" width="0.28515625" style="29" customWidth="1"/>
    <col min="7945" max="7945" width="12.85546875" style="29" customWidth="1"/>
    <col min="7946" max="7946" width="0.28515625" style="29" customWidth="1"/>
    <col min="7947" max="7947" width="12.7109375" style="29" customWidth="1"/>
    <col min="7948" max="7948" width="3.7109375" style="29" customWidth="1"/>
    <col min="7949" max="7949" width="0.28515625" style="29" customWidth="1"/>
    <col min="7950" max="7950" width="12.7109375" style="29" customWidth="1"/>
    <col min="7951" max="7951" width="0.28515625" style="29" customWidth="1"/>
    <col min="7952" max="7952" width="9.7109375" style="29" customWidth="1"/>
    <col min="7953" max="7953" width="0.28515625" style="29" customWidth="1"/>
    <col min="7954" max="7954" width="3.7109375" style="29" customWidth="1"/>
    <col min="7955" max="7955" width="0.28515625" style="29" customWidth="1"/>
    <col min="7956" max="7956" width="12" style="29" bestFit="1" customWidth="1"/>
    <col min="7957" max="7957" width="2.28515625" style="29" customWidth="1"/>
    <col min="7958" max="8193" width="8.85546875" style="29"/>
    <col min="8194" max="8194" width="10.7109375" style="29" customWidth="1"/>
    <col min="8195" max="8195" width="5" style="29" bestFit="1" customWidth="1"/>
    <col min="8196" max="8196" width="0.28515625" style="29" customWidth="1"/>
    <col min="8197" max="8197" width="12.7109375" style="29" customWidth="1"/>
    <col min="8198" max="8198" width="0.28515625" style="29" customWidth="1"/>
    <col min="8199" max="8199" width="15.7109375" style="29" customWidth="1"/>
    <col min="8200" max="8200" width="0.28515625" style="29" customWidth="1"/>
    <col min="8201" max="8201" width="12.85546875" style="29" customWidth="1"/>
    <col min="8202" max="8202" width="0.28515625" style="29" customWidth="1"/>
    <col min="8203" max="8203" width="12.7109375" style="29" customWidth="1"/>
    <col min="8204" max="8204" width="3.7109375" style="29" customWidth="1"/>
    <col min="8205" max="8205" width="0.28515625" style="29" customWidth="1"/>
    <col min="8206" max="8206" width="12.7109375" style="29" customWidth="1"/>
    <col min="8207" max="8207" width="0.28515625" style="29" customWidth="1"/>
    <col min="8208" max="8208" width="9.7109375" style="29" customWidth="1"/>
    <col min="8209" max="8209" width="0.28515625" style="29" customWidth="1"/>
    <col min="8210" max="8210" width="3.7109375" style="29" customWidth="1"/>
    <col min="8211" max="8211" width="0.28515625" style="29" customWidth="1"/>
    <col min="8212" max="8212" width="12" style="29" bestFit="1" customWidth="1"/>
    <col min="8213" max="8213" width="2.28515625" style="29" customWidth="1"/>
    <col min="8214" max="8449" width="8.85546875" style="29"/>
    <col min="8450" max="8450" width="10.7109375" style="29" customWidth="1"/>
    <col min="8451" max="8451" width="5" style="29" bestFit="1" customWidth="1"/>
    <col min="8452" max="8452" width="0.28515625" style="29" customWidth="1"/>
    <col min="8453" max="8453" width="12.7109375" style="29" customWidth="1"/>
    <col min="8454" max="8454" width="0.28515625" style="29" customWidth="1"/>
    <col min="8455" max="8455" width="15.7109375" style="29" customWidth="1"/>
    <col min="8456" max="8456" width="0.28515625" style="29" customWidth="1"/>
    <col min="8457" max="8457" width="12.85546875" style="29" customWidth="1"/>
    <col min="8458" max="8458" width="0.28515625" style="29" customWidth="1"/>
    <col min="8459" max="8459" width="12.7109375" style="29" customWidth="1"/>
    <col min="8460" max="8460" width="3.7109375" style="29" customWidth="1"/>
    <col min="8461" max="8461" width="0.28515625" style="29" customWidth="1"/>
    <col min="8462" max="8462" width="12.7109375" style="29" customWidth="1"/>
    <col min="8463" max="8463" width="0.28515625" style="29" customWidth="1"/>
    <col min="8464" max="8464" width="9.7109375" style="29" customWidth="1"/>
    <col min="8465" max="8465" width="0.28515625" style="29" customWidth="1"/>
    <col min="8466" max="8466" width="3.7109375" style="29" customWidth="1"/>
    <col min="8467" max="8467" width="0.28515625" style="29" customWidth="1"/>
    <col min="8468" max="8468" width="12" style="29" bestFit="1" customWidth="1"/>
    <col min="8469" max="8469" width="2.28515625" style="29" customWidth="1"/>
    <col min="8470" max="8705" width="8.85546875" style="29"/>
    <col min="8706" max="8706" width="10.7109375" style="29" customWidth="1"/>
    <col min="8707" max="8707" width="5" style="29" bestFit="1" customWidth="1"/>
    <col min="8708" max="8708" width="0.28515625" style="29" customWidth="1"/>
    <col min="8709" max="8709" width="12.7109375" style="29" customWidth="1"/>
    <col min="8710" max="8710" width="0.28515625" style="29" customWidth="1"/>
    <col min="8711" max="8711" width="15.7109375" style="29" customWidth="1"/>
    <col min="8712" max="8712" width="0.28515625" style="29" customWidth="1"/>
    <col min="8713" max="8713" width="12.85546875" style="29" customWidth="1"/>
    <col min="8714" max="8714" width="0.28515625" style="29" customWidth="1"/>
    <col min="8715" max="8715" width="12.7109375" style="29" customWidth="1"/>
    <col min="8716" max="8716" width="3.7109375" style="29" customWidth="1"/>
    <col min="8717" max="8717" width="0.28515625" style="29" customWidth="1"/>
    <col min="8718" max="8718" width="12.7109375" style="29" customWidth="1"/>
    <col min="8719" max="8719" width="0.28515625" style="29" customWidth="1"/>
    <col min="8720" max="8720" width="9.7109375" style="29" customWidth="1"/>
    <col min="8721" max="8721" width="0.28515625" style="29" customWidth="1"/>
    <col min="8722" max="8722" width="3.7109375" style="29" customWidth="1"/>
    <col min="8723" max="8723" width="0.28515625" style="29" customWidth="1"/>
    <col min="8724" max="8724" width="12" style="29" bestFit="1" customWidth="1"/>
    <col min="8725" max="8725" width="2.28515625" style="29" customWidth="1"/>
    <col min="8726" max="8961" width="8.85546875" style="29"/>
    <col min="8962" max="8962" width="10.7109375" style="29" customWidth="1"/>
    <col min="8963" max="8963" width="5" style="29" bestFit="1" customWidth="1"/>
    <col min="8964" max="8964" width="0.28515625" style="29" customWidth="1"/>
    <col min="8965" max="8965" width="12.7109375" style="29" customWidth="1"/>
    <col min="8966" max="8966" width="0.28515625" style="29" customWidth="1"/>
    <col min="8967" max="8967" width="15.7109375" style="29" customWidth="1"/>
    <col min="8968" max="8968" width="0.28515625" style="29" customWidth="1"/>
    <col min="8969" max="8969" width="12.85546875" style="29" customWidth="1"/>
    <col min="8970" max="8970" width="0.28515625" style="29" customWidth="1"/>
    <col min="8971" max="8971" width="12.7109375" style="29" customWidth="1"/>
    <col min="8972" max="8972" width="3.7109375" style="29" customWidth="1"/>
    <col min="8973" max="8973" width="0.28515625" style="29" customWidth="1"/>
    <col min="8974" max="8974" width="12.7109375" style="29" customWidth="1"/>
    <col min="8975" max="8975" width="0.28515625" style="29" customWidth="1"/>
    <col min="8976" max="8976" width="9.7109375" style="29" customWidth="1"/>
    <col min="8977" max="8977" width="0.28515625" style="29" customWidth="1"/>
    <col min="8978" max="8978" width="3.7109375" style="29" customWidth="1"/>
    <col min="8979" max="8979" width="0.28515625" style="29" customWidth="1"/>
    <col min="8980" max="8980" width="12" style="29" bestFit="1" customWidth="1"/>
    <col min="8981" max="8981" width="2.28515625" style="29" customWidth="1"/>
    <col min="8982" max="9217" width="8.85546875" style="29"/>
    <col min="9218" max="9218" width="10.7109375" style="29" customWidth="1"/>
    <col min="9219" max="9219" width="5" style="29" bestFit="1" customWidth="1"/>
    <col min="9220" max="9220" width="0.28515625" style="29" customWidth="1"/>
    <col min="9221" max="9221" width="12.7109375" style="29" customWidth="1"/>
    <col min="9222" max="9222" width="0.28515625" style="29" customWidth="1"/>
    <col min="9223" max="9223" width="15.7109375" style="29" customWidth="1"/>
    <col min="9224" max="9224" width="0.28515625" style="29" customWidth="1"/>
    <col min="9225" max="9225" width="12.85546875" style="29" customWidth="1"/>
    <col min="9226" max="9226" width="0.28515625" style="29" customWidth="1"/>
    <col min="9227" max="9227" width="12.7109375" style="29" customWidth="1"/>
    <col min="9228" max="9228" width="3.7109375" style="29" customWidth="1"/>
    <col min="9229" max="9229" width="0.28515625" style="29" customWidth="1"/>
    <col min="9230" max="9230" width="12.7109375" style="29" customWidth="1"/>
    <col min="9231" max="9231" width="0.28515625" style="29" customWidth="1"/>
    <col min="9232" max="9232" width="9.7109375" style="29" customWidth="1"/>
    <col min="9233" max="9233" width="0.28515625" style="29" customWidth="1"/>
    <col min="9234" max="9234" width="3.7109375" style="29" customWidth="1"/>
    <col min="9235" max="9235" width="0.28515625" style="29" customWidth="1"/>
    <col min="9236" max="9236" width="12" style="29" bestFit="1" customWidth="1"/>
    <col min="9237" max="9237" width="2.28515625" style="29" customWidth="1"/>
    <col min="9238" max="9473" width="8.85546875" style="29"/>
    <col min="9474" max="9474" width="10.7109375" style="29" customWidth="1"/>
    <col min="9475" max="9475" width="5" style="29" bestFit="1" customWidth="1"/>
    <col min="9476" max="9476" width="0.28515625" style="29" customWidth="1"/>
    <col min="9477" max="9477" width="12.7109375" style="29" customWidth="1"/>
    <col min="9478" max="9478" width="0.28515625" style="29" customWidth="1"/>
    <col min="9479" max="9479" width="15.7109375" style="29" customWidth="1"/>
    <col min="9480" max="9480" width="0.28515625" style="29" customWidth="1"/>
    <col min="9481" max="9481" width="12.85546875" style="29" customWidth="1"/>
    <col min="9482" max="9482" width="0.28515625" style="29" customWidth="1"/>
    <col min="9483" max="9483" width="12.7109375" style="29" customWidth="1"/>
    <col min="9484" max="9484" width="3.7109375" style="29" customWidth="1"/>
    <col min="9485" max="9485" width="0.28515625" style="29" customWidth="1"/>
    <col min="9486" max="9486" width="12.7109375" style="29" customWidth="1"/>
    <col min="9487" max="9487" width="0.28515625" style="29" customWidth="1"/>
    <col min="9488" max="9488" width="9.7109375" style="29" customWidth="1"/>
    <col min="9489" max="9489" width="0.28515625" style="29" customWidth="1"/>
    <col min="9490" max="9490" width="3.7109375" style="29" customWidth="1"/>
    <col min="9491" max="9491" width="0.28515625" style="29" customWidth="1"/>
    <col min="9492" max="9492" width="12" style="29" bestFit="1" customWidth="1"/>
    <col min="9493" max="9493" width="2.28515625" style="29" customWidth="1"/>
    <col min="9494" max="9729" width="8.85546875" style="29"/>
    <col min="9730" max="9730" width="10.7109375" style="29" customWidth="1"/>
    <col min="9731" max="9731" width="5" style="29" bestFit="1" customWidth="1"/>
    <col min="9732" max="9732" width="0.28515625" style="29" customWidth="1"/>
    <col min="9733" max="9733" width="12.7109375" style="29" customWidth="1"/>
    <col min="9734" max="9734" width="0.28515625" style="29" customWidth="1"/>
    <col min="9735" max="9735" width="15.7109375" style="29" customWidth="1"/>
    <col min="9736" max="9736" width="0.28515625" style="29" customWidth="1"/>
    <col min="9737" max="9737" width="12.85546875" style="29" customWidth="1"/>
    <col min="9738" max="9738" width="0.28515625" style="29" customWidth="1"/>
    <col min="9739" max="9739" width="12.7109375" style="29" customWidth="1"/>
    <col min="9740" max="9740" width="3.7109375" style="29" customWidth="1"/>
    <col min="9741" max="9741" width="0.28515625" style="29" customWidth="1"/>
    <col min="9742" max="9742" width="12.7109375" style="29" customWidth="1"/>
    <col min="9743" max="9743" width="0.28515625" style="29" customWidth="1"/>
    <col min="9744" max="9744" width="9.7109375" style="29" customWidth="1"/>
    <col min="9745" max="9745" width="0.28515625" style="29" customWidth="1"/>
    <col min="9746" max="9746" width="3.7109375" style="29" customWidth="1"/>
    <col min="9747" max="9747" width="0.28515625" style="29" customWidth="1"/>
    <col min="9748" max="9748" width="12" style="29" bestFit="1" customWidth="1"/>
    <col min="9749" max="9749" width="2.28515625" style="29" customWidth="1"/>
    <col min="9750" max="9985" width="8.85546875" style="29"/>
    <col min="9986" max="9986" width="10.7109375" style="29" customWidth="1"/>
    <col min="9987" max="9987" width="5" style="29" bestFit="1" customWidth="1"/>
    <col min="9988" max="9988" width="0.28515625" style="29" customWidth="1"/>
    <col min="9989" max="9989" width="12.7109375" style="29" customWidth="1"/>
    <col min="9990" max="9990" width="0.28515625" style="29" customWidth="1"/>
    <col min="9991" max="9991" width="15.7109375" style="29" customWidth="1"/>
    <col min="9992" max="9992" width="0.28515625" style="29" customWidth="1"/>
    <col min="9993" max="9993" width="12.85546875" style="29" customWidth="1"/>
    <col min="9994" max="9994" width="0.28515625" style="29" customWidth="1"/>
    <col min="9995" max="9995" width="12.7109375" style="29" customWidth="1"/>
    <col min="9996" max="9996" width="3.7109375" style="29" customWidth="1"/>
    <col min="9997" max="9997" width="0.28515625" style="29" customWidth="1"/>
    <col min="9998" max="9998" width="12.7109375" style="29" customWidth="1"/>
    <col min="9999" max="9999" width="0.28515625" style="29" customWidth="1"/>
    <col min="10000" max="10000" width="9.7109375" style="29" customWidth="1"/>
    <col min="10001" max="10001" width="0.28515625" style="29" customWidth="1"/>
    <col min="10002" max="10002" width="3.7109375" style="29" customWidth="1"/>
    <col min="10003" max="10003" width="0.28515625" style="29" customWidth="1"/>
    <col min="10004" max="10004" width="12" style="29" bestFit="1" customWidth="1"/>
    <col min="10005" max="10005" width="2.28515625" style="29" customWidth="1"/>
    <col min="10006" max="10241" width="8.85546875" style="29"/>
    <col min="10242" max="10242" width="10.7109375" style="29" customWidth="1"/>
    <col min="10243" max="10243" width="5" style="29" bestFit="1" customWidth="1"/>
    <col min="10244" max="10244" width="0.28515625" style="29" customWidth="1"/>
    <col min="10245" max="10245" width="12.7109375" style="29" customWidth="1"/>
    <col min="10246" max="10246" width="0.28515625" style="29" customWidth="1"/>
    <col min="10247" max="10247" width="15.7109375" style="29" customWidth="1"/>
    <col min="10248" max="10248" width="0.28515625" style="29" customWidth="1"/>
    <col min="10249" max="10249" width="12.85546875" style="29" customWidth="1"/>
    <col min="10250" max="10250" width="0.28515625" style="29" customWidth="1"/>
    <col min="10251" max="10251" width="12.7109375" style="29" customWidth="1"/>
    <col min="10252" max="10252" width="3.7109375" style="29" customWidth="1"/>
    <col min="10253" max="10253" width="0.28515625" style="29" customWidth="1"/>
    <col min="10254" max="10254" width="12.7109375" style="29" customWidth="1"/>
    <col min="10255" max="10255" width="0.28515625" style="29" customWidth="1"/>
    <col min="10256" max="10256" width="9.7109375" style="29" customWidth="1"/>
    <col min="10257" max="10257" width="0.28515625" style="29" customWidth="1"/>
    <col min="10258" max="10258" width="3.7109375" style="29" customWidth="1"/>
    <col min="10259" max="10259" width="0.28515625" style="29" customWidth="1"/>
    <col min="10260" max="10260" width="12" style="29" bestFit="1" customWidth="1"/>
    <col min="10261" max="10261" width="2.28515625" style="29" customWidth="1"/>
    <col min="10262" max="10497" width="8.85546875" style="29"/>
    <col min="10498" max="10498" width="10.7109375" style="29" customWidth="1"/>
    <col min="10499" max="10499" width="5" style="29" bestFit="1" customWidth="1"/>
    <col min="10500" max="10500" width="0.28515625" style="29" customWidth="1"/>
    <col min="10501" max="10501" width="12.7109375" style="29" customWidth="1"/>
    <col min="10502" max="10502" width="0.28515625" style="29" customWidth="1"/>
    <col min="10503" max="10503" width="15.7109375" style="29" customWidth="1"/>
    <col min="10504" max="10504" width="0.28515625" style="29" customWidth="1"/>
    <col min="10505" max="10505" width="12.85546875" style="29" customWidth="1"/>
    <col min="10506" max="10506" width="0.28515625" style="29" customWidth="1"/>
    <col min="10507" max="10507" width="12.7109375" style="29" customWidth="1"/>
    <col min="10508" max="10508" width="3.7109375" style="29" customWidth="1"/>
    <col min="10509" max="10509" width="0.28515625" style="29" customWidth="1"/>
    <col min="10510" max="10510" width="12.7109375" style="29" customWidth="1"/>
    <col min="10511" max="10511" width="0.28515625" style="29" customWidth="1"/>
    <col min="10512" max="10512" width="9.7109375" style="29" customWidth="1"/>
    <col min="10513" max="10513" width="0.28515625" style="29" customWidth="1"/>
    <col min="10514" max="10514" width="3.7109375" style="29" customWidth="1"/>
    <col min="10515" max="10515" width="0.28515625" style="29" customWidth="1"/>
    <col min="10516" max="10516" width="12" style="29" bestFit="1" customWidth="1"/>
    <col min="10517" max="10517" width="2.28515625" style="29" customWidth="1"/>
    <col min="10518" max="10753" width="8.85546875" style="29"/>
    <col min="10754" max="10754" width="10.7109375" style="29" customWidth="1"/>
    <col min="10755" max="10755" width="5" style="29" bestFit="1" customWidth="1"/>
    <col min="10756" max="10756" width="0.28515625" style="29" customWidth="1"/>
    <col min="10757" max="10757" width="12.7109375" style="29" customWidth="1"/>
    <col min="10758" max="10758" width="0.28515625" style="29" customWidth="1"/>
    <col min="10759" max="10759" width="15.7109375" style="29" customWidth="1"/>
    <col min="10760" max="10760" width="0.28515625" style="29" customWidth="1"/>
    <col min="10761" max="10761" width="12.85546875" style="29" customWidth="1"/>
    <col min="10762" max="10762" width="0.28515625" style="29" customWidth="1"/>
    <col min="10763" max="10763" width="12.7109375" style="29" customWidth="1"/>
    <col min="10764" max="10764" width="3.7109375" style="29" customWidth="1"/>
    <col min="10765" max="10765" width="0.28515625" style="29" customWidth="1"/>
    <col min="10766" max="10766" width="12.7109375" style="29" customWidth="1"/>
    <col min="10767" max="10767" width="0.28515625" style="29" customWidth="1"/>
    <col min="10768" max="10768" width="9.7109375" style="29" customWidth="1"/>
    <col min="10769" max="10769" width="0.28515625" style="29" customWidth="1"/>
    <col min="10770" max="10770" width="3.7109375" style="29" customWidth="1"/>
    <col min="10771" max="10771" width="0.28515625" style="29" customWidth="1"/>
    <col min="10772" max="10772" width="12" style="29" bestFit="1" customWidth="1"/>
    <col min="10773" max="10773" width="2.28515625" style="29" customWidth="1"/>
    <col min="10774" max="11009" width="8.85546875" style="29"/>
    <col min="11010" max="11010" width="10.7109375" style="29" customWidth="1"/>
    <col min="11011" max="11011" width="5" style="29" bestFit="1" customWidth="1"/>
    <col min="11012" max="11012" width="0.28515625" style="29" customWidth="1"/>
    <col min="11013" max="11013" width="12.7109375" style="29" customWidth="1"/>
    <col min="11014" max="11014" width="0.28515625" style="29" customWidth="1"/>
    <col min="11015" max="11015" width="15.7109375" style="29" customWidth="1"/>
    <col min="11016" max="11016" width="0.28515625" style="29" customWidth="1"/>
    <col min="11017" max="11017" width="12.85546875" style="29" customWidth="1"/>
    <col min="11018" max="11018" width="0.28515625" style="29" customWidth="1"/>
    <col min="11019" max="11019" width="12.7109375" style="29" customWidth="1"/>
    <col min="11020" max="11020" width="3.7109375" style="29" customWidth="1"/>
    <col min="11021" max="11021" width="0.28515625" style="29" customWidth="1"/>
    <col min="11022" max="11022" width="12.7109375" style="29" customWidth="1"/>
    <col min="11023" max="11023" width="0.28515625" style="29" customWidth="1"/>
    <col min="11024" max="11024" width="9.7109375" style="29" customWidth="1"/>
    <col min="11025" max="11025" width="0.28515625" style="29" customWidth="1"/>
    <col min="11026" max="11026" width="3.7109375" style="29" customWidth="1"/>
    <col min="11027" max="11027" width="0.28515625" style="29" customWidth="1"/>
    <col min="11028" max="11028" width="12" style="29" bestFit="1" customWidth="1"/>
    <col min="11029" max="11029" width="2.28515625" style="29" customWidth="1"/>
    <col min="11030" max="11265" width="8.85546875" style="29"/>
    <col min="11266" max="11266" width="10.7109375" style="29" customWidth="1"/>
    <col min="11267" max="11267" width="5" style="29" bestFit="1" customWidth="1"/>
    <col min="11268" max="11268" width="0.28515625" style="29" customWidth="1"/>
    <col min="11269" max="11269" width="12.7109375" style="29" customWidth="1"/>
    <col min="11270" max="11270" width="0.28515625" style="29" customWidth="1"/>
    <col min="11271" max="11271" width="15.7109375" style="29" customWidth="1"/>
    <col min="11272" max="11272" width="0.28515625" style="29" customWidth="1"/>
    <col min="11273" max="11273" width="12.85546875" style="29" customWidth="1"/>
    <col min="11274" max="11274" width="0.28515625" style="29" customWidth="1"/>
    <col min="11275" max="11275" width="12.7109375" style="29" customWidth="1"/>
    <col min="11276" max="11276" width="3.7109375" style="29" customWidth="1"/>
    <col min="11277" max="11277" width="0.28515625" style="29" customWidth="1"/>
    <col min="11278" max="11278" width="12.7109375" style="29" customWidth="1"/>
    <col min="11279" max="11279" width="0.28515625" style="29" customWidth="1"/>
    <col min="11280" max="11280" width="9.7109375" style="29" customWidth="1"/>
    <col min="11281" max="11281" width="0.28515625" style="29" customWidth="1"/>
    <col min="11282" max="11282" width="3.7109375" style="29" customWidth="1"/>
    <col min="11283" max="11283" width="0.28515625" style="29" customWidth="1"/>
    <col min="11284" max="11284" width="12" style="29" bestFit="1" customWidth="1"/>
    <col min="11285" max="11285" width="2.28515625" style="29" customWidth="1"/>
    <col min="11286" max="11521" width="8.85546875" style="29"/>
    <col min="11522" max="11522" width="10.7109375" style="29" customWidth="1"/>
    <col min="11523" max="11523" width="5" style="29" bestFit="1" customWidth="1"/>
    <col min="11524" max="11524" width="0.28515625" style="29" customWidth="1"/>
    <col min="11525" max="11525" width="12.7109375" style="29" customWidth="1"/>
    <col min="11526" max="11526" width="0.28515625" style="29" customWidth="1"/>
    <col min="11527" max="11527" width="15.7109375" style="29" customWidth="1"/>
    <col min="11528" max="11528" width="0.28515625" style="29" customWidth="1"/>
    <col min="11529" max="11529" width="12.85546875" style="29" customWidth="1"/>
    <col min="11530" max="11530" width="0.28515625" style="29" customWidth="1"/>
    <col min="11531" max="11531" width="12.7109375" style="29" customWidth="1"/>
    <col min="11532" max="11532" width="3.7109375" style="29" customWidth="1"/>
    <col min="11533" max="11533" width="0.28515625" style="29" customWidth="1"/>
    <col min="11534" max="11534" width="12.7109375" style="29" customWidth="1"/>
    <col min="11535" max="11535" width="0.28515625" style="29" customWidth="1"/>
    <col min="11536" max="11536" width="9.7109375" style="29" customWidth="1"/>
    <col min="11537" max="11537" width="0.28515625" style="29" customWidth="1"/>
    <col min="11538" max="11538" width="3.7109375" style="29" customWidth="1"/>
    <col min="11539" max="11539" width="0.28515625" style="29" customWidth="1"/>
    <col min="11540" max="11540" width="12" style="29" bestFit="1" customWidth="1"/>
    <col min="11541" max="11541" width="2.28515625" style="29" customWidth="1"/>
    <col min="11542" max="11777" width="8.85546875" style="29"/>
    <col min="11778" max="11778" width="10.7109375" style="29" customWidth="1"/>
    <col min="11779" max="11779" width="5" style="29" bestFit="1" customWidth="1"/>
    <col min="11780" max="11780" width="0.28515625" style="29" customWidth="1"/>
    <col min="11781" max="11781" width="12.7109375" style="29" customWidth="1"/>
    <col min="11782" max="11782" width="0.28515625" style="29" customWidth="1"/>
    <col min="11783" max="11783" width="15.7109375" style="29" customWidth="1"/>
    <col min="11784" max="11784" width="0.28515625" style="29" customWidth="1"/>
    <col min="11785" max="11785" width="12.85546875" style="29" customWidth="1"/>
    <col min="11786" max="11786" width="0.28515625" style="29" customWidth="1"/>
    <col min="11787" max="11787" width="12.7109375" style="29" customWidth="1"/>
    <col min="11788" max="11788" width="3.7109375" style="29" customWidth="1"/>
    <col min="11789" max="11789" width="0.28515625" style="29" customWidth="1"/>
    <col min="11790" max="11790" width="12.7109375" style="29" customWidth="1"/>
    <col min="11791" max="11791" width="0.28515625" style="29" customWidth="1"/>
    <col min="11792" max="11792" width="9.7109375" style="29" customWidth="1"/>
    <col min="11793" max="11793" width="0.28515625" style="29" customWidth="1"/>
    <col min="11794" max="11794" width="3.7109375" style="29" customWidth="1"/>
    <col min="11795" max="11795" width="0.28515625" style="29" customWidth="1"/>
    <col min="11796" max="11796" width="12" style="29" bestFit="1" customWidth="1"/>
    <col min="11797" max="11797" width="2.28515625" style="29" customWidth="1"/>
    <col min="11798" max="12033" width="8.85546875" style="29"/>
    <col min="12034" max="12034" width="10.7109375" style="29" customWidth="1"/>
    <col min="12035" max="12035" width="5" style="29" bestFit="1" customWidth="1"/>
    <col min="12036" max="12036" width="0.28515625" style="29" customWidth="1"/>
    <col min="12037" max="12037" width="12.7109375" style="29" customWidth="1"/>
    <col min="12038" max="12038" width="0.28515625" style="29" customWidth="1"/>
    <col min="12039" max="12039" width="15.7109375" style="29" customWidth="1"/>
    <col min="12040" max="12040" width="0.28515625" style="29" customWidth="1"/>
    <col min="12041" max="12041" width="12.85546875" style="29" customWidth="1"/>
    <col min="12042" max="12042" width="0.28515625" style="29" customWidth="1"/>
    <col min="12043" max="12043" width="12.7109375" style="29" customWidth="1"/>
    <col min="12044" max="12044" width="3.7109375" style="29" customWidth="1"/>
    <col min="12045" max="12045" width="0.28515625" style="29" customWidth="1"/>
    <col min="12046" max="12046" width="12.7109375" style="29" customWidth="1"/>
    <col min="12047" max="12047" width="0.28515625" style="29" customWidth="1"/>
    <col min="12048" max="12048" width="9.7109375" style="29" customWidth="1"/>
    <col min="12049" max="12049" width="0.28515625" style="29" customWidth="1"/>
    <col min="12050" max="12050" width="3.7109375" style="29" customWidth="1"/>
    <col min="12051" max="12051" width="0.28515625" style="29" customWidth="1"/>
    <col min="12052" max="12052" width="12" style="29" bestFit="1" customWidth="1"/>
    <col min="12053" max="12053" width="2.28515625" style="29" customWidth="1"/>
    <col min="12054" max="12289" width="8.85546875" style="29"/>
    <col min="12290" max="12290" width="10.7109375" style="29" customWidth="1"/>
    <col min="12291" max="12291" width="5" style="29" bestFit="1" customWidth="1"/>
    <col min="12292" max="12292" width="0.28515625" style="29" customWidth="1"/>
    <col min="12293" max="12293" width="12.7109375" style="29" customWidth="1"/>
    <col min="12294" max="12294" width="0.28515625" style="29" customWidth="1"/>
    <col min="12295" max="12295" width="15.7109375" style="29" customWidth="1"/>
    <col min="12296" max="12296" width="0.28515625" style="29" customWidth="1"/>
    <col min="12297" max="12297" width="12.85546875" style="29" customWidth="1"/>
    <col min="12298" max="12298" width="0.28515625" style="29" customWidth="1"/>
    <col min="12299" max="12299" width="12.7109375" style="29" customWidth="1"/>
    <col min="12300" max="12300" width="3.7109375" style="29" customWidth="1"/>
    <col min="12301" max="12301" width="0.28515625" style="29" customWidth="1"/>
    <col min="12302" max="12302" width="12.7109375" style="29" customWidth="1"/>
    <col min="12303" max="12303" width="0.28515625" style="29" customWidth="1"/>
    <col min="12304" max="12304" width="9.7109375" style="29" customWidth="1"/>
    <col min="12305" max="12305" width="0.28515625" style="29" customWidth="1"/>
    <col min="12306" max="12306" width="3.7109375" style="29" customWidth="1"/>
    <col min="12307" max="12307" width="0.28515625" style="29" customWidth="1"/>
    <col min="12308" max="12308" width="12" style="29" bestFit="1" customWidth="1"/>
    <col min="12309" max="12309" width="2.28515625" style="29" customWidth="1"/>
    <col min="12310" max="12545" width="8.85546875" style="29"/>
    <col min="12546" max="12546" width="10.7109375" style="29" customWidth="1"/>
    <col min="12547" max="12547" width="5" style="29" bestFit="1" customWidth="1"/>
    <col min="12548" max="12548" width="0.28515625" style="29" customWidth="1"/>
    <col min="12549" max="12549" width="12.7109375" style="29" customWidth="1"/>
    <col min="12550" max="12550" width="0.28515625" style="29" customWidth="1"/>
    <col min="12551" max="12551" width="15.7109375" style="29" customWidth="1"/>
    <col min="12552" max="12552" width="0.28515625" style="29" customWidth="1"/>
    <col min="12553" max="12553" width="12.85546875" style="29" customWidth="1"/>
    <col min="12554" max="12554" width="0.28515625" style="29" customWidth="1"/>
    <col min="12555" max="12555" width="12.7109375" style="29" customWidth="1"/>
    <col min="12556" max="12556" width="3.7109375" style="29" customWidth="1"/>
    <col min="12557" max="12557" width="0.28515625" style="29" customWidth="1"/>
    <col min="12558" max="12558" width="12.7109375" style="29" customWidth="1"/>
    <col min="12559" max="12559" width="0.28515625" style="29" customWidth="1"/>
    <col min="12560" max="12560" width="9.7109375" style="29" customWidth="1"/>
    <col min="12561" max="12561" width="0.28515625" style="29" customWidth="1"/>
    <col min="12562" max="12562" width="3.7109375" style="29" customWidth="1"/>
    <col min="12563" max="12563" width="0.28515625" style="29" customWidth="1"/>
    <col min="12564" max="12564" width="12" style="29" bestFit="1" customWidth="1"/>
    <col min="12565" max="12565" width="2.28515625" style="29" customWidth="1"/>
    <col min="12566" max="12801" width="8.85546875" style="29"/>
    <col min="12802" max="12802" width="10.7109375" style="29" customWidth="1"/>
    <col min="12803" max="12803" width="5" style="29" bestFit="1" customWidth="1"/>
    <col min="12804" max="12804" width="0.28515625" style="29" customWidth="1"/>
    <col min="12805" max="12805" width="12.7109375" style="29" customWidth="1"/>
    <col min="12806" max="12806" width="0.28515625" style="29" customWidth="1"/>
    <col min="12807" max="12807" width="15.7109375" style="29" customWidth="1"/>
    <col min="12808" max="12808" width="0.28515625" style="29" customWidth="1"/>
    <col min="12809" max="12809" width="12.85546875" style="29" customWidth="1"/>
    <col min="12810" max="12810" width="0.28515625" style="29" customWidth="1"/>
    <col min="12811" max="12811" width="12.7109375" style="29" customWidth="1"/>
    <col min="12812" max="12812" width="3.7109375" style="29" customWidth="1"/>
    <col min="12813" max="12813" width="0.28515625" style="29" customWidth="1"/>
    <col min="12814" max="12814" width="12.7109375" style="29" customWidth="1"/>
    <col min="12815" max="12815" width="0.28515625" style="29" customWidth="1"/>
    <col min="12816" max="12816" width="9.7109375" style="29" customWidth="1"/>
    <col min="12817" max="12817" width="0.28515625" style="29" customWidth="1"/>
    <col min="12818" max="12818" width="3.7109375" style="29" customWidth="1"/>
    <col min="12819" max="12819" width="0.28515625" style="29" customWidth="1"/>
    <col min="12820" max="12820" width="12" style="29" bestFit="1" customWidth="1"/>
    <col min="12821" max="12821" width="2.28515625" style="29" customWidth="1"/>
    <col min="12822" max="13057" width="8.85546875" style="29"/>
    <col min="13058" max="13058" width="10.7109375" style="29" customWidth="1"/>
    <col min="13059" max="13059" width="5" style="29" bestFit="1" customWidth="1"/>
    <col min="13060" max="13060" width="0.28515625" style="29" customWidth="1"/>
    <col min="13061" max="13061" width="12.7109375" style="29" customWidth="1"/>
    <col min="13062" max="13062" width="0.28515625" style="29" customWidth="1"/>
    <col min="13063" max="13063" width="15.7109375" style="29" customWidth="1"/>
    <col min="13064" max="13064" width="0.28515625" style="29" customWidth="1"/>
    <col min="13065" max="13065" width="12.85546875" style="29" customWidth="1"/>
    <col min="13066" max="13066" width="0.28515625" style="29" customWidth="1"/>
    <col min="13067" max="13067" width="12.7109375" style="29" customWidth="1"/>
    <col min="13068" max="13068" width="3.7109375" style="29" customWidth="1"/>
    <col min="13069" max="13069" width="0.28515625" style="29" customWidth="1"/>
    <col min="13070" max="13070" width="12.7109375" style="29" customWidth="1"/>
    <col min="13071" max="13071" width="0.28515625" style="29" customWidth="1"/>
    <col min="13072" max="13072" width="9.7109375" style="29" customWidth="1"/>
    <col min="13073" max="13073" width="0.28515625" style="29" customWidth="1"/>
    <col min="13074" max="13074" width="3.7109375" style="29" customWidth="1"/>
    <col min="13075" max="13075" width="0.28515625" style="29" customWidth="1"/>
    <col min="13076" max="13076" width="12" style="29" bestFit="1" customWidth="1"/>
    <col min="13077" max="13077" width="2.28515625" style="29" customWidth="1"/>
    <col min="13078" max="13313" width="8.85546875" style="29"/>
    <col min="13314" max="13314" width="10.7109375" style="29" customWidth="1"/>
    <col min="13315" max="13315" width="5" style="29" bestFit="1" customWidth="1"/>
    <col min="13316" max="13316" width="0.28515625" style="29" customWidth="1"/>
    <col min="13317" max="13317" width="12.7109375" style="29" customWidth="1"/>
    <col min="13318" max="13318" width="0.28515625" style="29" customWidth="1"/>
    <col min="13319" max="13319" width="15.7109375" style="29" customWidth="1"/>
    <col min="13320" max="13320" width="0.28515625" style="29" customWidth="1"/>
    <col min="13321" max="13321" width="12.85546875" style="29" customWidth="1"/>
    <col min="13322" max="13322" width="0.28515625" style="29" customWidth="1"/>
    <col min="13323" max="13323" width="12.7109375" style="29" customWidth="1"/>
    <col min="13324" max="13324" width="3.7109375" style="29" customWidth="1"/>
    <col min="13325" max="13325" width="0.28515625" style="29" customWidth="1"/>
    <col min="13326" max="13326" width="12.7109375" style="29" customWidth="1"/>
    <col min="13327" max="13327" width="0.28515625" style="29" customWidth="1"/>
    <col min="13328" max="13328" width="9.7109375" style="29" customWidth="1"/>
    <col min="13329" max="13329" width="0.28515625" style="29" customWidth="1"/>
    <col min="13330" max="13330" width="3.7109375" style="29" customWidth="1"/>
    <col min="13331" max="13331" width="0.28515625" style="29" customWidth="1"/>
    <col min="13332" max="13332" width="12" style="29" bestFit="1" customWidth="1"/>
    <col min="13333" max="13333" width="2.28515625" style="29" customWidth="1"/>
    <col min="13334" max="13569" width="8.85546875" style="29"/>
    <col min="13570" max="13570" width="10.7109375" style="29" customWidth="1"/>
    <col min="13571" max="13571" width="5" style="29" bestFit="1" customWidth="1"/>
    <col min="13572" max="13572" width="0.28515625" style="29" customWidth="1"/>
    <col min="13573" max="13573" width="12.7109375" style="29" customWidth="1"/>
    <col min="13574" max="13574" width="0.28515625" style="29" customWidth="1"/>
    <col min="13575" max="13575" width="15.7109375" style="29" customWidth="1"/>
    <col min="13576" max="13576" width="0.28515625" style="29" customWidth="1"/>
    <col min="13577" max="13577" width="12.85546875" style="29" customWidth="1"/>
    <col min="13578" max="13578" width="0.28515625" style="29" customWidth="1"/>
    <col min="13579" max="13579" width="12.7109375" style="29" customWidth="1"/>
    <col min="13580" max="13580" width="3.7109375" style="29" customWidth="1"/>
    <col min="13581" max="13581" width="0.28515625" style="29" customWidth="1"/>
    <col min="13582" max="13582" width="12.7109375" style="29" customWidth="1"/>
    <col min="13583" max="13583" width="0.28515625" style="29" customWidth="1"/>
    <col min="13584" max="13584" width="9.7109375" style="29" customWidth="1"/>
    <col min="13585" max="13585" width="0.28515625" style="29" customWidth="1"/>
    <col min="13586" max="13586" width="3.7109375" style="29" customWidth="1"/>
    <col min="13587" max="13587" width="0.28515625" style="29" customWidth="1"/>
    <col min="13588" max="13588" width="12" style="29" bestFit="1" customWidth="1"/>
    <col min="13589" max="13589" width="2.28515625" style="29" customWidth="1"/>
    <col min="13590" max="13825" width="8.85546875" style="29"/>
    <col min="13826" max="13826" width="10.7109375" style="29" customWidth="1"/>
    <col min="13827" max="13827" width="5" style="29" bestFit="1" customWidth="1"/>
    <col min="13828" max="13828" width="0.28515625" style="29" customWidth="1"/>
    <col min="13829" max="13829" width="12.7109375" style="29" customWidth="1"/>
    <col min="13830" max="13830" width="0.28515625" style="29" customWidth="1"/>
    <col min="13831" max="13831" width="15.7109375" style="29" customWidth="1"/>
    <col min="13832" max="13832" width="0.28515625" style="29" customWidth="1"/>
    <col min="13833" max="13833" width="12.85546875" style="29" customWidth="1"/>
    <col min="13834" max="13834" width="0.28515625" style="29" customWidth="1"/>
    <col min="13835" max="13835" width="12.7109375" style="29" customWidth="1"/>
    <col min="13836" max="13836" width="3.7109375" style="29" customWidth="1"/>
    <col min="13837" max="13837" width="0.28515625" style="29" customWidth="1"/>
    <col min="13838" max="13838" width="12.7109375" style="29" customWidth="1"/>
    <col min="13839" max="13839" width="0.28515625" style="29" customWidth="1"/>
    <col min="13840" max="13840" width="9.7109375" style="29" customWidth="1"/>
    <col min="13841" max="13841" width="0.28515625" style="29" customWidth="1"/>
    <col min="13842" max="13842" width="3.7109375" style="29" customWidth="1"/>
    <col min="13843" max="13843" width="0.28515625" style="29" customWidth="1"/>
    <col min="13844" max="13844" width="12" style="29" bestFit="1" customWidth="1"/>
    <col min="13845" max="13845" width="2.28515625" style="29" customWidth="1"/>
    <col min="13846" max="14081" width="8.85546875" style="29"/>
    <col min="14082" max="14082" width="10.7109375" style="29" customWidth="1"/>
    <col min="14083" max="14083" width="5" style="29" bestFit="1" customWidth="1"/>
    <col min="14084" max="14084" width="0.28515625" style="29" customWidth="1"/>
    <col min="14085" max="14085" width="12.7109375" style="29" customWidth="1"/>
    <col min="14086" max="14086" width="0.28515625" style="29" customWidth="1"/>
    <col min="14087" max="14087" width="15.7109375" style="29" customWidth="1"/>
    <col min="14088" max="14088" width="0.28515625" style="29" customWidth="1"/>
    <col min="14089" max="14089" width="12.85546875" style="29" customWidth="1"/>
    <col min="14090" max="14090" width="0.28515625" style="29" customWidth="1"/>
    <col min="14091" max="14091" width="12.7109375" style="29" customWidth="1"/>
    <col min="14092" max="14092" width="3.7109375" style="29" customWidth="1"/>
    <col min="14093" max="14093" width="0.28515625" style="29" customWidth="1"/>
    <col min="14094" max="14094" width="12.7109375" style="29" customWidth="1"/>
    <col min="14095" max="14095" width="0.28515625" style="29" customWidth="1"/>
    <col min="14096" max="14096" width="9.7109375" style="29" customWidth="1"/>
    <col min="14097" max="14097" width="0.28515625" style="29" customWidth="1"/>
    <col min="14098" max="14098" width="3.7109375" style="29" customWidth="1"/>
    <col min="14099" max="14099" width="0.28515625" style="29" customWidth="1"/>
    <col min="14100" max="14100" width="12" style="29" bestFit="1" customWidth="1"/>
    <col min="14101" max="14101" width="2.28515625" style="29" customWidth="1"/>
    <col min="14102" max="14337" width="8.85546875" style="29"/>
    <col min="14338" max="14338" width="10.7109375" style="29" customWidth="1"/>
    <col min="14339" max="14339" width="5" style="29" bestFit="1" customWidth="1"/>
    <col min="14340" max="14340" width="0.28515625" style="29" customWidth="1"/>
    <col min="14341" max="14341" width="12.7109375" style="29" customWidth="1"/>
    <col min="14342" max="14342" width="0.28515625" style="29" customWidth="1"/>
    <col min="14343" max="14343" width="15.7109375" style="29" customWidth="1"/>
    <col min="14344" max="14344" width="0.28515625" style="29" customWidth="1"/>
    <col min="14345" max="14345" width="12.85546875" style="29" customWidth="1"/>
    <col min="14346" max="14346" width="0.28515625" style="29" customWidth="1"/>
    <col min="14347" max="14347" width="12.7109375" style="29" customWidth="1"/>
    <col min="14348" max="14348" width="3.7109375" style="29" customWidth="1"/>
    <col min="14349" max="14349" width="0.28515625" style="29" customWidth="1"/>
    <col min="14350" max="14350" width="12.7109375" style="29" customWidth="1"/>
    <col min="14351" max="14351" width="0.28515625" style="29" customWidth="1"/>
    <col min="14352" max="14352" width="9.7109375" style="29" customWidth="1"/>
    <col min="14353" max="14353" width="0.28515625" style="29" customWidth="1"/>
    <col min="14354" max="14354" width="3.7109375" style="29" customWidth="1"/>
    <col min="14355" max="14355" width="0.28515625" style="29" customWidth="1"/>
    <col min="14356" max="14356" width="12" style="29" bestFit="1" customWidth="1"/>
    <col min="14357" max="14357" width="2.28515625" style="29" customWidth="1"/>
    <col min="14358" max="14593" width="8.85546875" style="29"/>
    <col min="14594" max="14594" width="10.7109375" style="29" customWidth="1"/>
    <col min="14595" max="14595" width="5" style="29" bestFit="1" customWidth="1"/>
    <col min="14596" max="14596" width="0.28515625" style="29" customWidth="1"/>
    <col min="14597" max="14597" width="12.7109375" style="29" customWidth="1"/>
    <col min="14598" max="14598" width="0.28515625" style="29" customWidth="1"/>
    <col min="14599" max="14599" width="15.7109375" style="29" customWidth="1"/>
    <col min="14600" max="14600" width="0.28515625" style="29" customWidth="1"/>
    <col min="14601" max="14601" width="12.85546875" style="29" customWidth="1"/>
    <col min="14602" max="14602" width="0.28515625" style="29" customWidth="1"/>
    <col min="14603" max="14603" width="12.7109375" style="29" customWidth="1"/>
    <col min="14604" max="14604" width="3.7109375" style="29" customWidth="1"/>
    <col min="14605" max="14605" width="0.28515625" style="29" customWidth="1"/>
    <col min="14606" max="14606" width="12.7109375" style="29" customWidth="1"/>
    <col min="14607" max="14607" width="0.28515625" style="29" customWidth="1"/>
    <col min="14608" max="14608" width="9.7109375" style="29" customWidth="1"/>
    <col min="14609" max="14609" width="0.28515625" style="29" customWidth="1"/>
    <col min="14610" max="14610" width="3.7109375" style="29" customWidth="1"/>
    <col min="14611" max="14611" width="0.28515625" style="29" customWidth="1"/>
    <col min="14612" max="14612" width="12" style="29" bestFit="1" customWidth="1"/>
    <col min="14613" max="14613" width="2.28515625" style="29" customWidth="1"/>
    <col min="14614" max="14849" width="8.85546875" style="29"/>
    <col min="14850" max="14850" width="10.7109375" style="29" customWidth="1"/>
    <col min="14851" max="14851" width="5" style="29" bestFit="1" customWidth="1"/>
    <col min="14852" max="14852" width="0.28515625" style="29" customWidth="1"/>
    <col min="14853" max="14853" width="12.7109375" style="29" customWidth="1"/>
    <col min="14854" max="14854" width="0.28515625" style="29" customWidth="1"/>
    <col min="14855" max="14855" width="15.7109375" style="29" customWidth="1"/>
    <col min="14856" max="14856" width="0.28515625" style="29" customWidth="1"/>
    <col min="14857" max="14857" width="12.85546875" style="29" customWidth="1"/>
    <col min="14858" max="14858" width="0.28515625" style="29" customWidth="1"/>
    <col min="14859" max="14859" width="12.7109375" style="29" customWidth="1"/>
    <col min="14860" max="14860" width="3.7109375" style="29" customWidth="1"/>
    <col min="14861" max="14861" width="0.28515625" style="29" customWidth="1"/>
    <col min="14862" max="14862" width="12.7109375" style="29" customWidth="1"/>
    <col min="14863" max="14863" width="0.28515625" style="29" customWidth="1"/>
    <col min="14864" max="14864" width="9.7109375" style="29" customWidth="1"/>
    <col min="14865" max="14865" width="0.28515625" style="29" customWidth="1"/>
    <col min="14866" max="14866" width="3.7109375" style="29" customWidth="1"/>
    <col min="14867" max="14867" width="0.28515625" style="29" customWidth="1"/>
    <col min="14868" max="14868" width="12" style="29" bestFit="1" customWidth="1"/>
    <col min="14869" max="14869" width="2.28515625" style="29" customWidth="1"/>
    <col min="14870" max="15105" width="8.85546875" style="29"/>
    <col min="15106" max="15106" width="10.7109375" style="29" customWidth="1"/>
    <col min="15107" max="15107" width="5" style="29" bestFit="1" customWidth="1"/>
    <col min="15108" max="15108" width="0.28515625" style="29" customWidth="1"/>
    <col min="15109" max="15109" width="12.7109375" style="29" customWidth="1"/>
    <col min="15110" max="15110" width="0.28515625" style="29" customWidth="1"/>
    <col min="15111" max="15111" width="15.7109375" style="29" customWidth="1"/>
    <col min="15112" max="15112" width="0.28515625" style="29" customWidth="1"/>
    <col min="15113" max="15113" width="12.85546875" style="29" customWidth="1"/>
    <col min="15114" max="15114" width="0.28515625" style="29" customWidth="1"/>
    <col min="15115" max="15115" width="12.7109375" style="29" customWidth="1"/>
    <col min="15116" max="15116" width="3.7109375" style="29" customWidth="1"/>
    <col min="15117" max="15117" width="0.28515625" style="29" customWidth="1"/>
    <col min="15118" max="15118" width="12.7109375" style="29" customWidth="1"/>
    <col min="15119" max="15119" width="0.28515625" style="29" customWidth="1"/>
    <col min="15120" max="15120" width="9.7109375" style="29" customWidth="1"/>
    <col min="15121" max="15121" width="0.28515625" style="29" customWidth="1"/>
    <col min="15122" max="15122" width="3.7109375" style="29" customWidth="1"/>
    <col min="15123" max="15123" width="0.28515625" style="29" customWidth="1"/>
    <col min="15124" max="15124" width="12" style="29" bestFit="1" customWidth="1"/>
    <col min="15125" max="15125" width="2.28515625" style="29" customWidth="1"/>
    <col min="15126" max="15361" width="8.85546875" style="29"/>
    <col min="15362" max="15362" width="10.7109375" style="29" customWidth="1"/>
    <col min="15363" max="15363" width="5" style="29" bestFit="1" customWidth="1"/>
    <col min="15364" max="15364" width="0.28515625" style="29" customWidth="1"/>
    <col min="15365" max="15365" width="12.7109375" style="29" customWidth="1"/>
    <col min="15366" max="15366" width="0.28515625" style="29" customWidth="1"/>
    <col min="15367" max="15367" width="15.7109375" style="29" customWidth="1"/>
    <col min="15368" max="15368" width="0.28515625" style="29" customWidth="1"/>
    <col min="15369" max="15369" width="12.85546875" style="29" customWidth="1"/>
    <col min="15370" max="15370" width="0.28515625" style="29" customWidth="1"/>
    <col min="15371" max="15371" width="12.7109375" style="29" customWidth="1"/>
    <col min="15372" max="15372" width="3.7109375" style="29" customWidth="1"/>
    <col min="15373" max="15373" width="0.28515625" style="29" customWidth="1"/>
    <col min="15374" max="15374" width="12.7109375" style="29" customWidth="1"/>
    <col min="15375" max="15375" width="0.28515625" style="29" customWidth="1"/>
    <col min="15376" max="15376" width="9.7109375" style="29" customWidth="1"/>
    <col min="15377" max="15377" width="0.28515625" style="29" customWidth="1"/>
    <col min="15378" max="15378" width="3.7109375" style="29" customWidth="1"/>
    <col min="15379" max="15379" width="0.28515625" style="29" customWidth="1"/>
    <col min="15380" max="15380" width="12" style="29" bestFit="1" customWidth="1"/>
    <col min="15381" max="15381" width="2.28515625" style="29" customWidth="1"/>
    <col min="15382" max="15617" width="8.85546875" style="29"/>
    <col min="15618" max="15618" width="10.7109375" style="29" customWidth="1"/>
    <col min="15619" max="15619" width="5" style="29" bestFit="1" customWidth="1"/>
    <col min="15620" max="15620" width="0.28515625" style="29" customWidth="1"/>
    <col min="15621" max="15621" width="12.7109375" style="29" customWidth="1"/>
    <col min="15622" max="15622" width="0.28515625" style="29" customWidth="1"/>
    <col min="15623" max="15623" width="15.7109375" style="29" customWidth="1"/>
    <col min="15624" max="15624" width="0.28515625" style="29" customWidth="1"/>
    <col min="15625" max="15625" width="12.85546875" style="29" customWidth="1"/>
    <col min="15626" max="15626" width="0.28515625" style="29" customWidth="1"/>
    <col min="15627" max="15627" width="12.7109375" style="29" customWidth="1"/>
    <col min="15628" max="15628" width="3.7109375" style="29" customWidth="1"/>
    <col min="15629" max="15629" width="0.28515625" style="29" customWidth="1"/>
    <col min="15630" max="15630" width="12.7109375" style="29" customWidth="1"/>
    <col min="15631" max="15631" width="0.28515625" style="29" customWidth="1"/>
    <col min="15632" max="15632" width="9.7109375" style="29" customWidth="1"/>
    <col min="15633" max="15633" width="0.28515625" style="29" customWidth="1"/>
    <col min="15634" max="15634" width="3.7109375" style="29" customWidth="1"/>
    <col min="15635" max="15635" width="0.28515625" style="29" customWidth="1"/>
    <col min="15636" max="15636" width="12" style="29" bestFit="1" customWidth="1"/>
    <col min="15637" max="15637" width="2.28515625" style="29" customWidth="1"/>
    <col min="15638" max="15873" width="8.85546875" style="29"/>
    <col min="15874" max="15874" width="10.7109375" style="29" customWidth="1"/>
    <col min="15875" max="15875" width="5" style="29" bestFit="1" customWidth="1"/>
    <col min="15876" max="15876" width="0.28515625" style="29" customWidth="1"/>
    <col min="15877" max="15877" width="12.7109375" style="29" customWidth="1"/>
    <col min="15878" max="15878" width="0.28515625" style="29" customWidth="1"/>
    <col min="15879" max="15879" width="15.7109375" style="29" customWidth="1"/>
    <col min="15880" max="15880" width="0.28515625" style="29" customWidth="1"/>
    <col min="15881" max="15881" width="12.85546875" style="29" customWidth="1"/>
    <col min="15882" max="15882" width="0.28515625" style="29" customWidth="1"/>
    <col min="15883" max="15883" width="12.7109375" style="29" customWidth="1"/>
    <col min="15884" max="15884" width="3.7109375" style="29" customWidth="1"/>
    <col min="15885" max="15885" width="0.28515625" style="29" customWidth="1"/>
    <col min="15886" max="15886" width="12.7109375" style="29" customWidth="1"/>
    <col min="15887" max="15887" width="0.28515625" style="29" customWidth="1"/>
    <col min="15888" max="15888" width="9.7109375" style="29" customWidth="1"/>
    <col min="15889" max="15889" width="0.28515625" style="29" customWidth="1"/>
    <col min="15890" max="15890" width="3.7109375" style="29" customWidth="1"/>
    <col min="15891" max="15891" width="0.28515625" style="29" customWidth="1"/>
    <col min="15892" max="15892" width="12" style="29" bestFit="1" customWidth="1"/>
    <col min="15893" max="15893" width="2.28515625" style="29" customWidth="1"/>
    <col min="15894" max="16129" width="8.85546875" style="29"/>
    <col min="16130" max="16130" width="10.7109375" style="29" customWidth="1"/>
    <col min="16131" max="16131" width="5" style="29" bestFit="1" customWidth="1"/>
    <col min="16132" max="16132" width="0.28515625" style="29" customWidth="1"/>
    <col min="16133" max="16133" width="12.7109375" style="29" customWidth="1"/>
    <col min="16134" max="16134" width="0.28515625" style="29" customWidth="1"/>
    <col min="16135" max="16135" width="15.7109375" style="29" customWidth="1"/>
    <col min="16136" max="16136" width="0.28515625" style="29" customWidth="1"/>
    <col min="16137" max="16137" width="12.85546875" style="29" customWidth="1"/>
    <col min="16138" max="16138" width="0.28515625" style="29" customWidth="1"/>
    <col min="16139" max="16139" width="12.7109375" style="29" customWidth="1"/>
    <col min="16140" max="16140" width="3.7109375" style="29" customWidth="1"/>
    <col min="16141" max="16141" width="0.28515625" style="29" customWidth="1"/>
    <col min="16142" max="16142" width="12.7109375" style="29" customWidth="1"/>
    <col min="16143" max="16143" width="0.28515625" style="29" customWidth="1"/>
    <col min="16144" max="16144" width="9.7109375" style="29" customWidth="1"/>
    <col min="16145" max="16145" width="0.28515625" style="29" customWidth="1"/>
    <col min="16146" max="16146" width="3.7109375" style="29" customWidth="1"/>
    <col min="16147" max="16147" width="0.28515625" style="29" customWidth="1"/>
    <col min="16148" max="16148" width="12" style="29" bestFit="1" customWidth="1"/>
    <col min="16149" max="16149" width="2.28515625" style="29" customWidth="1"/>
    <col min="16150" max="16384" width="8.85546875" style="29"/>
  </cols>
  <sheetData>
    <row r="1" spans="3:26" ht="13.5" thickBot="1" x14ac:dyDescent="0.25"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3:26" ht="30" customHeight="1" thickBot="1" x14ac:dyDescent="0.25">
      <c r="C2" s="33" t="s">
        <v>44</v>
      </c>
      <c r="D2" s="34"/>
      <c r="E2" s="35" t="s">
        <v>45</v>
      </c>
      <c r="F2" s="36"/>
      <c r="G2" s="37" t="s">
        <v>46</v>
      </c>
      <c r="H2" s="36"/>
      <c r="I2" s="37" t="s">
        <v>47</v>
      </c>
      <c r="J2" s="36"/>
      <c r="K2" s="37" t="s">
        <v>48</v>
      </c>
      <c r="L2" s="38"/>
      <c r="M2" s="36"/>
      <c r="N2" s="33" t="s">
        <v>49</v>
      </c>
      <c r="O2" s="39"/>
      <c r="P2" s="40" t="s">
        <v>50</v>
      </c>
      <c r="Q2" s="41"/>
      <c r="R2" s="42"/>
      <c r="S2" s="39"/>
      <c r="T2" s="43" t="s">
        <v>51</v>
      </c>
      <c r="U2" s="86"/>
    </row>
    <row r="3" spans="3:26" ht="30" customHeight="1" thickBot="1" x14ac:dyDescent="0.25">
      <c r="C3" s="44"/>
      <c r="D3" s="45"/>
      <c r="E3" s="46"/>
      <c r="F3" s="45"/>
      <c r="G3" s="98" t="s">
        <v>68</v>
      </c>
      <c r="H3" s="45"/>
      <c r="I3" s="46"/>
      <c r="J3" s="45"/>
      <c r="K3" s="99"/>
      <c r="L3" s="47"/>
      <c r="M3" s="45"/>
      <c r="N3" s="125"/>
      <c r="O3" s="48"/>
      <c r="P3" s="49"/>
      <c r="Q3" s="50"/>
      <c r="R3" s="51"/>
      <c r="S3" s="48"/>
      <c r="T3" s="52"/>
      <c r="U3" s="86"/>
    </row>
    <row r="4" spans="3:26" ht="12.75" customHeight="1" x14ac:dyDescent="0.2">
      <c r="C4" s="53"/>
      <c r="D4" s="54"/>
      <c r="E4" s="55"/>
      <c r="F4" s="54"/>
      <c r="G4" s="100"/>
      <c r="H4" s="54"/>
      <c r="I4" s="55"/>
      <c r="J4" s="54"/>
      <c r="K4" s="100"/>
      <c r="L4" s="56"/>
      <c r="M4" s="54"/>
      <c r="N4" s="126"/>
      <c r="O4" s="54"/>
      <c r="P4" s="55"/>
      <c r="Q4" s="54"/>
      <c r="R4" s="55"/>
      <c r="S4" s="54"/>
      <c r="T4" s="57"/>
      <c r="U4" s="32"/>
    </row>
    <row r="5" spans="3:26" ht="15" customHeight="1" x14ac:dyDescent="0.25">
      <c r="C5" s="58">
        <v>1</v>
      </c>
      <c r="D5" s="48"/>
      <c r="E5" s="51" t="s">
        <v>52</v>
      </c>
      <c r="F5" s="48"/>
      <c r="G5" s="101">
        <v>752127351</v>
      </c>
      <c r="H5" s="48"/>
      <c r="I5" s="102">
        <f>G5/$G$10</f>
        <v>0.5372775208424756</v>
      </c>
      <c r="J5" s="48"/>
      <c r="K5" s="103">
        <v>3.8899999999999997E-2</v>
      </c>
      <c r="L5" s="59"/>
      <c r="M5" s="48"/>
      <c r="N5" s="127">
        <f>ROUND(I5*K5,4)</f>
        <v>2.0899999999999998E-2</v>
      </c>
      <c r="O5" s="48"/>
      <c r="P5" s="104">
        <f>P34</f>
        <v>1.0060928985938846</v>
      </c>
      <c r="Q5" s="48"/>
      <c r="R5" s="60"/>
      <c r="S5" s="48"/>
      <c r="T5" s="135">
        <f>ROUND(N5*P5,4)</f>
        <v>2.1000000000000001E-2</v>
      </c>
      <c r="U5" s="87"/>
      <c r="Z5" s="88"/>
    </row>
    <row r="6" spans="3:26" ht="15" x14ac:dyDescent="0.25">
      <c r="C6" s="58">
        <f>+C5+1</f>
        <v>2</v>
      </c>
      <c r="D6" s="48"/>
      <c r="E6" s="51" t="s">
        <v>53</v>
      </c>
      <c r="F6" s="48"/>
      <c r="G6" s="101">
        <v>0</v>
      </c>
      <c r="H6" s="48"/>
      <c r="I6" s="102">
        <f t="shared" ref="I6:I8" si="0">G6/$G$10</f>
        <v>0</v>
      </c>
      <c r="J6" s="48"/>
      <c r="K6" s="103">
        <v>1.7100000000000001E-2</v>
      </c>
      <c r="L6" s="59"/>
      <c r="M6" s="48"/>
      <c r="N6" s="127">
        <f>ROUND(I6*K6,4)</f>
        <v>0</v>
      </c>
      <c r="O6" s="48"/>
      <c r="P6" s="104">
        <f>P34</f>
        <v>1.0060928985938846</v>
      </c>
      <c r="Q6" s="48"/>
      <c r="R6" s="51"/>
      <c r="S6" s="48"/>
      <c r="T6" s="135">
        <f>ROUND(N6*P6,4)</f>
        <v>0</v>
      </c>
      <c r="U6" s="87"/>
      <c r="Z6" s="88"/>
    </row>
    <row r="7" spans="3:26" ht="26.25" x14ac:dyDescent="0.25">
      <c r="C7" s="58">
        <f>+C6+1</f>
        <v>3</v>
      </c>
      <c r="D7" s="48"/>
      <c r="E7" s="61" t="s">
        <v>54</v>
      </c>
      <c r="F7" s="48"/>
      <c r="G7" s="101">
        <v>42248832</v>
      </c>
      <c r="H7" s="48"/>
      <c r="I7" s="102">
        <f t="shared" si="0"/>
        <v>3.0180191805643096E-2</v>
      </c>
      <c r="J7" s="48"/>
      <c r="K7" s="103">
        <v>2.8000000000000001E-2</v>
      </c>
      <c r="L7" s="59"/>
      <c r="M7" s="48"/>
      <c r="N7" s="127">
        <f>ROUND(I7*K7,4)</f>
        <v>8.0000000000000004E-4</v>
      </c>
      <c r="O7" s="48"/>
      <c r="P7" s="104">
        <f>P34</f>
        <v>1.0060928985938846</v>
      </c>
      <c r="Q7" s="48"/>
      <c r="R7" s="51"/>
      <c r="S7" s="48"/>
      <c r="T7" s="135">
        <f>ROUND(N7*P7,4)</f>
        <v>8.0000000000000004E-4</v>
      </c>
      <c r="U7" s="87"/>
      <c r="Z7" s="88"/>
    </row>
    <row r="8" spans="3:26" ht="15" x14ac:dyDescent="0.25">
      <c r="C8" s="58">
        <f>+C7+1</f>
        <v>4</v>
      </c>
      <c r="D8" s="48"/>
      <c r="E8" s="51" t="s">
        <v>55</v>
      </c>
      <c r="F8" s="48"/>
      <c r="G8" s="101">
        <v>605509950</v>
      </c>
      <c r="H8" s="48"/>
      <c r="I8" s="102">
        <f t="shared" si="0"/>
        <v>0.43254228735188133</v>
      </c>
      <c r="J8" s="48"/>
      <c r="K8" s="105">
        <v>9.0999999999999998E-2</v>
      </c>
      <c r="L8" s="62" t="s">
        <v>56</v>
      </c>
      <c r="M8" s="48"/>
      <c r="N8" s="127">
        <f>ROUND(I8*K8,4)</f>
        <v>3.9399999999999998E-2</v>
      </c>
      <c r="O8" s="48"/>
      <c r="P8" s="106">
        <f>T34</f>
        <v>1.3527309999999999</v>
      </c>
      <c r="Q8" s="48"/>
      <c r="R8" s="63"/>
      <c r="S8" s="48"/>
      <c r="T8" s="135">
        <f>ROUND(N8*P8,4)</f>
        <v>5.33E-2</v>
      </c>
      <c r="U8" s="87"/>
      <c r="Z8" s="88"/>
    </row>
    <row r="9" spans="3:26" ht="15" x14ac:dyDescent="0.25">
      <c r="C9" s="58"/>
      <c r="D9" s="48"/>
      <c r="E9" s="51"/>
      <c r="F9" s="48"/>
      <c r="G9" s="101"/>
      <c r="H9" s="48"/>
      <c r="I9" s="107"/>
      <c r="J9" s="48"/>
      <c r="K9" s="108"/>
      <c r="L9" s="59"/>
      <c r="M9" s="48"/>
      <c r="N9" s="128"/>
      <c r="O9" s="48"/>
      <c r="P9" s="49"/>
      <c r="Q9" s="48"/>
      <c r="R9" s="51"/>
      <c r="S9" s="48"/>
      <c r="T9" s="135"/>
      <c r="U9" s="89"/>
    </row>
    <row r="10" spans="3:26" ht="15" x14ac:dyDescent="0.25">
      <c r="C10" s="58">
        <f>+C8+1</f>
        <v>5</v>
      </c>
      <c r="D10" s="48"/>
      <c r="E10" s="51" t="s">
        <v>57</v>
      </c>
      <c r="F10" s="48"/>
      <c r="G10" s="109">
        <f>SUM(G5:G8)</f>
        <v>1399886133</v>
      </c>
      <c r="H10" s="48"/>
      <c r="I10" s="110">
        <f>SUM(I5:I8)</f>
        <v>1</v>
      </c>
      <c r="J10" s="48"/>
      <c r="K10" s="108"/>
      <c r="L10" s="59"/>
      <c r="M10" s="48"/>
      <c r="N10" s="129" t="s">
        <v>0</v>
      </c>
      <c r="O10" s="48"/>
      <c r="P10" s="51"/>
      <c r="Q10" s="48"/>
      <c r="R10" s="51"/>
      <c r="S10" s="48"/>
      <c r="T10" s="136">
        <f>ROUND(SUM(T5:T9),3)</f>
        <v>7.4999999999999997E-2</v>
      </c>
      <c r="U10" s="90"/>
    </row>
    <row r="11" spans="3:26" ht="15" x14ac:dyDescent="0.25">
      <c r="C11" s="58"/>
      <c r="D11" s="48"/>
      <c r="E11" s="51"/>
      <c r="F11" s="48"/>
      <c r="G11" s="51"/>
      <c r="H11" s="48"/>
      <c r="I11" s="51"/>
      <c r="J11" s="48"/>
      <c r="K11" s="51"/>
      <c r="L11" s="59"/>
      <c r="M11" s="48"/>
      <c r="N11" s="130"/>
      <c r="O11" s="48"/>
      <c r="P11" s="51"/>
      <c r="Q11" s="48"/>
      <c r="R11" s="51"/>
      <c r="S11" s="48"/>
      <c r="T11" s="64"/>
      <c r="U11" s="32"/>
    </row>
    <row r="12" spans="3:26" ht="15.75" thickBot="1" x14ac:dyDescent="0.3">
      <c r="C12" s="65"/>
      <c r="D12" s="66"/>
      <c r="E12" s="67"/>
      <c r="F12" s="66"/>
      <c r="G12" s="67"/>
      <c r="H12" s="66"/>
      <c r="I12" s="67"/>
      <c r="J12" s="66"/>
      <c r="K12" s="67"/>
      <c r="L12" s="68"/>
      <c r="M12" s="66"/>
      <c r="N12" s="131"/>
      <c r="O12" s="66"/>
      <c r="P12" s="67"/>
      <c r="Q12" s="66"/>
      <c r="R12" s="67"/>
      <c r="S12" s="66"/>
      <c r="T12" s="69"/>
      <c r="U12" s="32"/>
    </row>
    <row r="13" spans="3:26" hidden="1" x14ac:dyDescent="0.2">
      <c r="C13" s="70"/>
      <c r="D13" s="7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71"/>
      <c r="P13" s="32"/>
      <c r="Q13" s="72"/>
      <c r="R13" s="32"/>
      <c r="S13" s="32"/>
      <c r="T13" s="73"/>
      <c r="U13" s="32"/>
    </row>
    <row r="14" spans="3:26" ht="12" hidden="1" customHeight="1" x14ac:dyDescent="0.2">
      <c r="C14" s="70"/>
      <c r="D14" s="7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71"/>
      <c r="P14" s="32"/>
      <c r="Q14" s="72"/>
      <c r="R14" s="32"/>
      <c r="S14" s="32"/>
      <c r="T14" s="73"/>
      <c r="U14" s="32"/>
    </row>
    <row r="15" spans="3:26" s="77" customFormat="1" ht="12" customHeight="1" x14ac:dyDescent="0.2"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4"/>
      <c r="R15" s="75"/>
      <c r="S15" s="75"/>
      <c r="T15" s="75"/>
      <c r="U15" s="75"/>
    </row>
    <row r="16" spans="3:26" s="77" customFormat="1" ht="12" customHeight="1" x14ac:dyDescent="0.2"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4"/>
      <c r="R16" s="75"/>
      <c r="S16" s="75"/>
      <c r="T16" s="75"/>
      <c r="U16" s="75"/>
    </row>
    <row r="17" spans="3:22" s="77" customFormat="1" ht="12" customHeight="1" x14ac:dyDescent="0.2"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 t="s">
        <v>58</v>
      </c>
      <c r="Q17" s="76"/>
      <c r="T17" s="76" t="s">
        <v>59</v>
      </c>
      <c r="U17" s="75"/>
    </row>
    <row r="18" spans="3:22" ht="15" x14ac:dyDescent="0.25">
      <c r="C18" s="63">
        <v>6</v>
      </c>
      <c r="D18" s="51"/>
      <c r="E18" s="60" t="s">
        <v>60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111">
        <v>100</v>
      </c>
      <c r="Q18" s="92"/>
      <c r="R18" s="92"/>
      <c r="S18" s="92"/>
      <c r="T18" s="112">
        <f>P18</f>
        <v>100</v>
      </c>
      <c r="U18" s="51"/>
      <c r="V18" s="78"/>
    </row>
    <row r="19" spans="3:22" ht="15" x14ac:dyDescent="0.25">
      <c r="C19" s="63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95"/>
      <c r="Q19" s="95"/>
      <c r="R19" s="95"/>
      <c r="S19" s="95"/>
      <c r="T19" s="113"/>
      <c r="U19" s="78"/>
      <c r="V19" s="78"/>
    </row>
    <row r="20" spans="3:22" ht="15" x14ac:dyDescent="0.25">
      <c r="C20" s="63">
        <v>7</v>
      </c>
      <c r="D20" s="78"/>
      <c r="E20" s="79" t="s">
        <v>61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14">
        <v>0.41</v>
      </c>
      <c r="Q20" s="95"/>
      <c r="R20" s="95"/>
      <c r="S20" s="95"/>
      <c r="T20" s="113">
        <f>P20</f>
        <v>0.41</v>
      </c>
      <c r="U20" s="78"/>
      <c r="V20" s="78"/>
    </row>
    <row r="21" spans="3:22" ht="15" x14ac:dyDescent="0.25">
      <c r="C21" s="63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95"/>
      <c r="Q21" s="95"/>
      <c r="R21" s="95"/>
      <c r="S21" s="95"/>
      <c r="T21" s="113"/>
      <c r="U21" s="78"/>
      <c r="V21" s="78"/>
    </row>
    <row r="22" spans="3:22" ht="15" x14ac:dyDescent="0.25">
      <c r="C22" s="63">
        <v>8</v>
      </c>
      <c r="D22" s="78"/>
      <c r="E22" s="79" t="s">
        <v>62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95">
        <v>0.1956</v>
      </c>
      <c r="Q22" s="95"/>
      <c r="R22" s="95"/>
      <c r="S22" s="95"/>
      <c r="T22" s="113">
        <f>P22</f>
        <v>0.1956</v>
      </c>
      <c r="U22" s="78"/>
      <c r="V22" s="78"/>
    </row>
    <row r="23" spans="3:22" ht="15" x14ac:dyDescent="0.25">
      <c r="C23" s="63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15" t="s">
        <v>0</v>
      </c>
      <c r="Q23" s="95"/>
      <c r="R23" s="95"/>
      <c r="S23" s="95"/>
      <c r="T23" s="113"/>
      <c r="U23" s="78"/>
      <c r="V23" s="78"/>
    </row>
    <row r="24" spans="3:22" ht="15" x14ac:dyDescent="0.25">
      <c r="C24" s="63">
        <v>9</v>
      </c>
      <c r="D24" s="78"/>
      <c r="E24" s="79" t="s">
        <v>63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116">
        <f>P18-P20-P22</f>
        <v>99.394400000000005</v>
      </c>
      <c r="Q24" s="117"/>
      <c r="R24" s="117"/>
      <c r="S24" s="117"/>
      <c r="T24" s="118">
        <f>T18-T20-T22</f>
        <v>99.394400000000005</v>
      </c>
      <c r="U24" s="78"/>
      <c r="V24" s="78"/>
    </row>
    <row r="25" spans="3:22" ht="15" x14ac:dyDescent="0.25">
      <c r="C25" s="63"/>
      <c r="D25" s="78"/>
      <c r="E25" s="79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19"/>
      <c r="U25" s="78"/>
      <c r="V25" s="78"/>
    </row>
    <row r="26" spans="3:22" ht="15" x14ac:dyDescent="0.25">
      <c r="C26" s="63">
        <v>10</v>
      </c>
      <c r="D26" s="78"/>
      <c r="E26" s="80" t="s">
        <v>69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20">
        <v>5.8545E-2</v>
      </c>
      <c r="Q26" s="95"/>
      <c r="R26" s="95"/>
      <c r="S26" s="95"/>
      <c r="T26" s="118">
        <f>ROUND(T24*P26,6)</f>
        <v>5.819045</v>
      </c>
      <c r="U26" s="78"/>
      <c r="V26" s="78"/>
    </row>
    <row r="27" spans="3:22" ht="15" x14ac:dyDescent="0.25">
      <c r="C27" s="63"/>
      <c r="D27" s="78"/>
      <c r="E27" s="79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82"/>
      <c r="Q27" s="78"/>
      <c r="R27" s="78"/>
      <c r="S27" s="78"/>
      <c r="T27" s="119"/>
      <c r="U27" s="78"/>
      <c r="V27" s="78"/>
    </row>
    <row r="28" spans="3:22" ht="15" x14ac:dyDescent="0.25">
      <c r="C28" s="63">
        <v>11</v>
      </c>
      <c r="D28" s="78"/>
      <c r="E28" s="80" t="s">
        <v>70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2"/>
      <c r="Q28" s="78"/>
      <c r="R28" s="78"/>
      <c r="S28" s="78"/>
      <c r="T28" s="118">
        <f>T24-T26</f>
        <v>93.575355000000002</v>
      </c>
      <c r="U28" s="78"/>
      <c r="V28" s="78"/>
    </row>
    <row r="29" spans="3:22" ht="15" x14ac:dyDescent="0.25">
      <c r="C29" s="63"/>
      <c r="D29" s="78"/>
      <c r="E29" s="79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19"/>
      <c r="U29" s="78"/>
      <c r="V29" s="78"/>
    </row>
    <row r="30" spans="3:22" ht="15" x14ac:dyDescent="0.25">
      <c r="C30" s="63">
        <f>C28+1</f>
        <v>12</v>
      </c>
      <c r="D30" s="78"/>
      <c r="E30" s="80" t="s">
        <v>71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21">
        <f>T28*0.21</f>
        <v>19.650824549999999</v>
      </c>
      <c r="U30" s="78"/>
      <c r="V30" s="78"/>
    </row>
    <row r="31" spans="3:22" ht="15" x14ac:dyDescent="0.25">
      <c r="C31" s="63"/>
      <c r="D31" s="78"/>
      <c r="E31" s="80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19"/>
      <c r="U31" s="78"/>
      <c r="V31" s="78"/>
    </row>
    <row r="32" spans="3:22" ht="15" x14ac:dyDescent="0.25">
      <c r="C32" s="63">
        <f>C30+1</f>
        <v>13</v>
      </c>
      <c r="D32" s="78"/>
      <c r="E32" s="80" t="s">
        <v>64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18">
        <f>T28-T30</f>
        <v>73.924530450000006</v>
      </c>
      <c r="U32" s="78"/>
      <c r="V32" s="78"/>
    </row>
    <row r="33" spans="1:24" ht="15" x14ac:dyDescent="0.25">
      <c r="C33" s="63"/>
      <c r="D33" s="78"/>
      <c r="E33" s="80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22"/>
      <c r="U33" s="78"/>
      <c r="V33" s="78"/>
    </row>
    <row r="34" spans="1:24" ht="15" x14ac:dyDescent="0.25">
      <c r="C34" s="63">
        <f>C32+1</f>
        <v>14</v>
      </c>
      <c r="D34" s="78"/>
      <c r="E34" s="80" t="s">
        <v>65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23">
        <f>100/P24</f>
        <v>1.0060928985938846</v>
      </c>
      <c r="Q34" s="78"/>
      <c r="R34" s="78"/>
      <c r="S34" s="78"/>
      <c r="T34" s="124">
        <f>ROUND(100/T32,6)</f>
        <v>1.3527309999999999</v>
      </c>
      <c r="U34" s="78"/>
      <c r="V34" s="78"/>
    </row>
    <row r="35" spans="1:24" ht="15" x14ac:dyDescent="0.25">
      <c r="C35" s="63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</row>
    <row r="36" spans="1:24" x14ac:dyDescent="0.2">
      <c r="A36" s="30"/>
      <c r="B36" s="30"/>
      <c r="C36" s="83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30"/>
      <c r="X36" s="30"/>
    </row>
    <row r="37" spans="1:24" x14ac:dyDescent="0.2">
      <c r="A37" s="81" t="s">
        <v>66</v>
      </c>
      <c r="B37" s="81"/>
      <c r="C37" s="83"/>
      <c r="D37" s="80"/>
      <c r="E37" s="3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30"/>
      <c r="X37" s="30"/>
    </row>
    <row r="38" spans="1:24" x14ac:dyDescent="0.2">
      <c r="A38" s="91" t="s">
        <v>56</v>
      </c>
      <c r="B38" s="91"/>
      <c r="C38" s="84"/>
      <c r="D38" s="85"/>
      <c r="E38" s="85"/>
      <c r="F38" s="85"/>
      <c r="G38" s="85"/>
      <c r="H38" s="85"/>
      <c r="I38" s="30"/>
      <c r="J38" s="30"/>
      <c r="K38" s="30"/>
      <c r="L38" s="30"/>
      <c r="M38" s="30"/>
      <c r="N38" s="30"/>
      <c r="O38" s="30"/>
      <c r="P38" s="80"/>
      <c r="Q38" s="80"/>
      <c r="R38" s="80"/>
      <c r="S38" s="80"/>
      <c r="T38" s="80"/>
      <c r="U38" s="80"/>
      <c r="V38" s="80"/>
      <c r="W38" s="30"/>
      <c r="X38" s="30"/>
    </row>
    <row r="39" spans="1:24" x14ac:dyDescent="0.2">
      <c r="C39" s="82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1:24" x14ac:dyDescent="0.2">
      <c r="C40" s="82"/>
      <c r="D40" s="78"/>
      <c r="E40" s="78"/>
      <c r="F40" s="78"/>
      <c r="G40" s="78"/>
      <c r="H40" s="78"/>
      <c r="I40" s="78"/>
      <c r="J40" s="92"/>
      <c r="K40" s="92" t="s">
        <v>67</v>
      </c>
      <c r="L40" s="92"/>
      <c r="M40" s="92"/>
      <c r="N40" s="92"/>
      <c r="O40" s="92"/>
      <c r="P40" s="93"/>
      <c r="Q40" s="94"/>
      <c r="R40" s="92"/>
      <c r="S40" s="92"/>
      <c r="T40" s="92"/>
      <c r="U40" s="92"/>
      <c r="V40" s="95"/>
    </row>
    <row r="41" spans="1:24" x14ac:dyDescent="0.2">
      <c r="C41" s="82"/>
      <c r="D41" s="78"/>
      <c r="E41" s="78"/>
      <c r="F41" s="78"/>
      <c r="G41" s="78"/>
      <c r="H41" s="78"/>
      <c r="I41" s="78"/>
      <c r="J41" s="92"/>
      <c r="K41" s="92"/>
      <c r="L41" s="92"/>
      <c r="M41" s="92"/>
      <c r="N41" s="92"/>
      <c r="O41" s="92"/>
      <c r="P41" s="92"/>
      <c r="Q41" s="94"/>
      <c r="R41" s="92"/>
      <c r="S41" s="92"/>
      <c r="T41" s="92"/>
      <c r="U41" s="92"/>
      <c r="V41" s="95"/>
    </row>
    <row r="42" spans="1:24" x14ac:dyDescent="0.2">
      <c r="C42" s="82"/>
      <c r="D42" s="78"/>
      <c r="E42" s="78"/>
      <c r="F42" s="78"/>
      <c r="G42" s="78"/>
      <c r="H42" s="78"/>
      <c r="I42" s="78"/>
      <c r="J42" s="92"/>
      <c r="K42" s="92"/>
      <c r="L42" s="92"/>
      <c r="M42" s="92"/>
      <c r="N42" s="92"/>
      <c r="O42" s="92"/>
      <c r="P42" s="92"/>
      <c r="Q42" s="94"/>
      <c r="R42" s="92"/>
      <c r="S42" s="92"/>
      <c r="T42" s="92"/>
      <c r="U42" s="92"/>
      <c r="V42" s="95"/>
    </row>
    <row r="43" spans="1:24" x14ac:dyDescent="0.2">
      <c r="C43" s="82"/>
      <c r="D43" s="78"/>
      <c r="E43" s="78"/>
      <c r="F43" s="78"/>
      <c r="G43" s="78"/>
      <c r="H43" s="78"/>
      <c r="I43" s="78"/>
      <c r="J43" s="92"/>
      <c r="K43" s="92"/>
      <c r="L43" s="92"/>
      <c r="M43" s="92"/>
      <c r="N43" s="92"/>
      <c r="O43" s="92"/>
      <c r="P43" s="92"/>
      <c r="Q43" s="94"/>
      <c r="R43" s="92"/>
      <c r="S43" s="92"/>
      <c r="T43" s="92"/>
      <c r="U43" s="92"/>
      <c r="V43" s="95"/>
    </row>
    <row r="44" spans="1:24" x14ac:dyDescent="0.2">
      <c r="C44" s="82"/>
      <c r="D44" s="78"/>
      <c r="E44" s="78"/>
      <c r="F44" s="78"/>
      <c r="G44" s="78"/>
      <c r="H44" s="78"/>
      <c r="I44" s="78"/>
      <c r="J44" s="92"/>
      <c r="K44" s="92"/>
      <c r="L44" s="92"/>
      <c r="M44" s="92"/>
      <c r="N44" s="92"/>
      <c r="O44" s="92"/>
      <c r="P44" s="92"/>
      <c r="Q44" s="94"/>
      <c r="R44" s="92"/>
      <c r="S44" s="92"/>
      <c r="T44" s="92"/>
      <c r="U44" s="92"/>
      <c r="V44" s="95"/>
    </row>
    <row r="45" spans="1:24" x14ac:dyDescent="0.2">
      <c r="C45" s="82"/>
      <c r="D45" s="78"/>
      <c r="E45" s="78"/>
      <c r="F45" s="78"/>
      <c r="G45" s="78"/>
      <c r="H45" s="78"/>
      <c r="I45" s="78"/>
      <c r="J45" s="92"/>
      <c r="K45" s="92"/>
      <c r="L45" s="92"/>
      <c r="M45" s="92"/>
      <c r="N45" s="92"/>
      <c r="O45" s="92"/>
      <c r="P45" s="92"/>
      <c r="Q45" s="94"/>
      <c r="R45" s="92"/>
      <c r="S45" s="92"/>
      <c r="T45" s="92"/>
      <c r="U45" s="92"/>
      <c r="V45" s="95"/>
    </row>
    <row r="46" spans="1:24" x14ac:dyDescent="0.2">
      <c r="C46" s="82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</row>
    <row r="47" spans="1:24" x14ac:dyDescent="0.2">
      <c r="C47" s="96" t="s">
        <v>0</v>
      </c>
      <c r="D47" s="97"/>
      <c r="E47" s="92"/>
      <c r="F47" s="92"/>
      <c r="G47" s="92"/>
      <c r="H47" s="92"/>
      <c r="I47" s="92"/>
    </row>
    <row r="49" spans="3:9" x14ac:dyDescent="0.2">
      <c r="C49" s="97"/>
      <c r="D49" s="97"/>
      <c r="E49" s="92"/>
      <c r="F49" s="92"/>
      <c r="G49" s="92"/>
      <c r="H49" s="92"/>
      <c r="I49" s="92"/>
    </row>
    <row r="50" spans="3:9" x14ac:dyDescent="0.2">
      <c r="C50" s="82"/>
      <c r="D50" s="78"/>
      <c r="E50" s="78"/>
      <c r="F50" s="78"/>
      <c r="G50" s="78"/>
      <c r="H50" s="78"/>
      <c r="I50" s="78"/>
    </row>
  </sheetData>
  <printOptions horizontalCentered="1" verticalCentered="1"/>
  <pageMargins left="0" right="0" top="0" bottom="0.2" header="0" footer="0"/>
  <pageSetup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87C182-B744-4447-B37A-ED1D4D061AF6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6DE5DBC-5923-435C-9D22-6DAD0A5423DF}"/>
</file>

<file path=customXml/itemProps3.xml><?xml version="1.0" encoding="utf-8"?>
<ds:datastoreItem xmlns:ds="http://schemas.openxmlformats.org/officeDocument/2006/customXml" ds:itemID="{6148AAD9-9588-41D5-A3A3-7E0EBC9D3BCD}"/>
</file>

<file path=customXml/itemProps4.xml><?xml version="1.0" encoding="utf-8"?>
<ds:datastoreItem xmlns:ds="http://schemas.openxmlformats.org/officeDocument/2006/customXml" ds:itemID="{DF5FEBA8-F2AF-4FC4-A609-6C4D136F00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Est. CCR.ELG Impact</vt:lpstr>
      <vt:lpstr>Est. CCR Only Impact</vt:lpstr>
      <vt:lpstr>Est Revenue Req CCR.ELG</vt:lpstr>
      <vt:lpstr>Est Revenue Req CCR Only</vt:lpstr>
      <vt:lpstr>Depreciation </vt:lpstr>
      <vt:lpstr>ADFIT_CCR.ELG</vt:lpstr>
      <vt:lpstr>ADFIT_CCR Only</vt:lpstr>
      <vt:lpstr>Allocation Factor</vt:lpstr>
      <vt:lpstr>WACC</vt:lpstr>
      <vt:lpstr>CWIP CCR.ELG</vt:lpstr>
      <vt:lpstr>CWIP CCR Only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2021-01-04T22:55:37Z</cp:lastPrinted>
  <dcterms:created xsi:type="dcterms:W3CDTF">2017-04-11T14:00:50Z</dcterms:created>
  <dcterms:modified xsi:type="dcterms:W3CDTF">2021-03-25T17:11:13Z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63a8f6b6-dac8-4cb3-a69e-454efb26d92a</vt:lpwstr>
  </property>
  <property fmtid="{D5CDD505-2E9C-101B-9397-08002B2CF9AE}" pid="3" name="bjSaver">
    <vt:lpwstr>Yzo6iu4RCOp5VcJWjy40zzIEO7NbA0wx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ContentTypeId">
    <vt:lpwstr>0x01010053E2BDECB756CA4D9BCDF6A872126CDA</vt:lpwstr>
  </property>
</Properties>
</file>