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1-00004 Kentucky Power\DR Responses\"/>
    </mc:Choice>
  </mc:AlternateContent>
  <bookViews>
    <workbookView xWindow="0" yWindow="0" windowWidth="19200" windowHeight="7050" firstSheet="1" activeTab="2"/>
  </bookViews>
  <sheets>
    <sheet name="Summary Savings Table for Test" sheetId="11" r:id="rId1"/>
    <sheet name="Summary Savings" sheetId="12" r:id="rId2"/>
    <sheet name="Level Rev Req - Grossed Up WACC" sheetId="13" r:id="rId3"/>
    <sheet name="Securitized Rev Req" sheetId="14" r:id="rId4"/>
    <sheet name="Mitchell-Source Data" sheetId="2" r:id="rId5"/>
    <sheet name="AG-KIUC 1-27" sheetId="15" r:id="rId6"/>
  </sheets>
  <externalReferences>
    <externalReference r:id="rId7"/>
    <externalReference r:id="rId8"/>
  </externalReferences>
  <definedNames>
    <definedName name="IC_Act">[1]IC!$A$4:$AE$19</definedName>
    <definedName name="KU_Act">[2]KU!$A$5:$AE$19</definedName>
    <definedName name="LGE_Act">[2]LGE!$A$4:$AE$19</definedName>
    <definedName name="_xlnm.Print_Area" localSheetId="2">'Level Rev Req - Grossed Up WACC'!$A$1:$H$197</definedName>
    <definedName name="_xlnm.Print_Area" localSheetId="3">'Securitized Rev Req'!$A$1:$H$254</definedName>
    <definedName name="_xlnm.Print_Area" localSheetId="1">'Summary Savings'!$A$1:$K$22</definedName>
    <definedName name="_xlnm.Print_Area" localSheetId="0">'Summary Savings Table for Test'!$B$2:$H$52</definedName>
    <definedName name="_xlnm.Print_Titles" localSheetId="2">'Level Rev Req - Grossed Up WACC'!$1:$15</definedName>
    <definedName name="_xlnm.Print_Titles" localSheetId="3">'Securitized Rev Req'!$1:$15</definedName>
    <definedName name="tim" localSheetId="3">#REF!</definedName>
    <definedName name="tim" localSheetId="0">#REF!</definedName>
    <definedName name="tim">#REF!</definedName>
  </definedNames>
  <calcPr calcId="181029"/>
</workbook>
</file>

<file path=xl/calcChain.xml><?xml version="1.0" encoding="utf-8"?>
<calcChain xmlns="http://schemas.openxmlformats.org/spreadsheetml/2006/main">
  <c r="D7" i="13" l="1"/>
  <c r="D7" i="14"/>
  <c r="J25" i="2" l="1"/>
  <c r="J26" i="2" s="1"/>
  <c r="L14" i="2" s="1"/>
  <c r="D4" i="13" l="1"/>
  <c r="Z14" i="2"/>
  <c r="Y14" i="2"/>
  <c r="X14" i="2"/>
  <c r="W14" i="2"/>
  <c r="V14" i="2"/>
  <c r="U14" i="2"/>
  <c r="T14" i="2"/>
  <c r="E316" i="14"/>
  <c r="I316" i="14" s="1"/>
  <c r="E315" i="14"/>
  <c r="I315" i="14" s="1"/>
  <c r="E314" i="14"/>
  <c r="I314" i="14" s="1"/>
  <c r="E313" i="14"/>
  <c r="I313" i="14" s="1"/>
  <c r="E312" i="14"/>
  <c r="I312" i="14" s="1"/>
  <c r="E311" i="14"/>
  <c r="I311" i="14" s="1"/>
  <c r="E310" i="14"/>
  <c r="I310" i="14" s="1"/>
  <c r="E309" i="14"/>
  <c r="I309" i="14" s="1"/>
  <c r="E308" i="14"/>
  <c r="I308" i="14" s="1"/>
  <c r="E307" i="14"/>
  <c r="I307" i="14" s="1"/>
  <c r="E306" i="14"/>
  <c r="I306" i="14" s="1"/>
  <c r="E305" i="14"/>
  <c r="I305" i="14" s="1"/>
  <c r="E304" i="14"/>
  <c r="I304" i="14" s="1"/>
  <c r="E303" i="14"/>
  <c r="I303" i="14" s="1"/>
  <c r="E302" i="14"/>
  <c r="I302" i="14" s="1"/>
  <c r="E301" i="14"/>
  <c r="I301" i="14" s="1"/>
  <c r="E300" i="14"/>
  <c r="I300" i="14" s="1"/>
  <c r="E299" i="14"/>
  <c r="I299" i="14" s="1"/>
  <c r="E298" i="14"/>
  <c r="I298" i="14" s="1"/>
  <c r="E297" i="14"/>
  <c r="I297" i="14" s="1"/>
  <c r="E296" i="14"/>
  <c r="I296" i="14" s="1"/>
  <c r="E295" i="14"/>
  <c r="I295" i="14" s="1"/>
  <c r="E294" i="14"/>
  <c r="I294" i="14" s="1"/>
  <c r="E293" i="14"/>
  <c r="I293" i="14" s="1"/>
  <c r="E292" i="14"/>
  <c r="I292" i="14" s="1"/>
  <c r="E291" i="14"/>
  <c r="I291" i="14" s="1"/>
  <c r="E290" i="14"/>
  <c r="I290" i="14" s="1"/>
  <c r="E289" i="14"/>
  <c r="I289" i="14" s="1"/>
  <c r="E288" i="14"/>
  <c r="I288" i="14" s="1"/>
  <c r="E287" i="14"/>
  <c r="I287" i="14" s="1"/>
  <c r="E286" i="14"/>
  <c r="I286" i="14" s="1"/>
  <c r="E285" i="14"/>
  <c r="I285" i="14" s="1"/>
  <c r="E284" i="14"/>
  <c r="I284" i="14" s="1"/>
  <c r="E283" i="14"/>
  <c r="I283" i="14" s="1"/>
  <c r="E282" i="14"/>
  <c r="I282" i="14" s="1"/>
  <c r="E281" i="14"/>
  <c r="I281" i="14" s="1"/>
  <c r="E280" i="14"/>
  <c r="I280" i="14" s="1"/>
  <c r="E279" i="14"/>
  <c r="I279" i="14" s="1"/>
  <c r="E278" i="14"/>
  <c r="I278" i="14" s="1"/>
  <c r="E277" i="14"/>
  <c r="I277" i="14" s="1"/>
  <c r="E276" i="14"/>
  <c r="I276" i="14" s="1"/>
  <c r="E275" i="14"/>
  <c r="I275" i="14" s="1"/>
  <c r="E274" i="14"/>
  <c r="I274" i="14" s="1"/>
  <c r="E273" i="14"/>
  <c r="I273" i="14" s="1"/>
  <c r="E272" i="14"/>
  <c r="I272" i="14" s="1"/>
  <c r="E271" i="14"/>
  <c r="I271" i="14" s="1"/>
  <c r="E270" i="14"/>
  <c r="I270" i="14" s="1"/>
  <c r="E269" i="14"/>
  <c r="I269" i="14" s="1"/>
  <c r="E268" i="14"/>
  <c r="I268" i="14" s="1"/>
  <c r="E267" i="14"/>
  <c r="I267" i="14" s="1"/>
  <c r="E266" i="14"/>
  <c r="I266" i="14" s="1"/>
  <c r="E265" i="14"/>
  <c r="I265" i="14" s="1"/>
  <c r="E264" i="14"/>
  <c r="I264" i="14" s="1"/>
  <c r="E263" i="14"/>
  <c r="I263" i="14" s="1"/>
  <c r="E262" i="14"/>
  <c r="I262" i="14" s="1"/>
  <c r="E261" i="14"/>
  <c r="I261" i="14" s="1"/>
  <c r="E260" i="14"/>
  <c r="I260" i="14" s="1"/>
  <c r="E259" i="14"/>
  <c r="I259" i="14" s="1"/>
  <c r="E258" i="14"/>
  <c r="I258" i="14" s="1"/>
  <c r="E257" i="14"/>
  <c r="I257" i="14" s="1"/>
  <c r="E256" i="14"/>
  <c r="I256" i="14" s="1"/>
  <c r="E255" i="14"/>
  <c r="I255" i="14" s="1"/>
  <c r="E254" i="14"/>
  <c r="I254" i="14" s="1"/>
  <c r="E253" i="14"/>
  <c r="I253" i="14" s="1"/>
  <c r="E252" i="14"/>
  <c r="I252" i="14" s="1"/>
  <c r="E251" i="14"/>
  <c r="I251" i="14" s="1"/>
  <c r="E250" i="14"/>
  <c r="I250" i="14" s="1"/>
  <c r="E249" i="14"/>
  <c r="I249" i="14" s="1"/>
  <c r="E248" i="14"/>
  <c r="I248" i="14" s="1"/>
  <c r="E247" i="14"/>
  <c r="I247" i="14" s="1"/>
  <c r="E246" i="14"/>
  <c r="I246" i="14" s="1"/>
  <c r="E245" i="14"/>
  <c r="I245" i="14" s="1"/>
  <c r="E244" i="14"/>
  <c r="I244" i="14" s="1"/>
  <c r="E243" i="14"/>
  <c r="I243" i="14" s="1"/>
  <c r="E242" i="14"/>
  <c r="I242" i="14" s="1"/>
  <c r="E241" i="14"/>
  <c r="I241" i="14" s="1"/>
  <c r="E240" i="14"/>
  <c r="I240" i="14" s="1"/>
  <c r="E239" i="14"/>
  <c r="I239" i="14" s="1"/>
  <c r="E238" i="14"/>
  <c r="I238" i="14" s="1"/>
  <c r="E237" i="14"/>
  <c r="I237" i="14" s="1"/>
  <c r="E236" i="14"/>
  <c r="I236" i="14" s="1"/>
  <c r="E235" i="14"/>
  <c r="I235" i="14" s="1"/>
  <c r="E234" i="14"/>
  <c r="I234" i="14" s="1"/>
  <c r="E233" i="14"/>
  <c r="I233" i="14" s="1"/>
  <c r="E232" i="14"/>
  <c r="I232" i="14" s="1"/>
  <c r="E231" i="14"/>
  <c r="I231" i="14" s="1"/>
  <c r="E230" i="14"/>
  <c r="I230" i="14" s="1"/>
  <c r="E229" i="14"/>
  <c r="I229" i="14" s="1"/>
  <c r="E228" i="14"/>
  <c r="I228" i="14" s="1"/>
  <c r="E227" i="14"/>
  <c r="I227" i="14" s="1"/>
  <c r="E226" i="14"/>
  <c r="I226" i="14" s="1"/>
  <c r="E225" i="14"/>
  <c r="I225" i="14" s="1"/>
  <c r="E224" i="14"/>
  <c r="I224" i="14" s="1"/>
  <c r="E223" i="14"/>
  <c r="I223" i="14" s="1"/>
  <c r="E222" i="14"/>
  <c r="I222" i="14" s="1"/>
  <c r="E221" i="14"/>
  <c r="I221" i="14" s="1"/>
  <c r="E220" i="14"/>
  <c r="I220" i="14" s="1"/>
  <c r="E219" i="14"/>
  <c r="I219" i="14" s="1"/>
  <c r="E218" i="14"/>
  <c r="I218" i="14" s="1"/>
  <c r="E217" i="14"/>
  <c r="I217" i="14" s="1"/>
  <c r="E216" i="14"/>
  <c r="I216" i="14" s="1"/>
  <c r="E215" i="14"/>
  <c r="I215" i="14" s="1"/>
  <c r="E214" i="14"/>
  <c r="I214" i="14" s="1"/>
  <c r="E213" i="14"/>
  <c r="I213" i="14" s="1"/>
  <c r="E212" i="14"/>
  <c r="I212" i="14" s="1"/>
  <c r="E211" i="14"/>
  <c r="I211" i="14" s="1"/>
  <c r="E210" i="14"/>
  <c r="I210" i="14" s="1"/>
  <c r="E209" i="14"/>
  <c r="I209" i="14" s="1"/>
  <c r="E208" i="14"/>
  <c r="I208" i="14" s="1"/>
  <c r="E207" i="14"/>
  <c r="I207" i="14" s="1"/>
  <c r="E206" i="14"/>
  <c r="I206" i="14" s="1"/>
  <c r="E205" i="14"/>
  <c r="I205" i="14" s="1"/>
  <c r="E204" i="14"/>
  <c r="I204" i="14" s="1"/>
  <c r="E203" i="14"/>
  <c r="I203" i="14" s="1"/>
  <c r="E202" i="14"/>
  <c r="I202" i="14" s="1"/>
  <c r="E201" i="14"/>
  <c r="I201" i="14" s="1"/>
  <c r="E200" i="14"/>
  <c r="I200" i="14" s="1"/>
  <c r="E199" i="14"/>
  <c r="I199" i="14" s="1"/>
  <c r="E198" i="14"/>
  <c r="I198" i="14" s="1"/>
  <c r="E197" i="14"/>
  <c r="I197" i="14" s="1"/>
  <c r="E196" i="14"/>
  <c r="I196" i="14" s="1"/>
  <c r="E195" i="14"/>
  <c r="I195" i="14" s="1"/>
  <c r="E194" i="14"/>
  <c r="I194" i="14" s="1"/>
  <c r="E193" i="14"/>
  <c r="I193" i="14" s="1"/>
  <c r="E192" i="14"/>
  <c r="I192" i="14" s="1"/>
  <c r="E191" i="14"/>
  <c r="I191" i="14" s="1"/>
  <c r="E190" i="14"/>
  <c r="I190" i="14" s="1"/>
  <c r="E189" i="14"/>
  <c r="I189" i="14" s="1"/>
  <c r="E188" i="14"/>
  <c r="I188" i="14" s="1"/>
  <c r="E187" i="14"/>
  <c r="I187" i="14" s="1"/>
  <c r="E186" i="14"/>
  <c r="I186" i="14" s="1"/>
  <c r="E185" i="14"/>
  <c r="I185" i="14" s="1"/>
  <c r="E184" i="14"/>
  <c r="I184" i="14" s="1"/>
  <c r="E183" i="14"/>
  <c r="I183" i="14" s="1"/>
  <c r="E182" i="14"/>
  <c r="I182" i="14" s="1"/>
  <c r="E181" i="14"/>
  <c r="I181" i="14" s="1"/>
  <c r="E180" i="14"/>
  <c r="I180" i="14" s="1"/>
  <c r="E179" i="14"/>
  <c r="I179" i="14" s="1"/>
  <c r="E178" i="14"/>
  <c r="I178" i="14" s="1"/>
  <c r="E177" i="14"/>
  <c r="I177" i="14" s="1"/>
  <c r="E176" i="14"/>
  <c r="I176" i="14" s="1"/>
  <c r="E175" i="14"/>
  <c r="I175" i="14" s="1"/>
  <c r="E174" i="14"/>
  <c r="I174" i="14" s="1"/>
  <c r="E173" i="14"/>
  <c r="I173" i="14" s="1"/>
  <c r="E172" i="14"/>
  <c r="I172" i="14" s="1"/>
  <c r="E171" i="14"/>
  <c r="I171" i="14" s="1"/>
  <c r="E170" i="14"/>
  <c r="I170" i="14" s="1"/>
  <c r="E169" i="14"/>
  <c r="I169" i="14" s="1"/>
  <c r="E168" i="14"/>
  <c r="I168" i="14" s="1"/>
  <c r="E167" i="14"/>
  <c r="I167" i="14" s="1"/>
  <c r="E166" i="14"/>
  <c r="I166" i="14" s="1"/>
  <c r="E165" i="14"/>
  <c r="I165" i="14" s="1"/>
  <c r="E164" i="14"/>
  <c r="I164" i="14" s="1"/>
  <c r="E163" i="14"/>
  <c r="I163" i="14" s="1"/>
  <c r="E162" i="14"/>
  <c r="I162" i="14" s="1"/>
  <c r="E161" i="14"/>
  <c r="I161" i="14" s="1"/>
  <c r="E160" i="14"/>
  <c r="I160" i="14" s="1"/>
  <c r="E159" i="14"/>
  <c r="I159" i="14" s="1"/>
  <c r="E158" i="14"/>
  <c r="I158" i="14" s="1"/>
  <c r="E157" i="14"/>
  <c r="I157" i="14" s="1"/>
  <c r="E156" i="14"/>
  <c r="I156" i="14" s="1"/>
  <c r="E155" i="14"/>
  <c r="I155" i="14" s="1"/>
  <c r="E154" i="14"/>
  <c r="I154" i="14" s="1"/>
  <c r="E153" i="14"/>
  <c r="I153" i="14" s="1"/>
  <c r="E152" i="14"/>
  <c r="I152" i="14" s="1"/>
  <c r="E151" i="14"/>
  <c r="I151" i="14" s="1"/>
  <c r="E150" i="14"/>
  <c r="I150" i="14" s="1"/>
  <c r="E149" i="14"/>
  <c r="I149" i="14" s="1"/>
  <c r="E148" i="14"/>
  <c r="I148" i="14" s="1"/>
  <c r="E147" i="14"/>
  <c r="I147" i="14" s="1"/>
  <c r="E146" i="14"/>
  <c r="I146" i="14" s="1"/>
  <c r="E145" i="14"/>
  <c r="I145" i="14" s="1"/>
  <c r="E144" i="14"/>
  <c r="I144" i="14" s="1"/>
  <c r="E143" i="14"/>
  <c r="I143" i="14" s="1"/>
  <c r="E142" i="14"/>
  <c r="I142" i="14" s="1"/>
  <c r="E141" i="14"/>
  <c r="I141" i="14" s="1"/>
  <c r="E140" i="14"/>
  <c r="I140" i="14" s="1"/>
  <c r="E139" i="14"/>
  <c r="I139" i="14" s="1"/>
  <c r="E138" i="14"/>
  <c r="I138" i="14" s="1"/>
  <c r="E137" i="14"/>
  <c r="I137" i="14" s="1"/>
  <c r="E136" i="14"/>
  <c r="I136" i="14" s="1"/>
  <c r="E135" i="14"/>
  <c r="I135" i="14" s="1"/>
  <c r="E134" i="14"/>
  <c r="I134" i="14" s="1"/>
  <c r="E133" i="14"/>
  <c r="I133" i="14" s="1"/>
  <c r="E132" i="14"/>
  <c r="I132" i="14" s="1"/>
  <c r="E131" i="14"/>
  <c r="I131" i="14" s="1"/>
  <c r="E130" i="14"/>
  <c r="I130" i="14" s="1"/>
  <c r="E129" i="14"/>
  <c r="I129" i="14" s="1"/>
  <c r="E128" i="14"/>
  <c r="I128" i="14" s="1"/>
  <c r="E127" i="14"/>
  <c r="I127" i="14" s="1"/>
  <c r="E126" i="14"/>
  <c r="I126" i="14" s="1"/>
  <c r="E125" i="14"/>
  <c r="I125" i="14" s="1"/>
  <c r="E124" i="14"/>
  <c r="I124" i="14" s="1"/>
  <c r="E123" i="14"/>
  <c r="I123" i="14" s="1"/>
  <c r="E122" i="14"/>
  <c r="I122" i="14" s="1"/>
  <c r="E121" i="14"/>
  <c r="I121" i="14" s="1"/>
  <c r="E120" i="14"/>
  <c r="I120" i="14" s="1"/>
  <c r="E119" i="14"/>
  <c r="I119" i="14" s="1"/>
  <c r="E118" i="14"/>
  <c r="I118" i="14" s="1"/>
  <c r="E117" i="14"/>
  <c r="I117" i="14" s="1"/>
  <c r="E116" i="14"/>
  <c r="I116" i="14" s="1"/>
  <c r="E115" i="14"/>
  <c r="I115" i="14" s="1"/>
  <c r="E114" i="14"/>
  <c r="I114" i="14" s="1"/>
  <c r="E113" i="14"/>
  <c r="I113" i="14" s="1"/>
  <c r="E112" i="14"/>
  <c r="I112" i="14" s="1"/>
  <c r="E111" i="14"/>
  <c r="I111" i="14" s="1"/>
  <c r="E110" i="14"/>
  <c r="I110" i="14" s="1"/>
  <c r="E109" i="14"/>
  <c r="I109" i="14" s="1"/>
  <c r="E108" i="14"/>
  <c r="I108" i="14" s="1"/>
  <c r="E107" i="14"/>
  <c r="I107" i="14" s="1"/>
  <c r="E106" i="14"/>
  <c r="I106" i="14" s="1"/>
  <c r="E105" i="14"/>
  <c r="I105" i="14" s="1"/>
  <c r="E104" i="14"/>
  <c r="I104" i="14" s="1"/>
  <c r="E103" i="14"/>
  <c r="I103" i="14" s="1"/>
  <c r="E102" i="14"/>
  <c r="I102" i="14" s="1"/>
  <c r="E101" i="14"/>
  <c r="I101" i="14" s="1"/>
  <c r="E100" i="14"/>
  <c r="I100" i="14" s="1"/>
  <c r="E99" i="14"/>
  <c r="I99" i="14" s="1"/>
  <c r="E98" i="14"/>
  <c r="I98" i="14" s="1"/>
  <c r="E97" i="14"/>
  <c r="I97" i="14" s="1"/>
  <c r="E96" i="14"/>
  <c r="I96" i="14" s="1"/>
  <c r="E95" i="14"/>
  <c r="I95" i="14" s="1"/>
  <c r="E94" i="14"/>
  <c r="I94" i="14" s="1"/>
  <c r="E93" i="14"/>
  <c r="I93" i="14" s="1"/>
  <c r="E92" i="14"/>
  <c r="I92" i="14" s="1"/>
  <c r="E91" i="14"/>
  <c r="I91" i="14" s="1"/>
  <c r="E90" i="14"/>
  <c r="I90" i="14" s="1"/>
  <c r="E89" i="14"/>
  <c r="I89" i="14" s="1"/>
  <c r="E88" i="14"/>
  <c r="I88" i="14" s="1"/>
  <c r="E87" i="14"/>
  <c r="I87" i="14" s="1"/>
  <c r="E86" i="14"/>
  <c r="I86" i="14" s="1"/>
  <c r="E85" i="14"/>
  <c r="I85" i="14" s="1"/>
  <c r="E84" i="14"/>
  <c r="I84" i="14" s="1"/>
  <c r="E83" i="14"/>
  <c r="I83" i="14" s="1"/>
  <c r="E82" i="14"/>
  <c r="I82" i="14" s="1"/>
  <c r="E81" i="14"/>
  <c r="I81" i="14" s="1"/>
  <c r="E80" i="14"/>
  <c r="I80" i="14" s="1"/>
  <c r="E79" i="14"/>
  <c r="I79" i="14" s="1"/>
  <c r="E78" i="14"/>
  <c r="I78" i="14" s="1"/>
  <c r="E77" i="14"/>
  <c r="I77" i="14" s="1"/>
  <c r="E76" i="14"/>
  <c r="I76" i="14" s="1"/>
  <c r="E75" i="14"/>
  <c r="I75" i="14" s="1"/>
  <c r="E74" i="14"/>
  <c r="I74" i="14" s="1"/>
  <c r="E73" i="14"/>
  <c r="I73" i="14" s="1"/>
  <c r="E72" i="14"/>
  <c r="I72" i="14" s="1"/>
  <c r="E71" i="14"/>
  <c r="I71" i="14" s="1"/>
  <c r="E70" i="14"/>
  <c r="I70" i="14" s="1"/>
  <c r="E69" i="14"/>
  <c r="I69" i="14" s="1"/>
  <c r="E68" i="14"/>
  <c r="I68" i="14" s="1"/>
  <c r="E67" i="14"/>
  <c r="I67" i="14" s="1"/>
  <c r="E66" i="14"/>
  <c r="I66" i="14" s="1"/>
  <c r="E65" i="14"/>
  <c r="I65" i="14" s="1"/>
  <c r="E64" i="14"/>
  <c r="I64" i="14" s="1"/>
  <c r="E63" i="14"/>
  <c r="I63" i="14" s="1"/>
  <c r="E62" i="14"/>
  <c r="I62" i="14" s="1"/>
  <c r="E61" i="14"/>
  <c r="I61" i="14" s="1"/>
  <c r="E60" i="14"/>
  <c r="I60" i="14" s="1"/>
  <c r="E59" i="14"/>
  <c r="I59" i="14" s="1"/>
  <c r="E58" i="14"/>
  <c r="I58" i="14" s="1"/>
  <c r="E57" i="14"/>
  <c r="I57" i="14" s="1"/>
  <c r="E56" i="14"/>
  <c r="I56" i="14" s="1"/>
  <c r="E55" i="14"/>
  <c r="I55" i="14" s="1"/>
  <c r="E54" i="14"/>
  <c r="I54" i="14" s="1"/>
  <c r="E53" i="14"/>
  <c r="I53" i="14" s="1"/>
  <c r="E52" i="14"/>
  <c r="I52" i="14" s="1"/>
  <c r="E51" i="14"/>
  <c r="I51" i="14" s="1"/>
  <c r="E50" i="14"/>
  <c r="I50" i="14" s="1"/>
  <c r="E49" i="14"/>
  <c r="I49" i="14" s="1"/>
  <c r="E48" i="14"/>
  <c r="I48" i="14" s="1"/>
  <c r="E47" i="14"/>
  <c r="I47" i="14" s="1"/>
  <c r="E46" i="14"/>
  <c r="I46" i="14" s="1"/>
  <c r="E45" i="14"/>
  <c r="I45" i="14" s="1"/>
  <c r="E44" i="14"/>
  <c r="I44" i="14" s="1"/>
  <c r="E43" i="14"/>
  <c r="I43" i="14" s="1"/>
  <c r="E42" i="14"/>
  <c r="I42" i="14" s="1"/>
  <c r="E41" i="14"/>
  <c r="I41" i="14" s="1"/>
  <c r="E40" i="14"/>
  <c r="I40" i="14" s="1"/>
  <c r="E39" i="14"/>
  <c r="I39" i="14" s="1"/>
  <c r="E38" i="14"/>
  <c r="I38" i="14" s="1"/>
  <c r="E37" i="14"/>
  <c r="I37" i="14" s="1"/>
  <c r="E36" i="14"/>
  <c r="I36" i="14" s="1"/>
  <c r="E35" i="14"/>
  <c r="I35" i="14" s="1"/>
  <c r="E34" i="14"/>
  <c r="I34" i="14" s="1"/>
  <c r="E33" i="14"/>
  <c r="I33" i="14" s="1"/>
  <c r="E32" i="14"/>
  <c r="I32" i="14" s="1"/>
  <c r="E31" i="14"/>
  <c r="I31" i="14" s="1"/>
  <c r="E30" i="14"/>
  <c r="I30" i="14" s="1"/>
  <c r="E29" i="14"/>
  <c r="I29" i="14" s="1"/>
  <c r="E28" i="14"/>
  <c r="I28" i="14" s="1"/>
  <c r="E27" i="14"/>
  <c r="I27" i="14" s="1"/>
  <c r="E26" i="14"/>
  <c r="I26" i="14" s="1"/>
  <c r="E25" i="14"/>
  <c r="I25" i="14" s="1"/>
  <c r="E24" i="14"/>
  <c r="I24" i="14" s="1"/>
  <c r="E23" i="14"/>
  <c r="I23" i="14" s="1"/>
  <c r="E22" i="14"/>
  <c r="I22" i="14" s="1"/>
  <c r="E21" i="14"/>
  <c r="I21" i="14" s="1"/>
  <c r="E20" i="14"/>
  <c r="I20" i="14" s="1"/>
  <c r="E19" i="14"/>
  <c r="I19" i="14" s="1"/>
  <c r="E18" i="14"/>
  <c r="I18" i="14" s="1"/>
  <c r="E17" i="14"/>
  <c r="E316" i="13"/>
  <c r="I316" i="13" s="1"/>
  <c r="E315" i="13"/>
  <c r="I315" i="13" s="1"/>
  <c r="E314" i="13"/>
  <c r="I314" i="13" s="1"/>
  <c r="E313" i="13"/>
  <c r="I313" i="13" s="1"/>
  <c r="E312" i="13"/>
  <c r="I312" i="13" s="1"/>
  <c r="E311" i="13"/>
  <c r="I311" i="13" s="1"/>
  <c r="E310" i="13"/>
  <c r="I310" i="13" s="1"/>
  <c r="E309" i="13"/>
  <c r="I309" i="13" s="1"/>
  <c r="E308" i="13"/>
  <c r="I308" i="13" s="1"/>
  <c r="E307" i="13"/>
  <c r="I307" i="13" s="1"/>
  <c r="E306" i="13"/>
  <c r="I306" i="13" s="1"/>
  <c r="E305" i="13"/>
  <c r="I305" i="13" s="1"/>
  <c r="E304" i="13"/>
  <c r="I304" i="13" s="1"/>
  <c r="E303" i="13"/>
  <c r="I303" i="13" s="1"/>
  <c r="E302" i="13"/>
  <c r="I302" i="13" s="1"/>
  <c r="E301" i="13"/>
  <c r="I301" i="13" s="1"/>
  <c r="E300" i="13"/>
  <c r="I300" i="13" s="1"/>
  <c r="E299" i="13"/>
  <c r="I299" i="13" s="1"/>
  <c r="E298" i="13"/>
  <c r="I298" i="13" s="1"/>
  <c r="E297" i="13"/>
  <c r="I297" i="13" s="1"/>
  <c r="E296" i="13"/>
  <c r="I296" i="13" s="1"/>
  <c r="E295" i="13"/>
  <c r="I295" i="13" s="1"/>
  <c r="E294" i="13"/>
  <c r="I294" i="13" s="1"/>
  <c r="E293" i="13"/>
  <c r="I293" i="13" s="1"/>
  <c r="E292" i="13"/>
  <c r="I292" i="13" s="1"/>
  <c r="E291" i="13"/>
  <c r="I291" i="13" s="1"/>
  <c r="E290" i="13"/>
  <c r="I290" i="13" s="1"/>
  <c r="E289" i="13"/>
  <c r="I289" i="13" s="1"/>
  <c r="E288" i="13"/>
  <c r="I288" i="13" s="1"/>
  <c r="E287" i="13"/>
  <c r="I287" i="13" s="1"/>
  <c r="E286" i="13"/>
  <c r="I286" i="13" s="1"/>
  <c r="E285" i="13"/>
  <c r="I285" i="13" s="1"/>
  <c r="E284" i="13"/>
  <c r="I284" i="13" s="1"/>
  <c r="E283" i="13"/>
  <c r="I283" i="13" s="1"/>
  <c r="E282" i="13"/>
  <c r="I282" i="13" s="1"/>
  <c r="E281" i="13"/>
  <c r="I281" i="13" s="1"/>
  <c r="E280" i="13"/>
  <c r="I280" i="13" s="1"/>
  <c r="E279" i="13"/>
  <c r="I279" i="13" s="1"/>
  <c r="E278" i="13"/>
  <c r="I278" i="13" s="1"/>
  <c r="E277" i="13"/>
  <c r="I277" i="13" s="1"/>
  <c r="E276" i="13"/>
  <c r="I276" i="13" s="1"/>
  <c r="E275" i="13"/>
  <c r="I275" i="13" s="1"/>
  <c r="E274" i="13"/>
  <c r="I274" i="13" s="1"/>
  <c r="E273" i="13"/>
  <c r="I273" i="13" s="1"/>
  <c r="E272" i="13"/>
  <c r="I272" i="13" s="1"/>
  <c r="E271" i="13"/>
  <c r="I271" i="13" s="1"/>
  <c r="E270" i="13"/>
  <c r="I270" i="13" s="1"/>
  <c r="E269" i="13"/>
  <c r="I269" i="13" s="1"/>
  <c r="E268" i="13"/>
  <c r="I268" i="13" s="1"/>
  <c r="E267" i="13"/>
  <c r="I267" i="13" s="1"/>
  <c r="E266" i="13"/>
  <c r="I266" i="13" s="1"/>
  <c r="E265" i="13"/>
  <c r="I265" i="13" s="1"/>
  <c r="E264" i="13"/>
  <c r="I264" i="13" s="1"/>
  <c r="E263" i="13"/>
  <c r="I263" i="13" s="1"/>
  <c r="E262" i="13"/>
  <c r="I262" i="13" s="1"/>
  <c r="E261" i="13"/>
  <c r="I261" i="13" s="1"/>
  <c r="E260" i="13"/>
  <c r="I260" i="13" s="1"/>
  <c r="E259" i="13"/>
  <c r="I259" i="13" s="1"/>
  <c r="E258" i="13"/>
  <c r="I258" i="13" s="1"/>
  <c r="E257" i="13"/>
  <c r="I257" i="13" s="1"/>
  <c r="E256" i="13"/>
  <c r="I256" i="13" s="1"/>
  <c r="E255" i="13"/>
  <c r="I255" i="13" s="1"/>
  <c r="E254" i="13"/>
  <c r="I254" i="13" s="1"/>
  <c r="E253" i="13"/>
  <c r="I253" i="13" s="1"/>
  <c r="E252" i="13"/>
  <c r="I252" i="13" s="1"/>
  <c r="E251" i="13"/>
  <c r="I251" i="13" s="1"/>
  <c r="E250" i="13"/>
  <c r="I250" i="13" s="1"/>
  <c r="E249" i="13"/>
  <c r="I249" i="13" s="1"/>
  <c r="E248" i="13"/>
  <c r="I248" i="13" s="1"/>
  <c r="E247" i="13"/>
  <c r="I247" i="13" s="1"/>
  <c r="E246" i="13"/>
  <c r="I246" i="13" s="1"/>
  <c r="E245" i="13"/>
  <c r="I245" i="13" s="1"/>
  <c r="E244" i="13"/>
  <c r="I244" i="13" s="1"/>
  <c r="E243" i="13"/>
  <c r="I243" i="13" s="1"/>
  <c r="E242" i="13"/>
  <c r="I242" i="13" s="1"/>
  <c r="E241" i="13"/>
  <c r="I241" i="13" s="1"/>
  <c r="E240" i="13"/>
  <c r="I240" i="13" s="1"/>
  <c r="E239" i="13"/>
  <c r="I239" i="13" s="1"/>
  <c r="E238" i="13"/>
  <c r="I238" i="13" s="1"/>
  <c r="E237" i="13"/>
  <c r="I237" i="13" s="1"/>
  <c r="E236" i="13"/>
  <c r="I236" i="13" s="1"/>
  <c r="E235" i="13"/>
  <c r="I235" i="13" s="1"/>
  <c r="E234" i="13"/>
  <c r="I234" i="13" s="1"/>
  <c r="E233" i="13"/>
  <c r="I233" i="13" s="1"/>
  <c r="E232" i="13"/>
  <c r="I232" i="13" s="1"/>
  <c r="E231" i="13"/>
  <c r="I231" i="13" s="1"/>
  <c r="E230" i="13"/>
  <c r="I230" i="13" s="1"/>
  <c r="E229" i="13"/>
  <c r="I229" i="13" s="1"/>
  <c r="E228" i="13"/>
  <c r="I228" i="13" s="1"/>
  <c r="E227" i="13"/>
  <c r="I227" i="13" s="1"/>
  <c r="E226" i="13"/>
  <c r="I226" i="13" s="1"/>
  <c r="E225" i="13"/>
  <c r="I225" i="13" s="1"/>
  <c r="E224" i="13"/>
  <c r="I224" i="13" s="1"/>
  <c r="E223" i="13"/>
  <c r="I223" i="13" s="1"/>
  <c r="E222" i="13"/>
  <c r="I222" i="13" s="1"/>
  <c r="E221" i="13"/>
  <c r="I221" i="13" s="1"/>
  <c r="E220" i="13"/>
  <c r="I220" i="13" s="1"/>
  <c r="E219" i="13"/>
  <c r="I219" i="13" s="1"/>
  <c r="E218" i="13"/>
  <c r="I218" i="13" s="1"/>
  <c r="E217" i="13"/>
  <c r="I217" i="13" s="1"/>
  <c r="E216" i="13"/>
  <c r="I216" i="13" s="1"/>
  <c r="E215" i="13"/>
  <c r="I215" i="13" s="1"/>
  <c r="E214" i="13"/>
  <c r="I214" i="13" s="1"/>
  <c r="E213" i="13"/>
  <c r="I213" i="13" s="1"/>
  <c r="E212" i="13"/>
  <c r="I212" i="13" s="1"/>
  <c r="E211" i="13"/>
  <c r="I211" i="13" s="1"/>
  <c r="E210" i="13"/>
  <c r="I210" i="13" s="1"/>
  <c r="E209" i="13"/>
  <c r="I209" i="13" s="1"/>
  <c r="E208" i="13"/>
  <c r="I208" i="13" s="1"/>
  <c r="E207" i="13"/>
  <c r="I207" i="13" s="1"/>
  <c r="E206" i="13"/>
  <c r="I206" i="13" s="1"/>
  <c r="E205" i="13"/>
  <c r="I205" i="13" s="1"/>
  <c r="E204" i="13"/>
  <c r="I204" i="13" s="1"/>
  <c r="E203" i="13"/>
  <c r="I203" i="13" s="1"/>
  <c r="E202" i="13"/>
  <c r="I202" i="13" s="1"/>
  <c r="E201" i="13"/>
  <c r="I201" i="13" s="1"/>
  <c r="E200" i="13"/>
  <c r="I200" i="13" s="1"/>
  <c r="E199" i="13"/>
  <c r="I199" i="13" s="1"/>
  <c r="E198" i="13"/>
  <c r="I198" i="13" s="1"/>
  <c r="E197" i="13"/>
  <c r="I197" i="13" s="1"/>
  <c r="E319" i="14" l="1"/>
  <c r="I17" i="14"/>
  <c r="I319" i="14" s="1"/>
  <c r="D5" i="14"/>
  <c r="P14" i="2"/>
  <c r="BD14" i="2" l="1"/>
  <c r="AC14" i="2"/>
  <c r="AL14" i="2" s="1"/>
  <c r="AU14" i="2" s="1"/>
  <c r="R14" i="2"/>
  <c r="H14" i="2"/>
  <c r="D16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D20" i="15" l="1"/>
  <c r="N14" i="2"/>
  <c r="D4" i="14" l="1"/>
  <c r="F30" i="11" s="1"/>
  <c r="D2" i="14"/>
  <c r="E196" i="13"/>
  <c r="I196" i="13" s="1"/>
  <c r="E195" i="13"/>
  <c r="I195" i="13" s="1"/>
  <c r="E194" i="13"/>
  <c r="I194" i="13" s="1"/>
  <c r="E193" i="13"/>
  <c r="I193" i="13" s="1"/>
  <c r="E192" i="13"/>
  <c r="I192" i="13" s="1"/>
  <c r="E191" i="13"/>
  <c r="I191" i="13" s="1"/>
  <c r="E190" i="13"/>
  <c r="I190" i="13" s="1"/>
  <c r="E189" i="13"/>
  <c r="I189" i="13" s="1"/>
  <c r="E188" i="13"/>
  <c r="I188" i="13" s="1"/>
  <c r="E187" i="13"/>
  <c r="I187" i="13" s="1"/>
  <c r="E186" i="13"/>
  <c r="I186" i="13" s="1"/>
  <c r="E185" i="13"/>
  <c r="I185" i="13" s="1"/>
  <c r="E184" i="13"/>
  <c r="I184" i="13" s="1"/>
  <c r="E183" i="13"/>
  <c r="I183" i="13" s="1"/>
  <c r="E182" i="13"/>
  <c r="I182" i="13" s="1"/>
  <c r="E181" i="13"/>
  <c r="I181" i="13" s="1"/>
  <c r="E180" i="13"/>
  <c r="I180" i="13" s="1"/>
  <c r="E179" i="13"/>
  <c r="I179" i="13" s="1"/>
  <c r="E178" i="13"/>
  <c r="I178" i="13" s="1"/>
  <c r="E177" i="13"/>
  <c r="I177" i="13" s="1"/>
  <c r="E176" i="13"/>
  <c r="I176" i="13" s="1"/>
  <c r="E175" i="13"/>
  <c r="I175" i="13" s="1"/>
  <c r="E174" i="13"/>
  <c r="I174" i="13" s="1"/>
  <c r="E173" i="13"/>
  <c r="I173" i="13" s="1"/>
  <c r="E172" i="13"/>
  <c r="I172" i="13" s="1"/>
  <c r="E171" i="13"/>
  <c r="I171" i="13" s="1"/>
  <c r="E170" i="13"/>
  <c r="I170" i="13" s="1"/>
  <c r="E169" i="13"/>
  <c r="I169" i="13" s="1"/>
  <c r="E168" i="13"/>
  <c r="I168" i="13" s="1"/>
  <c r="E167" i="13"/>
  <c r="I167" i="13" s="1"/>
  <c r="E166" i="13"/>
  <c r="I166" i="13" s="1"/>
  <c r="E165" i="13"/>
  <c r="I165" i="13" s="1"/>
  <c r="E164" i="13"/>
  <c r="I164" i="13" s="1"/>
  <c r="E163" i="13"/>
  <c r="I163" i="13" s="1"/>
  <c r="E162" i="13"/>
  <c r="I162" i="13" s="1"/>
  <c r="E161" i="13"/>
  <c r="I161" i="13" s="1"/>
  <c r="E160" i="13"/>
  <c r="I160" i="13" s="1"/>
  <c r="E159" i="13"/>
  <c r="I159" i="13" s="1"/>
  <c r="E158" i="13"/>
  <c r="I158" i="13" s="1"/>
  <c r="E157" i="13"/>
  <c r="I157" i="13" s="1"/>
  <c r="E156" i="13"/>
  <c r="I156" i="13" s="1"/>
  <c r="E155" i="13"/>
  <c r="I155" i="13" s="1"/>
  <c r="E154" i="13"/>
  <c r="I154" i="13" s="1"/>
  <c r="E153" i="13"/>
  <c r="I153" i="13" s="1"/>
  <c r="E152" i="13"/>
  <c r="I152" i="13" s="1"/>
  <c r="E151" i="13"/>
  <c r="I151" i="13" s="1"/>
  <c r="E150" i="13"/>
  <c r="I150" i="13" s="1"/>
  <c r="E149" i="13"/>
  <c r="I149" i="13" s="1"/>
  <c r="E148" i="13"/>
  <c r="I148" i="13" s="1"/>
  <c r="E147" i="13"/>
  <c r="I147" i="13" s="1"/>
  <c r="E146" i="13"/>
  <c r="I146" i="13" s="1"/>
  <c r="E145" i="13"/>
  <c r="I145" i="13" s="1"/>
  <c r="E144" i="13"/>
  <c r="I144" i="13" s="1"/>
  <c r="E143" i="13"/>
  <c r="I143" i="13" s="1"/>
  <c r="E142" i="13"/>
  <c r="I142" i="13" s="1"/>
  <c r="E141" i="13"/>
  <c r="I141" i="13" s="1"/>
  <c r="E140" i="13"/>
  <c r="I140" i="13" s="1"/>
  <c r="E139" i="13"/>
  <c r="I139" i="13" s="1"/>
  <c r="E138" i="13"/>
  <c r="I138" i="13" s="1"/>
  <c r="E137" i="13"/>
  <c r="I137" i="13" s="1"/>
  <c r="E136" i="13"/>
  <c r="I136" i="13" s="1"/>
  <c r="E135" i="13"/>
  <c r="I135" i="13" s="1"/>
  <c r="E134" i="13"/>
  <c r="I134" i="13" s="1"/>
  <c r="E133" i="13"/>
  <c r="I133" i="13" s="1"/>
  <c r="E132" i="13"/>
  <c r="I132" i="13" s="1"/>
  <c r="E131" i="13"/>
  <c r="I131" i="13" s="1"/>
  <c r="E130" i="13"/>
  <c r="I130" i="13" s="1"/>
  <c r="E129" i="13"/>
  <c r="I129" i="13" s="1"/>
  <c r="E128" i="13"/>
  <c r="I128" i="13" s="1"/>
  <c r="E127" i="13"/>
  <c r="I127" i="13" s="1"/>
  <c r="E126" i="13"/>
  <c r="I126" i="13" s="1"/>
  <c r="E125" i="13"/>
  <c r="I125" i="13" s="1"/>
  <c r="E124" i="13"/>
  <c r="I124" i="13" s="1"/>
  <c r="E123" i="13"/>
  <c r="I123" i="13" s="1"/>
  <c r="E122" i="13"/>
  <c r="I122" i="13" s="1"/>
  <c r="E121" i="13"/>
  <c r="I121" i="13" s="1"/>
  <c r="E120" i="13"/>
  <c r="I120" i="13" s="1"/>
  <c r="E119" i="13"/>
  <c r="I119" i="13" s="1"/>
  <c r="E118" i="13"/>
  <c r="I118" i="13" s="1"/>
  <c r="E117" i="13"/>
  <c r="I117" i="13" s="1"/>
  <c r="E116" i="13"/>
  <c r="I116" i="13" s="1"/>
  <c r="E115" i="13"/>
  <c r="I115" i="13" s="1"/>
  <c r="E114" i="13"/>
  <c r="I114" i="13" s="1"/>
  <c r="E113" i="13"/>
  <c r="I113" i="13" s="1"/>
  <c r="E112" i="13"/>
  <c r="I112" i="13" s="1"/>
  <c r="E111" i="13"/>
  <c r="I111" i="13" s="1"/>
  <c r="E110" i="13"/>
  <c r="I110" i="13" s="1"/>
  <c r="E109" i="13"/>
  <c r="I109" i="13" s="1"/>
  <c r="E108" i="13"/>
  <c r="I108" i="13" s="1"/>
  <c r="E107" i="13"/>
  <c r="I107" i="13" s="1"/>
  <c r="E106" i="13"/>
  <c r="I106" i="13" s="1"/>
  <c r="E105" i="13"/>
  <c r="I105" i="13" s="1"/>
  <c r="E104" i="13"/>
  <c r="I104" i="13" s="1"/>
  <c r="E103" i="13"/>
  <c r="I103" i="13" s="1"/>
  <c r="E102" i="13"/>
  <c r="I102" i="13" s="1"/>
  <c r="E101" i="13"/>
  <c r="I101" i="13" s="1"/>
  <c r="E100" i="13"/>
  <c r="I100" i="13" s="1"/>
  <c r="E99" i="13"/>
  <c r="I99" i="13" s="1"/>
  <c r="E98" i="13"/>
  <c r="I98" i="13" s="1"/>
  <c r="E97" i="13"/>
  <c r="I97" i="13" s="1"/>
  <c r="E96" i="13"/>
  <c r="I96" i="13" s="1"/>
  <c r="E95" i="13"/>
  <c r="I95" i="13" s="1"/>
  <c r="E94" i="13"/>
  <c r="I94" i="13" s="1"/>
  <c r="E93" i="13"/>
  <c r="I93" i="13" s="1"/>
  <c r="E92" i="13"/>
  <c r="I92" i="13" s="1"/>
  <c r="E91" i="13"/>
  <c r="I91" i="13" s="1"/>
  <c r="E90" i="13"/>
  <c r="I90" i="13" s="1"/>
  <c r="E89" i="13"/>
  <c r="I89" i="13" s="1"/>
  <c r="E88" i="13"/>
  <c r="I88" i="13" s="1"/>
  <c r="E87" i="13"/>
  <c r="I87" i="13" s="1"/>
  <c r="E86" i="13"/>
  <c r="I86" i="13" s="1"/>
  <c r="E85" i="13"/>
  <c r="I85" i="13" s="1"/>
  <c r="E84" i="13"/>
  <c r="I84" i="13" s="1"/>
  <c r="E83" i="13"/>
  <c r="I83" i="13" s="1"/>
  <c r="E82" i="13"/>
  <c r="I82" i="13" s="1"/>
  <c r="E81" i="13"/>
  <c r="I81" i="13" s="1"/>
  <c r="E80" i="13"/>
  <c r="I80" i="13" s="1"/>
  <c r="E79" i="13"/>
  <c r="I79" i="13" s="1"/>
  <c r="E78" i="13"/>
  <c r="I78" i="13" s="1"/>
  <c r="E77" i="13"/>
  <c r="I77" i="13" s="1"/>
  <c r="E76" i="13"/>
  <c r="I76" i="13" s="1"/>
  <c r="E75" i="13"/>
  <c r="I75" i="13" s="1"/>
  <c r="E74" i="13"/>
  <c r="I74" i="13" s="1"/>
  <c r="E73" i="13"/>
  <c r="I73" i="13" s="1"/>
  <c r="E72" i="13"/>
  <c r="I72" i="13" s="1"/>
  <c r="E71" i="13"/>
  <c r="I71" i="13" s="1"/>
  <c r="E70" i="13"/>
  <c r="I70" i="13" s="1"/>
  <c r="E69" i="13"/>
  <c r="I69" i="13" s="1"/>
  <c r="E68" i="13"/>
  <c r="I68" i="13" s="1"/>
  <c r="E67" i="13"/>
  <c r="I67" i="13" s="1"/>
  <c r="E66" i="13"/>
  <c r="I66" i="13" s="1"/>
  <c r="E65" i="13"/>
  <c r="I65" i="13" s="1"/>
  <c r="E64" i="13"/>
  <c r="I64" i="13" s="1"/>
  <c r="E63" i="13"/>
  <c r="I63" i="13" s="1"/>
  <c r="E62" i="13"/>
  <c r="I62" i="13" s="1"/>
  <c r="E61" i="13"/>
  <c r="I61" i="13" s="1"/>
  <c r="E60" i="13"/>
  <c r="I60" i="13" s="1"/>
  <c r="E59" i="13"/>
  <c r="I59" i="13" s="1"/>
  <c r="E58" i="13"/>
  <c r="I58" i="13" s="1"/>
  <c r="E57" i="13"/>
  <c r="I57" i="13" s="1"/>
  <c r="E56" i="13"/>
  <c r="I56" i="13" s="1"/>
  <c r="E55" i="13"/>
  <c r="I55" i="13" s="1"/>
  <c r="E54" i="13"/>
  <c r="I54" i="13" s="1"/>
  <c r="E53" i="13"/>
  <c r="I53" i="13" s="1"/>
  <c r="E52" i="13"/>
  <c r="I52" i="13" s="1"/>
  <c r="E51" i="13"/>
  <c r="I51" i="13" s="1"/>
  <c r="E50" i="13"/>
  <c r="I50" i="13" s="1"/>
  <c r="E49" i="13"/>
  <c r="I49" i="13" s="1"/>
  <c r="E48" i="13"/>
  <c r="I48" i="13" s="1"/>
  <c r="E47" i="13"/>
  <c r="I47" i="13" s="1"/>
  <c r="E46" i="13"/>
  <c r="I46" i="13" s="1"/>
  <c r="E45" i="13"/>
  <c r="I45" i="13" s="1"/>
  <c r="E44" i="13"/>
  <c r="I44" i="13" s="1"/>
  <c r="E43" i="13"/>
  <c r="I43" i="13" s="1"/>
  <c r="E42" i="13"/>
  <c r="I42" i="13" s="1"/>
  <c r="E41" i="13"/>
  <c r="I41" i="13" s="1"/>
  <c r="E40" i="13"/>
  <c r="I40" i="13" s="1"/>
  <c r="E39" i="13"/>
  <c r="I39" i="13" s="1"/>
  <c r="E38" i="13"/>
  <c r="I38" i="13" s="1"/>
  <c r="E37" i="13"/>
  <c r="I37" i="13" s="1"/>
  <c r="E36" i="13"/>
  <c r="I36" i="13" s="1"/>
  <c r="E35" i="13"/>
  <c r="I35" i="13" s="1"/>
  <c r="E34" i="13"/>
  <c r="I34" i="13" s="1"/>
  <c r="E33" i="13"/>
  <c r="I33" i="13" s="1"/>
  <c r="E32" i="13"/>
  <c r="I32" i="13" s="1"/>
  <c r="E31" i="13"/>
  <c r="I31" i="13" s="1"/>
  <c r="E30" i="13"/>
  <c r="I30" i="13" s="1"/>
  <c r="E29" i="13"/>
  <c r="I29" i="13" s="1"/>
  <c r="E28" i="13"/>
  <c r="I28" i="13" s="1"/>
  <c r="E27" i="13"/>
  <c r="I27" i="13" s="1"/>
  <c r="E26" i="13"/>
  <c r="I26" i="13" s="1"/>
  <c r="E25" i="13"/>
  <c r="I25" i="13" s="1"/>
  <c r="E24" i="13"/>
  <c r="I24" i="13" s="1"/>
  <c r="E23" i="13"/>
  <c r="I23" i="13" s="1"/>
  <c r="E22" i="13"/>
  <c r="I22" i="13" s="1"/>
  <c r="E21" i="13"/>
  <c r="I21" i="13" s="1"/>
  <c r="E20" i="13"/>
  <c r="I20" i="13" s="1"/>
  <c r="E19" i="13"/>
  <c r="I19" i="13" s="1"/>
  <c r="E18" i="13"/>
  <c r="I18" i="13" s="1"/>
  <c r="E17" i="13"/>
  <c r="D30" i="11"/>
  <c r="D2" i="13"/>
  <c r="K10" i="12"/>
  <c r="K8" i="12"/>
  <c r="D29" i="11"/>
  <c r="D27" i="11"/>
  <c r="F26" i="11"/>
  <c r="D25" i="11"/>
  <c r="F23" i="11"/>
  <c r="D23" i="11"/>
  <c r="D21" i="11"/>
  <c r="D19" i="11"/>
  <c r="F18" i="11"/>
  <c r="D17" i="11"/>
  <c r="E319" i="13" l="1"/>
  <c r="K15" i="12" s="1"/>
  <c r="I17" i="13"/>
  <c r="I319" i="13"/>
  <c r="K17" i="12" s="1"/>
  <c r="F20" i="11"/>
  <c r="F28" i="11"/>
  <c r="F17" i="11"/>
  <c r="H17" i="11" s="1"/>
  <c r="F25" i="11"/>
  <c r="H25" i="11" s="1"/>
  <c r="F16" i="11"/>
  <c r="F21" i="11"/>
  <c r="H21" i="11" s="1"/>
  <c r="F24" i="11"/>
  <c r="F29" i="11"/>
  <c r="H29" i="11" s="1"/>
  <c r="F19" i="11"/>
  <c r="F22" i="11"/>
  <c r="F27" i="11"/>
  <c r="H27" i="11" s="1"/>
  <c r="K12" i="12"/>
  <c r="P15" i="12" s="1"/>
  <c r="H30" i="11"/>
  <c r="H23" i="11"/>
  <c r="D16" i="11"/>
  <c r="D20" i="11"/>
  <c r="D24" i="11"/>
  <c r="D28" i="11"/>
  <c r="D18" i="11"/>
  <c r="H18" i="11" s="1"/>
  <c r="D22" i="11"/>
  <c r="D26" i="11"/>
  <c r="H26" i="11" s="1"/>
  <c r="H24" i="11" l="1"/>
  <c r="H28" i="11"/>
  <c r="F32" i="11"/>
  <c r="H22" i="11"/>
  <c r="H20" i="11"/>
  <c r="H19" i="11"/>
  <c r="H16" i="11"/>
  <c r="D32" i="11"/>
  <c r="H32" i="11" l="1"/>
  <c r="R15" i="2"/>
  <c r="BO14" i="2"/>
  <c r="BE14" i="2" l="1"/>
  <c r="BF14" i="2" s="1"/>
  <c r="BG14" i="2" s="1"/>
  <c r="BH14" i="2" s="1"/>
  <c r="BI14" i="2" s="1"/>
  <c r="BJ14" i="2" s="1"/>
  <c r="BK14" i="2" s="1"/>
  <c r="AD14" i="2" l="1"/>
  <c r="AM14" i="2" s="1"/>
  <c r="AE14" i="2" l="1"/>
  <c r="AN14" i="2" s="1"/>
  <c r="AV14" i="2" l="1"/>
  <c r="AF14" i="2"/>
  <c r="AO14" i="2" s="1"/>
  <c r="AW14" i="2" l="1"/>
  <c r="AG14" i="2"/>
  <c r="AP14" i="2" s="1"/>
  <c r="AX14" i="2" l="1"/>
  <c r="AH14" i="2"/>
  <c r="AQ14" i="2" s="1"/>
  <c r="AY14" i="2" l="1"/>
  <c r="AI14" i="2"/>
  <c r="AR14" i="2" s="1"/>
  <c r="AZ14" i="2" l="1"/>
  <c r="AJ14" i="2"/>
  <c r="AS14" i="2" s="1"/>
  <c r="BA14" i="2" l="1"/>
  <c r="BB14" i="2" l="1"/>
  <c r="BM14" i="2" l="1"/>
  <c r="BQ14" i="2" s="1"/>
  <c r="H10" i="14" s="1"/>
  <c r="H12" i="14" l="1"/>
  <c r="F16" i="14" s="1"/>
  <c r="H10" i="13"/>
  <c r="H12" i="13" s="1"/>
  <c r="F16" i="13" s="1"/>
  <c r="G16" i="14" l="1"/>
  <c r="H16" i="14" s="1"/>
  <c r="D17" i="14" s="1"/>
  <c r="F17" i="14" s="1"/>
  <c r="G16" i="13"/>
  <c r="H16" i="13" s="1"/>
  <c r="D17" i="13" l="1"/>
  <c r="F17" i="13" s="1"/>
  <c r="G17" i="13" s="1"/>
  <c r="H17" i="13" s="1"/>
  <c r="D18" i="13" s="1"/>
  <c r="F18" i="13" s="1"/>
  <c r="G18" i="13" s="1"/>
  <c r="H18" i="13" s="1"/>
  <c r="D19" i="13" s="1"/>
  <c r="F19" i="13" s="1"/>
  <c r="G17" i="14"/>
  <c r="H17" i="14" s="1"/>
  <c r="D18" i="14" s="1"/>
  <c r="F18" i="14" s="1"/>
  <c r="G18" i="14" s="1"/>
  <c r="H18" i="14" s="1"/>
  <c r="D19" i="14" s="1"/>
  <c r="F19" i="14" s="1"/>
  <c r="G19" i="14" s="1"/>
  <c r="H19" i="14" s="1"/>
  <c r="D20" i="14" s="1"/>
  <c r="F20" i="14" s="1"/>
  <c r="G20" i="14" s="1"/>
  <c r="H20" i="14" s="1"/>
  <c r="D21" i="14" s="1"/>
  <c r="F21" i="14" s="1"/>
  <c r="G21" i="14" s="1"/>
  <c r="H21" i="14" s="1"/>
  <c r="D22" i="14" s="1"/>
  <c r="F22" i="14" s="1"/>
  <c r="G22" i="14" l="1"/>
  <c r="H22" i="14" s="1"/>
  <c r="D23" i="14" s="1"/>
  <c r="F23" i="14" s="1"/>
  <c r="G23" i="14" s="1"/>
  <c r="H23" i="14" s="1"/>
  <c r="D24" i="14" s="1"/>
  <c r="F24" i="14" s="1"/>
  <c r="G19" i="13"/>
  <c r="H19" i="13" s="1"/>
  <c r="D20" i="13" s="1"/>
  <c r="F20" i="13" s="1"/>
  <c r="G24" i="14" l="1"/>
  <c r="H24" i="14" s="1"/>
  <c r="D25" i="14" s="1"/>
  <c r="F25" i="14" s="1"/>
  <c r="G20" i="13"/>
  <c r="H20" i="13" s="1"/>
  <c r="D21" i="13" s="1"/>
  <c r="F21" i="13" s="1"/>
  <c r="G21" i="13" s="1"/>
  <c r="H21" i="13" s="1"/>
  <c r="D22" i="13" s="1"/>
  <c r="F22" i="13" s="1"/>
  <c r="G22" i="13" s="1"/>
  <c r="H22" i="13" s="1"/>
  <c r="D23" i="13" s="1"/>
  <c r="F23" i="13" s="1"/>
  <c r="G23" i="13" s="1"/>
  <c r="H23" i="13" s="1"/>
  <c r="D24" i="13" s="1"/>
  <c r="F24" i="13" s="1"/>
  <c r="G25" i="14" l="1"/>
  <c r="H25" i="14" s="1"/>
  <c r="D26" i="14" s="1"/>
  <c r="F26" i="14" s="1"/>
  <c r="G26" i="14" s="1"/>
  <c r="H26" i="14" s="1"/>
  <c r="D27" i="14" s="1"/>
  <c r="F27" i="14" s="1"/>
  <c r="G27" i="14" s="1"/>
  <c r="H27" i="14" s="1"/>
  <c r="D28" i="14" s="1"/>
  <c r="F28" i="14" s="1"/>
  <c r="G24" i="13"/>
  <c r="H24" i="13" s="1"/>
  <c r="D25" i="13" s="1"/>
  <c r="F25" i="13" s="1"/>
  <c r="G25" i="13" s="1"/>
  <c r="H25" i="13" s="1"/>
  <c r="D26" i="13" s="1"/>
  <c r="F26" i="13" s="1"/>
  <c r="G26" i="13" s="1"/>
  <c r="H26" i="13" s="1"/>
  <c r="D27" i="13" s="1"/>
  <c r="F27" i="13" s="1"/>
  <c r="G27" i="13" s="1"/>
  <c r="H27" i="13" s="1"/>
  <c r="D28" i="13" s="1"/>
  <c r="F28" i="13" s="1"/>
  <c r="G28" i="13" s="1"/>
  <c r="H28" i="13" s="1"/>
  <c r="D29" i="13" s="1"/>
  <c r="F29" i="13" s="1"/>
  <c r="G29" i="13" s="1"/>
  <c r="H29" i="13" s="1"/>
  <c r="D30" i="13" s="1"/>
  <c r="F30" i="13" s="1"/>
  <c r="G30" i="13" s="1"/>
  <c r="H30" i="13" s="1"/>
  <c r="D31" i="13" s="1"/>
  <c r="F31" i="13" s="1"/>
  <c r="G31" i="13" s="1"/>
  <c r="H31" i="13" s="1"/>
  <c r="D32" i="13" s="1"/>
  <c r="F32" i="13" s="1"/>
  <c r="G32" i="13" s="1"/>
  <c r="H32" i="13" s="1"/>
  <c r="D33" i="13" s="1"/>
  <c r="F33" i="13" s="1"/>
  <c r="G33" i="13" s="1"/>
  <c r="H33" i="13" s="1"/>
  <c r="D34" i="13" s="1"/>
  <c r="F34" i="13" s="1"/>
  <c r="G34" i="13" s="1"/>
  <c r="H34" i="13" s="1"/>
  <c r="D35" i="13" s="1"/>
  <c r="F35" i="13" s="1"/>
  <c r="G35" i="13" s="1"/>
  <c r="H35" i="13" s="1"/>
  <c r="D36" i="13" s="1"/>
  <c r="F36" i="13" s="1"/>
  <c r="G36" i="13" s="1"/>
  <c r="H36" i="13" s="1"/>
  <c r="D37" i="13" s="1"/>
  <c r="F37" i="13" s="1"/>
  <c r="G37" i="13" s="1"/>
  <c r="H37" i="13" s="1"/>
  <c r="D38" i="13" s="1"/>
  <c r="F38" i="13" s="1"/>
  <c r="G38" i="13" s="1"/>
  <c r="H38" i="13" s="1"/>
  <c r="D39" i="13" s="1"/>
  <c r="F39" i="13" s="1"/>
  <c r="G39" i="13" s="1"/>
  <c r="H39" i="13" s="1"/>
  <c r="D40" i="13" s="1"/>
  <c r="F40" i="13" s="1"/>
  <c r="G40" i="13" s="1"/>
  <c r="H40" i="13" s="1"/>
  <c r="D41" i="13" s="1"/>
  <c r="F41" i="13" s="1"/>
  <c r="G41" i="13" s="1"/>
  <c r="H41" i="13" s="1"/>
  <c r="D42" i="13" s="1"/>
  <c r="F42" i="13" s="1"/>
  <c r="G42" i="13" s="1"/>
  <c r="H42" i="13" s="1"/>
  <c r="D43" i="13" s="1"/>
  <c r="F43" i="13" s="1"/>
  <c r="G43" i="13" s="1"/>
  <c r="H43" i="13" s="1"/>
  <c r="D44" i="13" s="1"/>
  <c r="F44" i="13" s="1"/>
  <c r="G44" i="13" s="1"/>
  <c r="H44" i="13" s="1"/>
  <c r="D45" i="13" s="1"/>
  <c r="F45" i="13" s="1"/>
  <c r="G45" i="13" s="1"/>
  <c r="H45" i="13" s="1"/>
  <c r="D46" i="13" s="1"/>
  <c r="F46" i="13" s="1"/>
  <c r="G46" i="13" s="1"/>
  <c r="H46" i="13" s="1"/>
  <c r="D47" i="13" s="1"/>
  <c r="F47" i="13" s="1"/>
  <c r="G47" i="13" s="1"/>
  <c r="H47" i="13" s="1"/>
  <c r="D48" i="13" s="1"/>
  <c r="F48" i="13" s="1"/>
  <c r="G48" i="13" s="1"/>
  <c r="H48" i="13" s="1"/>
  <c r="D49" i="13" s="1"/>
  <c r="F49" i="13" s="1"/>
  <c r="G49" i="13" s="1"/>
  <c r="H49" i="13" s="1"/>
  <c r="D50" i="13" s="1"/>
  <c r="F50" i="13" s="1"/>
  <c r="G50" i="13" s="1"/>
  <c r="H50" i="13" s="1"/>
  <c r="D51" i="13" s="1"/>
  <c r="F51" i="13" s="1"/>
  <c r="G51" i="13" s="1"/>
  <c r="H51" i="13" s="1"/>
  <c r="D52" i="13" s="1"/>
  <c r="F52" i="13" s="1"/>
  <c r="G52" i="13" s="1"/>
  <c r="H52" i="13" s="1"/>
  <c r="D53" i="13" s="1"/>
  <c r="F53" i="13" s="1"/>
  <c r="G53" i="13" s="1"/>
  <c r="H53" i="13" s="1"/>
  <c r="D54" i="13" s="1"/>
  <c r="F54" i="13" s="1"/>
  <c r="G54" i="13" s="1"/>
  <c r="H54" i="13" s="1"/>
  <c r="D55" i="13" s="1"/>
  <c r="F55" i="13" s="1"/>
  <c r="G55" i="13" s="1"/>
  <c r="H55" i="13" s="1"/>
  <c r="D56" i="13" s="1"/>
  <c r="F56" i="13" s="1"/>
  <c r="G56" i="13" s="1"/>
  <c r="H56" i="13" s="1"/>
  <c r="D57" i="13" s="1"/>
  <c r="F57" i="13" s="1"/>
  <c r="G57" i="13" s="1"/>
  <c r="H57" i="13" s="1"/>
  <c r="D58" i="13" s="1"/>
  <c r="F58" i="13" s="1"/>
  <c r="G58" i="13" s="1"/>
  <c r="H58" i="13" s="1"/>
  <c r="D59" i="13" s="1"/>
  <c r="F59" i="13" s="1"/>
  <c r="G59" i="13" s="1"/>
  <c r="H59" i="13" s="1"/>
  <c r="D60" i="13" s="1"/>
  <c r="F60" i="13" s="1"/>
  <c r="G60" i="13" s="1"/>
  <c r="H60" i="13" s="1"/>
  <c r="D61" i="13" s="1"/>
  <c r="F61" i="13" s="1"/>
  <c r="G61" i="13" s="1"/>
  <c r="H61" i="13" s="1"/>
  <c r="D62" i="13" s="1"/>
  <c r="F62" i="13" s="1"/>
  <c r="G62" i="13" s="1"/>
  <c r="H62" i="13" s="1"/>
  <c r="D63" i="13" s="1"/>
  <c r="F63" i="13" s="1"/>
  <c r="G63" i="13" s="1"/>
  <c r="H63" i="13" s="1"/>
  <c r="D64" i="13" s="1"/>
  <c r="F64" i="13" s="1"/>
  <c r="G64" i="13" s="1"/>
  <c r="H64" i="13" s="1"/>
  <c r="D65" i="13" s="1"/>
  <c r="F65" i="13" s="1"/>
  <c r="G65" i="13" s="1"/>
  <c r="H65" i="13" s="1"/>
  <c r="D66" i="13" s="1"/>
  <c r="F66" i="13" s="1"/>
  <c r="G66" i="13" s="1"/>
  <c r="H66" i="13" s="1"/>
  <c r="D67" i="13" s="1"/>
  <c r="F67" i="13" s="1"/>
  <c r="G67" i="13" s="1"/>
  <c r="H67" i="13" s="1"/>
  <c r="D68" i="13" s="1"/>
  <c r="F68" i="13" s="1"/>
  <c r="G68" i="13" s="1"/>
  <c r="H68" i="13" s="1"/>
  <c r="D69" i="13" s="1"/>
  <c r="F69" i="13" s="1"/>
  <c r="G69" i="13" s="1"/>
  <c r="H69" i="13" s="1"/>
  <c r="D70" i="13" s="1"/>
  <c r="F70" i="13" s="1"/>
  <c r="G70" i="13" s="1"/>
  <c r="H70" i="13" s="1"/>
  <c r="D71" i="13" s="1"/>
  <c r="F71" i="13" s="1"/>
  <c r="G71" i="13" s="1"/>
  <c r="H71" i="13" s="1"/>
  <c r="D72" i="13" s="1"/>
  <c r="F72" i="13" s="1"/>
  <c r="G72" i="13" s="1"/>
  <c r="H72" i="13" s="1"/>
  <c r="D73" i="13" s="1"/>
  <c r="F73" i="13" s="1"/>
  <c r="G73" i="13" s="1"/>
  <c r="H73" i="13" s="1"/>
  <c r="D74" i="13" s="1"/>
  <c r="F74" i="13" s="1"/>
  <c r="G74" i="13" s="1"/>
  <c r="H74" i="13" s="1"/>
  <c r="D75" i="13" s="1"/>
  <c r="F75" i="13" s="1"/>
  <c r="G75" i="13" s="1"/>
  <c r="H75" i="13" s="1"/>
  <c r="D76" i="13" s="1"/>
  <c r="F76" i="13" s="1"/>
  <c r="G76" i="13" s="1"/>
  <c r="H76" i="13" s="1"/>
  <c r="D77" i="13" s="1"/>
  <c r="F77" i="13" s="1"/>
  <c r="G77" i="13" s="1"/>
  <c r="H77" i="13" s="1"/>
  <c r="D78" i="13" s="1"/>
  <c r="F78" i="13" s="1"/>
  <c r="G78" i="13" s="1"/>
  <c r="H78" i="13" s="1"/>
  <c r="D79" i="13" s="1"/>
  <c r="F79" i="13" s="1"/>
  <c r="G79" i="13" s="1"/>
  <c r="H79" i="13" s="1"/>
  <c r="D80" i="13" s="1"/>
  <c r="F80" i="13" s="1"/>
  <c r="G80" i="13" s="1"/>
  <c r="H80" i="13" s="1"/>
  <c r="D81" i="13" s="1"/>
  <c r="F81" i="13" s="1"/>
  <c r="G81" i="13" s="1"/>
  <c r="H81" i="13" s="1"/>
  <c r="D82" i="13" s="1"/>
  <c r="F82" i="13" s="1"/>
  <c r="G82" i="13" s="1"/>
  <c r="H82" i="13" s="1"/>
  <c r="D83" i="13" s="1"/>
  <c r="F83" i="13" s="1"/>
  <c r="G83" i="13" s="1"/>
  <c r="H83" i="13" s="1"/>
  <c r="D84" i="13" s="1"/>
  <c r="F84" i="13" s="1"/>
  <c r="G84" i="13" s="1"/>
  <c r="H84" i="13" s="1"/>
  <c r="D85" i="13" s="1"/>
  <c r="F85" i="13" s="1"/>
  <c r="G85" i="13" s="1"/>
  <c r="H85" i="13" s="1"/>
  <c r="D86" i="13" s="1"/>
  <c r="F86" i="13" s="1"/>
  <c r="G86" i="13" s="1"/>
  <c r="H86" i="13" s="1"/>
  <c r="D87" i="13" s="1"/>
  <c r="F87" i="13" s="1"/>
  <c r="G87" i="13" s="1"/>
  <c r="H87" i="13" s="1"/>
  <c r="D88" i="13" s="1"/>
  <c r="F88" i="13" s="1"/>
  <c r="G88" i="13" s="1"/>
  <c r="H88" i="13" s="1"/>
  <c r="D89" i="13" s="1"/>
  <c r="F89" i="13" s="1"/>
  <c r="G89" i="13" s="1"/>
  <c r="H89" i="13" s="1"/>
  <c r="D90" i="13" s="1"/>
  <c r="F90" i="13" s="1"/>
  <c r="G90" i="13" s="1"/>
  <c r="H90" i="13" s="1"/>
  <c r="D91" i="13" s="1"/>
  <c r="F91" i="13" s="1"/>
  <c r="G91" i="13" s="1"/>
  <c r="H91" i="13" s="1"/>
  <c r="D92" i="13" s="1"/>
  <c r="F92" i="13" s="1"/>
  <c r="G92" i="13" s="1"/>
  <c r="H92" i="13" s="1"/>
  <c r="D93" i="13" s="1"/>
  <c r="F93" i="13" s="1"/>
  <c r="G93" i="13" s="1"/>
  <c r="H93" i="13" s="1"/>
  <c r="D94" i="13" s="1"/>
  <c r="F94" i="13" s="1"/>
  <c r="G94" i="13" s="1"/>
  <c r="H94" i="13" s="1"/>
  <c r="D95" i="13" s="1"/>
  <c r="F95" i="13" s="1"/>
  <c r="G95" i="13" s="1"/>
  <c r="H95" i="13" s="1"/>
  <c r="D96" i="13" s="1"/>
  <c r="F96" i="13" s="1"/>
  <c r="G28" i="14" l="1"/>
  <c r="H28" i="14" s="1"/>
  <c r="D29" i="14" s="1"/>
  <c r="F29" i="14" s="1"/>
  <c r="G29" i="14" s="1"/>
  <c r="H29" i="14" s="1"/>
  <c r="D30" i="14" s="1"/>
  <c r="F30" i="14" s="1"/>
  <c r="G96" i="13"/>
  <c r="H96" i="13" s="1"/>
  <c r="D97" i="13" s="1"/>
  <c r="F97" i="13" s="1"/>
  <c r="G97" i="13" s="1"/>
  <c r="H97" i="13" s="1"/>
  <c r="D98" i="13" s="1"/>
  <c r="F98" i="13" s="1"/>
  <c r="G98" i="13" s="1"/>
  <c r="H98" i="13" s="1"/>
  <c r="D99" i="13" s="1"/>
  <c r="F99" i="13" s="1"/>
  <c r="G99" i="13" s="1"/>
  <c r="H99" i="13" s="1"/>
  <c r="D100" i="13" s="1"/>
  <c r="F100" i="13" s="1"/>
  <c r="G100" i="13" s="1"/>
  <c r="H100" i="13" s="1"/>
  <c r="D101" i="13" s="1"/>
  <c r="F101" i="13" s="1"/>
  <c r="G101" i="13" s="1"/>
  <c r="H101" i="13" s="1"/>
  <c r="D102" i="13" s="1"/>
  <c r="F102" i="13" s="1"/>
  <c r="G102" i="13" s="1"/>
  <c r="H102" i="13" s="1"/>
  <c r="D103" i="13" s="1"/>
  <c r="F103" i="13" s="1"/>
  <c r="G103" i="13" s="1"/>
  <c r="H103" i="13" s="1"/>
  <c r="D104" i="13" s="1"/>
  <c r="F104" i="13" s="1"/>
  <c r="G104" i="13" s="1"/>
  <c r="H104" i="13" s="1"/>
  <c r="D105" i="13" s="1"/>
  <c r="F105" i="13" s="1"/>
  <c r="G105" i="13" s="1"/>
  <c r="H105" i="13" s="1"/>
  <c r="D106" i="13" s="1"/>
  <c r="F106" i="13" s="1"/>
  <c r="G106" i="13" s="1"/>
  <c r="H106" i="13" s="1"/>
  <c r="D107" i="13" s="1"/>
  <c r="F107" i="13" s="1"/>
  <c r="G107" i="13" s="1"/>
  <c r="H107" i="13" s="1"/>
  <c r="D108" i="13" s="1"/>
  <c r="F108" i="13" s="1"/>
  <c r="G108" i="13" s="1"/>
  <c r="H108" i="13" s="1"/>
  <c r="D109" i="13" s="1"/>
  <c r="F109" i="13" s="1"/>
  <c r="G109" i="13" s="1"/>
  <c r="H109" i="13" s="1"/>
  <c r="D110" i="13" s="1"/>
  <c r="F110" i="13" s="1"/>
  <c r="G110" i="13" s="1"/>
  <c r="H110" i="13" s="1"/>
  <c r="D111" i="13" s="1"/>
  <c r="F111" i="13" s="1"/>
  <c r="G111" i="13" s="1"/>
  <c r="H111" i="13" s="1"/>
  <c r="D112" i="13" s="1"/>
  <c r="F112" i="13" s="1"/>
  <c r="G112" i="13" s="1"/>
  <c r="H112" i="13" s="1"/>
  <c r="D113" i="13" s="1"/>
  <c r="F113" i="13" s="1"/>
  <c r="G113" i="13" s="1"/>
  <c r="H113" i="13" s="1"/>
  <c r="D114" i="13" s="1"/>
  <c r="F114" i="13" s="1"/>
  <c r="G114" i="13" s="1"/>
  <c r="H114" i="13" s="1"/>
  <c r="D115" i="13" s="1"/>
  <c r="F115" i="13" s="1"/>
  <c r="G115" i="13" s="1"/>
  <c r="H115" i="13" s="1"/>
  <c r="D116" i="13" s="1"/>
  <c r="F116" i="13" s="1"/>
  <c r="G116" i="13" s="1"/>
  <c r="H116" i="13" s="1"/>
  <c r="D117" i="13" s="1"/>
  <c r="F117" i="13" s="1"/>
  <c r="G117" i="13" s="1"/>
  <c r="H117" i="13" s="1"/>
  <c r="D118" i="13" s="1"/>
  <c r="F118" i="13" s="1"/>
  <c r="G118" i="13" s="1"/>
  <c r="H118" i="13" s="1"/>
  <c r="D119" i="13" s="1"/>
  <c r="F119" i="13" s="1"/>
  <c r="G119" i="13" s="1"/>
  <c r="H119" i="13" s="1"/>
  <c r="D120" i="13" s="1"/>
  <c r="F120" i="13" s="1"/>
  <c r="G30" i="14" l="1"/>
  <c r="H30" i="14" s="1"/>
  <c r="D31" i="14" s="1"/>
  <c r="F31" i="14" s="1"/>
  <c r="G120" i="13"/>
  <c r="H120" i="13" s="1"/>
  <c r="D121" i="13" s="1"/>
  <c r="F121" i="13" s="1"/>
  <c r="G121" i="13" s="1"/>
  <c r="H121" i="13" s="1"/>
  <c r="D122" i="13" s="1"/>
  <c r="F122" i="13" s="1"/>
  <c r="G122" i="13" s="1"/>
  <c r="H122" i="13" s="1"/>
  <c r="D123" i="13" s="1"/>
  <c r="F123" i="13" s="1"/>
  <c r="G123" i="13" s="1"/>
  <c r="H123" i="13" s="1"/>
  <c r="D124" i="13" s="1"/>
  <c r="F124" i="13" s="1"/>
  <c r="G31" i="14" l="1"/>
  <c r="H31" i="14" s="1"/>
  <c r="D32" i="14" s="1"/>
  <c r="F32" i="14" s="1"/>
  <c r="G124" i="13"/>
  <c r="H124" i="13" s="1"/>
  <c r="D125" i="13" s="1"/>
  <c r="F125" i="13" s="1"/>
  <c r="G125" i="13" s="1"/>
  <c r="H125" i="13" s="1"/>
  <c r="D126" i="13" s="1"/>
  <c r="F126" i="13" s="1"/>
  <c r="G126" i="13" s="1"/>
  <c r="H126" i="13" s="1"/>
  <c r="D127" i="13" s="1"/>
  <c r="F127" i="13" s="1"/>
  <c r="G127" i="13" s="1"/>
  <c r="H127" i="13" s="1"/>
  <c r="D128" i="13" s="1"/>
  <c r="F128" i="13" s="1"/>
  <c r="G128" i="13" s="1"/>
  <c r="H128" i="13" s="1"/>
  <c r="D129" i="13" s="1"/>
  <c r="F129" i="13" s="1"/>
  <c r="G129" i="13" s="1"/>
  <c r="H129" i="13" s="1"/>
  <c r="D130" i="13" s="1"/>
  <c r="F130" i="13" s="1"/>
  <c r="G130" i="13" s="1"/>
  <c r="H130" i="13" s="1"/>
  <c r="D131" i="13" s="1"/>
  <c r="F131" i="13" s="1"/>
  <c r="G131" i="13" s="1"/>
  <c r="H131" i="13" s="1"/>
  <c r="D132" i="13" s="1"/>
  <c r="F132" i="13" s="1"/>
  <c r="G132" i="13" s="1"/>
  <c r="H132" i="13" s="1"/>
  <c r="D133" i="13" s="1"/>
  <c r="F133" i="13" s="1"/>
  <c r="G133" i="13" s="1"/>
  <c r="H133" i="13" s="1"/>
  <c r="D134" i="13" s="1"/>
  <c r="F134" i="13" s="1"/>
  <c r="G134" i="13" s="1"/>
  <c r="H134" i="13" s="1"/>
  <c r="D135" i="13" s="1"/>
  <c r="F135" i="13" s="1"/>
  <c r="G135" i="13" s="1"/>
  <c r="H135" i="13" s="1"/>
  <c r="D136" i="13" s="1"/>
  <c r="F136" i="13" s="1"/>
  <c r="G136" i="13" s="1"/>
  <c r="H136" i="13" s="1"/>
  <c r="D137" i="13" s="1"/>
  <c r="F137" i="13" s="1"/>
  <c r="G137" i="13" s="1"/>
  <c r="H137" i="13" s="1"/>
  <c r="D138" i="13" s="1"/>
  <c r="F138" i="13" s="1"/>
  <c r="G138" i="13" s="1"/>
  <c r="H138" i="13" s="1"/>
  <c r="D139" i="13" s="1"/>
  <c r="F139" i="13" s="1"/>
  <c r="G139" i="13" s="1"/>
  <c r="H139" i="13" s="1"/>
  <c r="D140" i="13" s="1"/>
  <c r="F140" i="13" s="1"/>
  <c r="G140" i="13" s="1"/>
  <c r="H140" i="13" s="1"/>
  <c r="D141" i="13" s="1"/>
  <c r="F141" i="13" s="1"/>
  <c r="G141" i="13" s="1"/>
  <c r="H141" i="13" s="1"/>
  <c r="D142" i="13" s="1"/>
  <c r="F142" i="13" s="1"/>
  <c r="G142" i="13" s="1"/>
  <c r="H142" i="13" s="1"/>
  <c r="D143" i="13" s="1"/>
  <c r="F143" i="13" s="1"/>
  <c r="G143" i="13" s="1"/>
  <c r="H143" i="13" s="1"/>
  <c r="D144" i="13" s="1"/>
  <c r="F144" i="13" s="1"/>
  <c r="G144" i="13" s="1"/>
  <c r="H144" i="13" s="1"/>
  <c r="D145" i="13" s="1"/>
  <c r="F145" i="13" s="1"/>
  <c r="G145" i="13" s="1"/>
  <c r="H145" i="13" s="1"/>
  <c r="D146" i="13" s="1"/>
  <c r="F146" i="13" s="1"/>
  <c r="G146" i="13" s="1"/>
  <c r="H146" i="13" s="1"/>
  <c r="D147" i="13" s="1"/>
  <c r="F147" i="13" s="1"/>
  <c r="G147" i="13" s="1"/>
  <c r="H147" i="13" s="1"/>
  <c r="D148" i="13" s="1"/>
  <c r="F148" i="13" s="1"/>
  <c r="G148" i="13" s="1"/>
  <c r="H148" i="13" s="1"/>
  <c r="D149" i="13" s="1"/>
  <c r="F149" i="13" s="1"/>
  <c r="G149" i="13" s="1"/>
  <c r="H149" i="13" s="1"/>
  <c r="D150" i="13" s="1"/>
  <c r="F150" i="13" s="1"/>
  <c r="G150" i="13" s="1"/>
  <c r="H150" i="13" s="1"/>
  <c r="D151" i="13" s="1"/>
  <c r="F151" i="13" s="1"/>
  <c r="G151" i="13" s="1"/>
  <c r="H151" i="13" s="1"/>
  <c r="D152" i="13" s="1"/>
  <c r="F152" i="13" s="1"/>
  <c r="G152" i="13" s="1"/>
  <c r="H152" i="13" s="1"/>
  <c r="D153" i="13" s="1"/>
  <c r="F153" i="13" s="1"/>
  <c r="G153" i="13" s="1"/>
  <c r="H153" i="13" s="1"/>
  <c r="D154" i="13" s="1"/>
  <c r="F154" i="13" s="1"/>
  <c r="G154" i="13" s="1"/>
  <c r="H154" i="13" s="1"/>
  <c r="D155" i="13" s="1"/>
  <c r="F155" i="13" s="1"/>
  <c r="G155" i="13" s="1"/>
  <c r="H155" i="13" s="1"/>
  <c r="D156" i="13" s="1"/>
  <c r="F156" i="13" s="1"/>
  <c r="G156" i="13" s="1"/>
  <c r="H156" i="13" s="1"/>
  <c r="D157" i="13" s="1"/>
  <c r="F157" i="13" s="1"/>
  <c r="G157" i="13" s="1"/>
  <c r="H157" i="13" s="1"/>
  <c r="D158" i="13" s="1"/>
  <c r="F158" i="13" s="1"/>
  <c r="G158" i="13" s="1"/>
  <c r="H158" i="13" s="1"/>
  <c r="D159" i="13" s="1"/>
  <c r="F159" i="13" s="1"/>
  <c r="G159" i="13" s="1"/>
  <c r="H159" i="13" s="1"/>
  <c r="D160" i="13" s="1"/>
  <c r="F160" i="13" s="1"/>
  <c r="G160" i="13" s="1"/>
  <c r="H160" i="13" s="1"/>
  <c r="D161" i="13" s="1"/>
  <c r="F161" i="13" s="1"/>
  <c r="G161" i="13" s="1"/>
  <c r="H161" i="13" s="1"/>
  <c r="D162" i="13" s="1"/>
  <c r="F162" i="13" s="1"/>
  <c r="G162" i="13" s="1"/>
  <c r="H162" i="13" s="1"/>
  <c r="D163" i="13" s="1"/>
  <c r="F163" i="13" s="1"/>
  <c r="G163" i="13" s="1"/>
  <c r="H163" i="13" s="1"/>
  <c r="D164" i="13" s="1"/>
  <c r="F164" i="13" s="1"/>
  <c r="G164" i="13" s="1"/>
  <c r="H164" i="13" s="1"/>
  <c r="D165" i="13" s="1"/>
  <c r="F165" i="13" s="1"/>
  <c r="G165" i="13" s="1"/>
  <c r="H165" i="13" s="1"/>
  <c r="D166" i="13" s="1"/>
  <c r="F166" i="13" s="1"/>
  <c r="G166" i="13" s="1"/>
  <c r="H166" i="13" s="1"/>
  <c r="D167" i="13" s="1"/>
  <c r="F167" i="13" s="1"/>
  <c r="G167" i="13" s="1"/>
  <c r="H167" i="13" s="1"/>
  <c r="D168" i="13" s="1"/>
  <c r="F168" i="13" s="1"/>
  <c r="G168" i="13" s="1"/>
  <c r="H168" i="13" s="1"/>
  <c r="D169" i="13" s="1"/>
  <c r="F169" i="13" s="1"/>
  <c r="G169" i="13" s="1"/>
  <c r="H169" i="13" s="1"/>
  <c r="D170" i="13" s="1"/>
  <c r="F170" i="13" s="1"/>
  <c r="G170" i="13" s="1"/>
  <c r="H170" i="13" s="1"/>
  <c r="D171" i="13" s="1"/>
  <c r="F171" i="13" s="1"/>
  <c r="G32" i="14" l="1"/>
  <c r="H32" i="14" s="1"/>
  <c r="D33" i="14" s="1"/>
  <c r="F33" i="14" s="1"/>
  <c r="G33" i="14" s="1"/>
  <c r="H33" i="14" s="1"/>
  <c r="D34" i="14" s="1"/>
  <c r="F34" i="14" s="1"/>
  <c r="G34" i="14" s="1"/>
  <c r="H34" i="14" s="1"/>
  <c r="D35" i="14" s="1"/>
  <c r="F35" i="14" s="1"/>
  <c r="G35" i="14" s="1"/>
  <c r="H35" i="14" s="1"/>
  <c r="D36" i="14" s="1"/>
  <c r="F36" i="14" s="1"/>
  <c r="G36" i="14" s="1"/>
  <c r="H36" i="14" s="1"/>
  <c r="D37" i="14" s="1"/>
  <c r="F37" i="14" s="1"/>
  <c r="G37" i="14" s="1"/>
  <c r="H37" i="14" s="1"/>
  <c r="D38" i="14" s="1"/>
  <c r="F38" i="14" s="1"/>
  <c r="G38" i="14" s="1"/>
  <c r="H38" i="14" s="1"/>
  <c r="D39" i="14" s="1"/>
  <c r="F39" i="14" s="1"/>
  <c r="G39" i="14" s="1"/>
  <c r="H39" i="14" s="1"/>
  <c r="D40" i="14" s="1"/>
  <c r="F40" i="14" s="1"/>
  <c r="G40" i="14" s="1"/>
  <c r="H40" i="14" s="1"/>
  <c r="D41" i="14" s="1"/>
  <c r="F41" i="14" s="1"/>
  <c r="G171" i="13"/>
  <c r="H171" i="13" s="1"/>
  <c r="D172" i="13" s="1"/>
  <c r="F172" i="13" s="1"/>
  <c r="G172" i="13" s="1"/>
  <c r="H172" i="13" s="1"/>
  <c r="D173" i="13" s="1"/>
  <c r="F173" i="13" s="1"/>
  <c r="G173" i="13" s="1"/>
  <c r="H173" i="13" s="1"/>
  <c r="D174" i="13" s="1"/>
  <c r="F174" i="13" s="1"/>
  <c r="G174" i="13" s="1"/>
  <c r="H174" i="13" s="1"/>
  <c r="D175" i="13" s="1"/>
  <c r="F175" i="13" s="1"/>
  <c r="G175" i="13" s="1"/>
  <c r="H175" i="13" s="1"/>
  <c r="D176" i="13" s="1"/>
  <c r="F176" i="13" s="1"/>
  <c r="G176" i="13" s="1"/>
  <c r="H176" i="13" s="1"/>
  <c r="D177" i="13" s="1"/>
  <c r="F177" i="13" s="1"/>
  <c r="G177" i="13" s="1"/>
  <c r="H177" i="13" s="1"/>
  <c r="D178" i="13" s="1"/>
  <c r="F178" i="13" s="1"/>
  <c r="G178" i="13" s="1"/>
  <c r="H178" i="13" s="1"/>
  <c r="D179" i="13" s="1"/>
  <c r="F179" i="13" s="1"/>
  <c r="G179" i="13" s="1"/>
  <c r="H179" i="13" s="1"/>
  <c r="D180" i="13" s="1"/>
  <c r="F180" i="13" s="1"/>
  <c r="G180" i="13" s="1"/>
  <c r="H180" i="13" s="1"/>
  <c r="D181" i="13" s="1"/>
  <c r="F181" i="13" s="1"/>
  <c r="G181" i="13" s="1"/>
  <c r="H181" i="13" s="1"/>
  <c r="D182" i="13" s="1"/>
  <c r="F182" i="13" s="1"/>
  <c r="G182" i="13" s="1"/>
  <c r="H182" i="13" s="1"/>
  <c r="D183" i="13" s="1"/>
  <c r="F183" i="13" s="1"/>
  <c r="G41" i="14" l="1"/>
  <c r="H41" i="14" s="1"/>
  <c r="D42" i="14" s="1"/>
  <c r="F42" i="14" s="1"/>
  <c r="G42" i="14" s="1"/>
  <c r="H42" i="14" s="1"/>
  <c r="D43" i="14" s="1"/>
  <c r="F43" i="14" s="1"/>
  <c r="G43" i="14" s="1"/>
  <c r="H43" i="14" s="1"/>
  <c r="D44" i="14" s="1"/>
  <c r="F44" i="14" s="1"/>
  <c r="G44" i="14" s="1"/>
  <c r="H44" i="14" s="1"/>
  <c r="D45" i="14" s="1"/>
  <c r="F45" i="14" s="1"/>
  <c r="G183" i="13"/>
  <c r="H183" i="13" s="1"/>
  <c r="D184" i="13" s="1"/>
  <c r="F184" i="13" s="1"/>
  <c r="G184" i="13" s="1"/>
  <c r="H184" i="13" s="1"/>
  <c r="D185" i="13" s="1"/>
  <c r="F185" i="13" s="1"/>
  <c r="G185" i="13" s="1"/>
  <c r="H185" i="13" s="1"/>
  <c r="D186" i="13" s="1"/>
  <c r="F186" i="13" s="1"/>
  <c r="G186" i="13" s="1"/>
  <c r="H186" i="13" s="1"/>
  <c r="D187" i="13" s="1"/>
  <c r="F187" i="13" s="1"/>
  <c r="G187" i="13" s="1"/>
  <c r="H187" i="13" s="1"/>
  <c r="D188" i="13" s="1"/>
  <c r="F188" i="13" s="1"/>
  <c r="G188" i="13" s="1"/>
  <c r="H188" i="13" s="1"/>
  <c r="D189" i="13" s="1"/>
  <c r="F189" i="13" s="1"/>
  <c r="G189" i="13" s="1"/>
  <c r="H189" i="13" s="1"/>
  <c r="D190" i="13" s="1"/>
  <c r="F190" i="13" s="1"/>
  <c r="G190" i="13" s="1"/>
  <c r="H190" i="13" s="1"/>
  <c r="D191" i="13" s="1"/>
  <c r="F191" i="13" s="1"/>
  <c r="G191" i="13" s="1"/>
  <c r="H191" i="13" s="1"/>
  <c r="D192" i="13" s="1"/>
  <c r="F192" i="13" s="1"/>
  <c r="G192" i="13" s="1"/>
  <c r="H192" i="13" s="1"/>
  <c r="D193" i="13" s="1"/>
  <c r="F193" i="13" s="1"/>
  <c r="G193" i="13" s="1"/>
  <c r="H193" i="13" s="1"/>
  <c r="D194" i="13" s="1"/>
  <c r="F194" i="13" s="1"/>
  <c r="G194" i="13" s="1"/>
  <c r="H194" i="13" s="1"/>
  <c r="D195" i="13" s="1"/>
  <c r="F195" i="13" s="1"/>
  <c r="G45" i="14" l="1"/>
  <c r="H45" i="14" s="1"/>
  <c r="D46" i="14" s="1"/>
  <c r="F46" i="14" s="1"/>
  <c r="G46" i="14" s="1"/>
  <c r="H46" i="14" s="1"/>
  <c r="D47" i="14" s="1"/>
  <c r="F47" i="14" s="1"/>
  <c r="G47" i="14" s="1"/>
  <c r="H47" i="14" s="1"/>
  <c r="D48" i="14" s="1"/>
  <c r="F48" i="14" s="1"/>
  <c r="G195" i="13"/>
  <c r="H195" i="13" s="1"/>
  <c r="D196" i="13" s="1"/>
  <c r="G48" i="14" l="1"/>
  <c r="H48" i="14" s="1"/>
  <c r="D49" i="14" s="1"/>
  <c r="F49" i="14" s="1"/>
  <c r="F196" i="13"/>
  <c r="G196" i="13" s="1"/>
  <c r="H196" i="13" s="1"/>
  <c r="D197" i="13" s="1"/>
  <c r="F197" i="13" s="1"/>
  <c r="G197" i="13" s="1"/>
  <c r="H197" i="13" s="1"/>
  <c r="D198" i="13" s="1"/>
  <c r="F198" i="13" s="1"/>
  <c r="G198" i="13" l="1"/>
  <c r="H198" i="13" s="1"/>
  <c r="D199" i="13" s="1"/>
  <c r="F199" i="13" s="1"/>
  <c r="G199" i="13" s="1"/>
  <c r="H199" i="13" s="1"/>
  <c r="D200" i="13" s="1"/>
  <c r="F200" i="13" s="1"/>
  <c r="G200" i="13" s="1"/>
  <c r="H200" i="13" s="1"/>
  <c r="D201" i="13" s="1"/>
  <c r="F201" i="13" s="1"/>
  <c r="G49" i="14"/>
  <c r="H49" i="14" s="1"/>
  <c r="D50" i="14" s="1"/>
  <c r="F50" i="14" s="1"/>
  <c r="G50" i="14" s="1"/>
  <c r="H50" i="14" s="1"/>
  <c r="D51" i="14" s="1"/>
  <c r="F51" i="14" s="1"/>
  <c r="G51" i="14" s="1"/>
  <c r="H51" i="14" s="1"/>
  <c r="D52" i="14" s="1"/>
  <c r="F52" i="14" s="1"/>
  <c r="G201" i="13" l="1"/>
  <c r="H201" i="13" s="1"/>
  <c r="D202" i="13" s="1"/>
  <c r="F202" i="13" s="1"/>
  <c r="G202" i="13" s="1"/>
  <c r="H202" i="13" s="1"/>
  <c r="D203" i="13" s="1"/>
  <c r="F203" i="13" s="1"/>
  <c r="G203" i="13" s="1"/>
  <c r="H203" i="13" s="1"/>
  <c r="D204" i="13" s="1"/>
  <c r="F204" i="13" s="1"/>
  <c r="G204" i="13" s="1"/>
  <c r="H204" i="13" s="1"/>
  <c r="D205" i="13" s="1"/>
  <c r="F205" i="13" s="1"/>
  <c r="G52" i="14"/>
  <c r="H52" i="14" s="1"/>
  <c r="D53" i="14" s="1"/>
  <c r="F53" i="14" s="1"/>
  <c r="G205" i="13" l="1"/>
  <c r="H205" i="13" s="1"/>
  <c r="D206" i="13" s="1"/>
  <c r="F206" i="13" s="1"/>
  <c r="G53" i="14"/>
  <c r="H53" i="14" s="1"/>
  <c r="D54" i="14" s="1"/>
  <c r="F54" i="14" s="1"/>
  <c r="G54" i="14" s="1"/>
  <c r="H54" i="14" s="1"/>
  <c r="D55" i="14" s="1"/>
  <c r="F55" i="14" s="1"/>
  <c r="G55" i="14" s="1"/>
  <c r="H55" i="14" s="1"/>
  <c r="D56" i="14" s="1"/>
  <c r="F56" i="14" s="1"/>
  <c r="G56" i="14" l="1"/>
  <c r="H56" i="14" s="1"/>
  <c r="D57" i="14" s="1"/>
  <c r="F57" i="14" s="1"/>
  <c r="G57" i="14" s="1"/>
  <c r="H57" i="14" s="1"/>
  <c r="D58" i="14" s="1"/>
  <c r="F58" i="14" s="1"/>
  <c r="G58" i="14" s="1"/>
  <c r="H58" i="14" s="1"/>
  <c r="D59" i="14" s="1"/>
  <c r="F59" i="14" s="1"/>
  <c r="G59" i="14" s="1"/>
  <c r="H59" i="14" s="1"/>
  <c r="D60" i="14" s="1"/>
  <c r="F60" i="14" s="1"/>
  <c r="G206" i="13"/>
  <c r="H206" i="13" s="1"/>
  <c r="D207" i="13" s="1"/>
  <c r="F207" i="13" s="1"/>
  <c r="G207" i="13" s="1"/>
  <c r="H207" i="13" s="1"/>
  <c r="D208" i="13" s="1"/>
  <c r="F208" i="13" s="1"/>
  <c r="G208" i="13" s="1"/>
  <c r="H208" i="13" s="1"/>
  <c r="D209" i="13" s="1"/>
  <c r="F209" i="13" s="1"/>
  <c r="G60" i="14" l="1"/>
  <c r="H60" i="14" s="1"/>
  <c r="D61" i="14" s="1"/>
  <c r="F61" i="14" s="1"/>
  <c r="G61" i="14" s="1"/>
  <c r="H61" i="14" s="1"/>
  <c r="D62" i="14" s="1"/>
  <c r="F62" i="14" s="1"/>
  <c r="G62" i="14" s="1"/>
  <c r="H62" i="14" s="1"/>
  <c r="D63" i="14" s="1"/>
  <c r="F63" i="14" s="1"/>
  <c r="G63" i="14" s="1"/>
  <c r="H63" i="14" s="1"/>
  <c r="D64" i="14" s="1"/>
  <c r="F64" i="14" s="1"/>
  <c r="G209" i="13"/>
  <c r="H209" i="13" s="1"/>
  <c r="D210" i="13" s="1"/>
  <c r="F210" i="13" s="1"/>
  <c r="G210" i="13" s="1"/>
  <c r="H210" i="13" s="1"/>
  <c r="D211" i="13" s="1"/>
  <c r="F211" i="13" s="1"/>
  <c r="G211" i="13" s="1"/>
  <c r="H211" i="13" s="1"/>
  <c r="D212" i="13" s="1"/>
  <c r="F212" i="13" s="1"/>
  <c r="G212" i="13" s="1"/>
  <c r="H212" i="13" s="1"/>
  <c r="D213" i="13" s="1"/>
  <c r="F213" i="13" s="1"/>
  <c r="G213" i="13" s="1"/>
  <c r="H213" i="13" s="1"/>
  <c r="D214" i="13" s="1"/>
  <c r="F214" i="13" s="1"/>
  <c r="G214" i="13" s="1"/>
  <c r="H214" i="13" s="1"/>
  <c r="D215" i="13" s="1"/>
  <c r="F215" i="13" s="1"/>
  <c r="G215" i="13" s="1"/>
  <c r="H215" i="13" s="1"/>
  <c r="D216" i="13" s="1"/>
  <c r="F216" i="13" s="1"/>
  <c r="G216" i="13" s="1"/>
  <c r="H216" i="13" s="1"/>
  <c r="D217" i="13" s="1"/>
  <c r="F217" i="13" s="1"/>
  <c r="G217" i="13" s="1"/>
  <c r="H217" i="13" s="1"/>
  <c r="D218" i="13" s="1"/>
  <c r="F218" i="13" s="1"/>
  <c r="G218" i="13" s="1"/>
  <c r="H218" i="13" s="1"/>
  <c r="D219" i="13" s="1"/>
  <c r="F219" i="13" s="1"/>
  <c r="G219" i="13" s="1"/>
  <c r="H219" i="13" s="1"/>
  <c r="D220" i="13" s="1"/>
  <c r="F220" i="13" s="1"/>
  <c r="G220" i="13" s="1"/>
  <c r="H220" i="13" s="1"/>
  <c r="D221" i="13" s="1"/>
  <c r="F221" i="13" s="1"/>
  <c r="G221" i="13" l="1"/>
  <c r="H221" i="13" s="1"/>
  <c r="D222" i="13" s="1"/>
  <c r="F222" i="13" s="1"/>
  <c r="G222" i="13" s="1"/>
  <c r="H222" i="13" s="1"/>
  <c r="D223" i="13" s="1"/>
  <c r="F223" i="13" s="1"/>
  <c r="G223" i="13" s="1"/>
  <c r="H223" i="13" s="1"/>
  <c r="D224" i="13" s="1"/>
  <c r="F224" i="13" s="1"/>
  <c r="G224" i="13" s="1"/>
  <c r="H224" i="13" s="1"/>
  <c r="D225" i="13" s="1"/>
  <c r="F225" i="13" s="1"/>
  <c r="G64" i="14"/>
  <c r="H64" i="14" s="1"/>
  <c r="D65" i="14" s="1"/>
  <c r="F65" i="14" s="1"/>
  <c r="G65" i="14" s="1"/>
  <c r="H65" i="14" s="1"/>
  <c r="D66" i="14" s="1"/>
  <c r="F66" i="14" s="1"/>
  <c r="G66" i="14" s="1"/>
  <c r="H66" i="14" s="1"/>
  <c r="D67" i="14" s="1"/>
  <c r="F67" i="14" s="1"/>
  <c r="G67" i="14" s="1"/>
  <c r="H67" i="14" s="1"/>
  <c r="D68" i="14" s="1"/>
  <c r="F68" i="14" s="1"/>
  <c r="G68" i="14" l="1"/>
  <c r="H68" i="14" s="1"/>
  <c r="D69" i="14" s="1"/>
  <c r="F69" i="14" s="1"/>
  <c r="G69" i="14" s="1"/>
  <c r="H69" i="14" s="1"/>
  <c r="D70" i="14" s="1"/>
  <c r="F70" i="14" s="1"/>
  <c r="G70" i="14" s="1"/>
  <c r="H70" i="14" s="1"/>
  <c r="D71" i="14" s="1"/>
  <c r="F71" i="14" s="1"/>
  <c r="G71" i="14" s="1"/>
  <c r="H71" i="14" s="1"/>
  <c r="D72" i="14" s="1"/>
  <c r="F72" i="14" s="1"/>
  <c r="G225" i="13"/>
  <c r="H225" i="13" s="1"/>
  <c r="D226" i="13" s="1"/>
  <c r="F226" i="13" s="1"/>
  <c r="G226" i="13" s="1"/>
  <c r="H226" i="13" s="1"/>
  <c r="D227" i="13" s="1"/>
  <c r="F227" i="13" s="1"/>
  <c r="G227" i="13" s="1"/>
  <c r="H227" i="13" s="1"/>
  <c r="D228" i="13" s="1"/>
  <c r="F228" i="13" s="1"/>
  <c r="G228" i="13" s="1"/>
  <c r="H228" i="13" s="1"/>
  <c r="D229" i="13" s="1"/>
  <c r="F229" i="13" s="1"/>
  <c r="G229" i="13" l="1"/>
  <c r="H229" i="13" s="1"/>
  <c r="D230" i="13" s="1"/>
  <c r="F230" i="13" s="1"/>
  <c r="G230" i="13" s="1"/>
  <c r="H230" i="13" s="1"/>
  <c r="D231" i="13" s="1"/>
  <c r="F231" i="13" s="1"/>
  <c r="G231" i="13" s="1"/>
  <c r="H231" i="13" s="1"/>
  <c r="D232" i="13" s="1"/>
  <c r="F232" i="13" s="1"/>
  <c r="G232" i="13" s="1"/>
  <c r="H232" i="13" s="1"/>
  <c r="D233" i="13" s="1"/>
  <c r="F233" i="13" s="1"/>
  <c r="G233" i="13" s="1"/>
  <c r="H233" i="13" s="1"/>
  <c r="D234" i="13" s="1"/>
  <c r="F234" i="13" s="1"/>
  <c r="G72" i="14"/>
  <c r="H72" i="14" s="1"/>
  <c r="D73" i="14" s="1"/>
  <c r="F73" i="14" s="1"/>
  <c r="G73" i="14" s="1"/>
  <c r="H73" i="14" s="1"/>
  <c r="D74" i="14" s="1"/>
  <c r="F74" i="14" s="1"/>
  <c r="G234" i="13" l="1"/>
  <c r="H234" i="13" s="1"/>
  <c r="D235" i="13" s="1"/>
  <c r="F235" i="13" s="1"/>
  <c r="G235" i="13" s="1"/>
  <c r="H235" i="13" s="1"/>
  <c r="D236" i="13" s="1"/>
  <c r="F236" i="13" s="1"/>
  <c r="G236" i="13" s="1"/>
  <c r="H236" i="13" s="1"/>
  <c r="D237" i="13" s="1"/>
  <c r="F237" i="13" s="1"/>
  <c r="G237" i="13" s="1"/>
  <c r="H237" i="13" s="1"/>
  <c r="D238" i="13" s="1"/>
  <c r="F238" i="13" s="1"/>
  <c r="G74" i="14"/>
  <c r="H74" i="14" s="1"/>
  <c r="D75" i="14" s="1"/>
  <c r="F75" i="14" s="1"/>
  <c r="G75" i="14" s="1"/>
  <c r="H75" i="14" s="1"/>
  <c r="D76" i="14" s="1"/>
  <c r="F76" i="14" s="1"/>
  <c r="G238" i="13" l="1"/>
  <c r="H238" i="13" s="1"/>
  <c r="D239" i="13" s="1"/>
  <c r="F239" i="13" s="1"/>
  <c r="G239" i="13" s="1"/>
  <c r="H239" i="13" s="1"/>
  <c r="D240" i="13" s="1"/>
  <c r="F240" i="13" s="1"/>
  <c r="G240" i="13" s="1"/>
  <c r="H240" i="13" s="1"/>
  <c r="D241" i="13" s="1"/>
  <c r="F241" i="13" s="1"/>
  <c r="G241" i="13" s="1"/>
  <c r="H241" i="13" s="1"/>
  <c r="D242" i="13" s="1"/>
  <c r="F242" i="13" s="1"/>
  <c r="G76" i="14"/>
  <c r="H76" i="14" s="1"/>
  <c r="D77" i="14" s="1"/>
  <c r="F77" i="14" s="1"/>
  <c r="G77" i="14" s="1"/>
  <c r="H77" i="14" s="1"/>
  <c r="D78" i="14" s="1"/>
  <c r="F78" i="14" s="1"/>
  <c r="G78" i="14" s="1"/>
  <c r="H78" i="14" s="1"/>
  <c r="D79" i="14" s="1"/>
  <c r="F79" i="14" s="1"/>
  <c r="G79" i="14" s="1"/>
  <c r="H79" i="14" s="1"/>
  <c r="D80" i="14" s="1"/>
  <c r="F80" i="14" s="1"/>
  <c r="G80" i="14" s="1"/>
  <c r="H80" i="14" s="1"/>
  <c r="D81" i="14" s="1"/>
  <c r="F81" i="14" s="1"/>
  <c r="G81" i="14" s="1"/>
  <c r="H81" i="14" s="1"/>
  <c r="D82" i="14" s="1"/>
  <c r="F82" i="14" s="1"/>
  <c r="G82" i="14" l="1"/>
  <c r="H82" i="14" s="1"/>
  <c r="D83" i="14" s="1"/>
  <c r="F83" i="14" s="1"/>
  <c r="G83" i="14" s="1"/>
  <c r="H83" i="14" s="1"/>
  <c r="D84" i="14" s="1"/>
  <c r="F84" i="14" s="1"/>
  <c r="G84" i="14" s="1"/>
  <c r="H84" i="14" s="1"/>
  <c r="D85" i="14" s="1"/>
  <c r="F85" i="14" s="1"/>
  <c r="G85" i="14" s="1"/>
  <c r="H85" i="14" s="1"/>
  <c r="D86" i="14" s="1"/>
  <c r="F86" i="14" s="1"/>
  <c r="G86" i="14" s="1"/>
  <c r="H86" i="14" s="1"/>
  <c r="D87" i="14" s="1"/>
  <c r="F87" i="14" s="1"/>
  <c r="G87" i="14" s="1"/>
  <c r="H87" i="14" s="1"/>
  <c r="D88" i="14" s="1"/>
  <c r="F88" i="14" s="1"/>
  <c r="G88" i="14" s="1"/>
  <c r="H88" i="14" s="1"/>
  <c r="D89" i="14" s="1"/>
  <c r="F89" i="14" s="1"/>
  <c r="G242" i="13"/>
  <c r="H242" i="13" s="1"/>
  <c r="D243" i="13" s="1"/>
  <c r="F243" i="13" s="1"/>
  <c r="G243" i="13" s="1"/>
  <c r="H243" i="13" s="1"/>
  <c r="D244" i="13" s="1"/>
  <c r="F244" i="13" s="1"/>
  <c r="G244" i="13" s="1"/>
  <c r="H244" i="13" s="1"/>
  <c r="D245" i="13" s="1"/>
  <c r="F245" i="13" s="1"/>
  <c r="G245" i="13" s="1"/>
  <c r="H245" i="13" s="1"/>
  <c r="D246" i="13" s="1"/>
  <c r="F246" i="13" s="1"/>
  <c r="G246" i="13" s="1"/>
  <c r="H246" i="13" s="1"/>
  <c r="D247" i="13" s="1"/>
  <c r="F247" i="13" s="1"/>
  <c r="G247" i="13" s="1"/>
  <c r="H247" i="13" s="1"/>
  <c r="D248" i="13" s="1"/>
  <c r="F248" i="13" s="1"/>
  <c r="G248" i="13" s="1"/>
  <c r="H248" i="13" s="1"/>
  <c r="D249" i="13" s="1"/>
  <c r="F249" i="13" s="1"/>
  <c r="G249" i="13" s="1"/>
  <c r="H249" i="13" s="1"/>
  <c r="D250" i="13" s="1"/>
  <c r="F250" i="13" s="1"/>
  <c r="G250" i="13" s="1"/>
  <c r="H250" i="13" s="1"/>
  <c r="D251" i="13" s="1"/>
  <c r="F251" i="13" s="1"/>
  <c r="G251" i="13" s="1"/>
  <c r="H251" i="13" s="1"/>
  <c r="D252" i="13" s="1"/>
  <c r="F252" i="13" s="1"/>
  <c r="G252" i="13" s="1"/>
  <c r="H252" i="13" s="1"/>
  <c r="D253" i="13" s="1"/>
  <c r="F253" i="13" s="1"/>
  <c r="G253" i="13" s="1"/>
  <c r="H253" i="13" s="1"/>
  <c r="D254" i="13" s="1"/>
  <c r="F254" i="13" s="1"/>
  <c r="G89" i="14" l="1"/>
  <c r="H89" i="14" s="1"/>
  <c r="D90" i="14" s="1"/>
  <c r="F90" i="14" s="1"/>
  <c r="G90" i="14" s="1"/>
  <c r="H90" i="14" s="1"/>
  <c r="D91" i="14" s="1"/>
  <c r="F91" i="14" s="1"/>
  <c r="G91" i="14" s="1"/>
  <c r="H91" i="14" s="1"/>
  <c r="D92" i="14" s="1"/>
  <c r="F92" i="14" s="1"/>
  <c r="G92" i="14" s="1"/>
  <c r="H92" i="14" s="1"/>
  <c r="D93" i="14" s="1"/>
  <c r="F93" i="14" s="1"/>
  <c r="G93" i="14" s="1"/>
  <c r="H93" i="14" s="1"/>
  <c r="D94" i="14" s="1"/>
  <c r="F94" i="14" s="1"/>
  <c r="G94" i="14" s="1"/>
  <c r="H94" i="14" s="1"/>
  <c r="D95" i="14" s="1"/>
  <c r="F95" i="14" s="1"/>
  <c r="G95" i="14" s="1"/>
  <c r="H95" i="14" s="1"/>
  <c r="D96" i="14" s="1"/>
  <c r="F96" i="14" s="1"/>
  <c r="G96" i="14" s="1"/>
  <c r="H96" i="14" s="1"/>
  <c r="D97" i="14" s="1"/>
  <c r="F97" i="14" s="1"/>
  <c r="G254" i="13"/>
  <c r="H254" i="13" s="1"/>
  <c r="D255" i="13" s="1"/>
  <c r="F255" i="13" s="1"/>
  <c r="G255" i="13" s="1"/>
  <c r="H255" i="13" s="1"/>
  <c r="D256" i="13" s="1"/>
  <c r="F256" i="13" s="1"/>
  <c r="G256" i="13" s="1"/>
  <c r="H256" i="13" s="1"/>
  <c r="D257" i="13" s="1"/>
  <c r="F257" i="13" s="1"/>
  <c r="G257" i="13" s="1"/>
  <c r="H257" i="13" s="1"/>
  <c r="D258" i="13" s="1"/>
  <c r="F258" i="13" s="1"/>
  <c r="G258" i="13" l="1"/>
  <c r="H258" i="13" s="1"/>
  <c r="D259" i="13" s="1"/>
  <c r="F259" i="13" s="1"/>
  <c r="G259" i="13" s="1"/>
  <c r="H259" i="13" s="1"/>
  <c r="D260" i="13" s="1"/>
  <c r="F260" i="13" s="1"/>
  <c r="G260" i="13" s="1"/>
  <c r="H260" i="13" s="1"/>
  <c r="D261" i="13" s="1"/>
  <c r="F261" i="13" s="1"/>
  <c r="G97" i="14"/>
  <c r="H97" i="14" s="1"/>
  <c r="D98" i="14" s="1"/>
  <c r="F98" i="14" s="1"/>
  <c r="G98" i="14" s="1"/>
  <c r="H98" i="14" s="1"/>
  <c r="D99" i="14" s="1"/>
  <c r="F99" i="14" s="1"/>
  <c r="G99" i="14" s="1"/>
  <c r="H99" i="14" s="1"/>
  <c r="D100" i="14" s="1"/>
  <c r="F100" i="14" s="1"/>
  <c r="G100" i="14" s="1"/>
  <c r="H100" i="14" s="1"/>
  <c r="D101" i="14" s="1"/>
  <c r="F101" i="14" s="1"/>
  <c r="G101" i="14" s="1"/>
  <c r="H101" i="14" s="1"/>
  <c r="D102" i="14" s="1"/>
  <c r="F102" i="14" s="1"/>
  <c r="G102" i="14" s="1"/>
  <c r="H102" i="14" s="1"/>
  <c r="D103" i="14" s="1"/>
  <c r="F103" i="14" s="1"/>
  <c r="G103" i="14" s="1"/>
  <c r="H103" i="14" s="1"/>
  <c r="D104" i="14" s="1"/>
  <c r="F104" i="14" s="1"/>
  <c r="G104" i="14" s="1"/>
  <c r="H104" i="14" s="1"/>
  <c r="D105" i="14" s="1"/>
  <c r="F105" i="14" s="1"/>
  <c r="G261" i="13" l="1"/>
  <c r="H261" i="13" s="1"/>
  <c r="D262" i="13" s="1"/>
  <c r="F262" i="13" s="1"/>
  <c r="G105" i="14"/>
  <c r="H105" i="14" s="1"/>
  <c r="D106" i="14" s="1"/>
  <c r="F106" i="14" s="1"/>
  <c r="G106" i="14" s="1"/>
  <c r="H106" i="14" s="1"/>
  <c r="D107" i="14" s="1"/>
  <c r="F107" i="14" s="1"/>
  <c r="G107" i="14" s="1"/>
  <c r="H107" i="14" s="1"/>
  <c r="D108" i="14" s="1"/>
  <c r="F108" i="14" s="1"/>
  <c r="G108" i="14" s="1"/>
  <c r="H108" i="14" s="1"/>
  <c r="D109" i="14" s="1"/>
  <c r="F109" i="14" s="1"/>
  <c r="G109" i="14" l="1"/>
  <c r="H109" i="14" s="1"/>
  <c r="D110" i="14" s="1"/>
  <c r="F110" i="14" s="1"/>
  <c r="G110" i="14" s="1"/>
  <c r="H110" i="14" s="1"/>
  <c r="D111" i="14" s="1"/>
  <c r="F111" i="14" s="1"/>
  <c r="G111" i="14" s="1"/>
  <c r="H111" i="14" s="1"/>
  <c r="D112" i="14" s="1"/>
  <c r="F112" i="14" s="1"/>
  <c r="G112" i="14" s="1"/>
  <c r="H112" i="14" s="1"/>
  <c r="D113" i="14" s="1"/>
  <c r="F113" i="14" s="1"/>
  <c r="G262" i="13"/>
  <c r="H262" i="13" s="1"/>
  <c r="D263" i="13" s="1"/>
  <c r="F263" i="13" s="1"/>
  <c r="G263" i="13" s="1"/>
  <c r="H263" i="13" s="1"/>
  <c r="D264" i="13" s="1"/>
  <c r="F264" i="13" s="1"/>
  <c r="G264" i="13" s="1"/>
  <c r="H264" i="13" s="1"/>
  <c r="D265" i="13" s="1"/>
  <c r="F265" i="13" s="1"/>
  <c r="G265" i="13" l="1"/>
  <c r="H265" i="13" s="1"/>
  <c r="D266" i="13" s="1"/>
  <c r="F266" i="13" s="1"/>
  <c r="G113" i="14"/>
  <c r="H113" i="14" s="1"/>
  <c r="D114" i="14" s="1"/>
  <c r="F114" i="14" s="1"/>
  <c r="G114" i="14" s="1"/>
  <c r="H114" i="14" s="1"/>
  <c r="D115" i="14" s="1"/>
  <c r="F115" i="14" s="1"/>
  <c r="G115" i="14" s="1"/>
  <c r="H115" i="14" s="1"/>
  <c r="D116" i="14" s="1"/>
  <c r="F116" i="14" s="1"/>
  <c r="G116" i="14" s="1"/>
  <c r="H116" i="14" s="1"/>
  <c r="D117" i="14" s="1"/>
  <c r="F117" i="14" s="1"/>
  <c r="G117" i="14" l="1"/>
  <c r="H117" i="14" s="1"/>
  <c r="D118" i="14" s="1"/>
  <c r="F118" i="14" s="1"/>
  <c r="G118" i="14" s="1"/>
  <c r="H118" i="14" s="1"/>
  <c r="D119" i="14" s="1"/>
  <c r="F119" i="14" s="1"/>
  <c r="G119" i="14" s="1"/>
  <c r="H119" i="14" s="1"/>
  <c r="D120" i="14" s="1"/>
  <c r="F120" i="14" s="1"/>
  <c r="G120" i="14" s="1"/>
  <c r="H120" i="14" s="1"/>
  <c r="D121" i="14" s="1"/>
  <c r="F121" i="14" s="1"/>
  <c r="G121" i="14" s="1"/>
  <c r="H121" i="14" s="1"/>
  <c r="D122" i="14" s="1"/>
  <c r="F122" i="14" s="1"/>
  <c r="G266" i="13"/>
  <c r="H266" i="13" s="1"/>
  <c r="D267" i="13" s="1"/>
  <c r="F267" i="13" s="1"/>
  <c r="G267" i="13" s="1"/>
  <c r="H267" i="13" s="1"/>
  <c r="D268" i="13" s="1"/>
  <c r="F268" i="13" s="1"/>
  <c r="G268" i="13" s="1"/>
  <c r="H268" i="13" s="1"/>
  <c r="D269" i="13" s="1"/>
  <c r="F269" i="13" s="1"/>
  <c r="G269" i="13" l="1"/>
  <c r="H269" i="13" s="1"/>
  <c r="D270" i="13" s="1"/>
  <c r="F270" i="13" s="1"/>
  <c r="G270" i="13" s="1"/>
  <c r="H270" i="13" s="1"/>
  <c r="D271" i="13" s="1"/>
  <c r="F271" i="13" s="1"/>
  <c r="G271" i="13" s="1"/>
  <c r="H271" i="13" s="1"/>
  <c r="D272" i="13" s="1"/>
  <c r="F272" i="13" s="1"/>
  <c r="G272" i="13" s="1"/>
  <c r="H272" i="13" s="1"/>
  <c r="D273" i="13" s="1"/>
  <c r="F273" i="13" s="1"/>
  <c r="G122" i="14"/>
  <c r="H122" i="14" s="1"/>
  <c r="D123" i="14" s="1"/>
  <c r="F123" i="14" s="1"/>
  <c r="G123" i="14" s="1"/>
  <c r="H123" i="14" s="1"/>
  <c r="D124" i="14" s="1"/>
  <c r="F124" i="14" s="1"/>
  <c r="G124" i="14" s="1"/>
  <c r="H124" i="14" s="1"/>
  <c r="D125" i="14" s="1"/>
  <c r="F125" i="14" s="1"/>
  <c r="G125" i="14" l="1"/>
  <c r="H125" i="14" s="1"/>
  <c r="D126" i="14" s="1"/>
  <c r="F126" i="14" s="1"/>
  <c r="G126" i="14" s="1"/>
  <c r="H126" i="14" s="1"/>
  <c r="D127" i="14" s="1"/>
  <c r="F127" i="14" s="1"/>
  <c r="G127" i="14" s="1"/>
  <c r="H127" i="14" s="1"/>
  <c r="D128" i="14" s="1"/>
  <c r="F128" i="14" s="1"/>
  <c r="G128" i="14" s="1"/>
  <c r="H128" i="14" s="1"/>
  <c r="D129" i="14" s="1"/>
  <c r="F129" i="14" s="1"/>
  <c r="G273" i="13"/>
  <c r="H273" i="13" s="1"/>
  <c r="D274" i="13" s="1"/>
  <c r="F274" i="13" s="1"/>
  <c r="G274" i="13" s="1"/>
  <c r="H274" i="13" s="1"/>
  <c r="D275" i="13" s="1"/>
  <c r="F275" i="13" s="1"/>
  <c r="G275" i="13" s="1"/>
  <c r="H275" i="13" s="1"/>
  <c r="D276" i="13" s="1"/>
  <c r="F276" i="13" s="1"/>
  <c r="G276" i="13" s="1"/>
  <c r="H276" i="13" s="1"/>
  <c r="D277" i="13" s="1"/>
  <c r="F277" i="13" s="1"/>
  <c r="G277" i="13" l="1"/>
  <c r="H277" i="13" s="1"/>
  <c r="D278" i="13" s="1"/>
  <c r="F278" i="13" s="1"/>
  <c r="G278" i="13" s="1"/>
  <c r="H278" i="13" s="1"/>
  <c r="D279" i="13" s="1"/>
  <c r="F279" i="13" s="1"/>
  <c r="G279" i="13" s="1"/>
  <c r="H279" i="13" s="1"/>
  <c r="D280" i="13" s="1"/>
  <c r="F280" i="13" s="1"/>
  <c r="G280" i="13" s="1"/>
  <c r="H280" i="13" s="1"/>
  <c r="D281" i="13" s="1"/>
  <c r="F281" i="13" s="1"/>
  <c r="G129" i="14"/>
  <c r="H129" i="14" s="1"/>
  <c r="D130" i="14" s="1"/>
  <c r="F130" i="14" s="1"/>
  <c r="G130" i="14" l="1"/>
  <c r="H130" i="14" s="1"/>
  <c r="D131" i="14" s="1"/>
  <c r="F131" i="14" s="1"/>
  <c r="G131" i="14" s="1"/>
  <c r="H131" i="14" s="1"/>
  <c r="D132" i="14" s="1"/>
  <c r="F132" i="14" s="1"/>
  <c r="G132" i="14" s="1"/>
  <c r="H132" i="14" s="1"/>
  <c r="D133" i="14" s="1"/>
  <c r="F133" i="14" s="1"/>
  <c r="G281" i="13"/>
  <c r="H281" i="13" s="1"/>
  <c r="D282" i="13" s="1"/>
  <c r="F282" i="13" s="1"/>
  <c r="G282" i="13" s="1"/>
  <c r="H282" i="13" s="1"/>
  <c r="D283" i="13" s="1"/>
  <c r="F283" i="13" s="1"/>
  <c r="G283" i="13" s="1"/>
  <c r="H283" i="13" s="1"/>
  <c r="D284" i="13" s="1"/>
  <c r="F284" i="13" s="1"/>
  <c r="G284" i="13" s="1"/>
  <c r="H284" i="13" s="1"/>
  <c r="D285" i="13" s="1"/>
  <c r="F285" i="13" s="1"/>
  <c r="G285" i="13" s="1"/>
  <c r="H285" i="13" s="1"/>
  <c r="D286" i="13" s="1"/>
  <c r="F286" i="13" s="1"/>
  <c r="G286" i="13" s="1"/>
  <c r="H286" i="13" s="1"/>
  <c r="D287" i="13" s="1"/>
  <c r="F287" i="13" s="1"/>
  <c r="G287" i="13" s="1"/>
  <c r="H287" i="13" s="1"/>
  <c r="D288" i="13" s="1"/>
  <c r="F288" i="13" s="1"/>
  <c r="G288" i="13" s="1"/>
  <c r="H288" i="13" s="1"/>
  <c r="D289" i="13" s="1"/>
  <c r="F289" i="13" s="1"/>
  <c r="G289" i="13" s="1"/>
  <c r="H289" i="13" s="1"/>
  <c r="D290" i="13" s="1"/>
  <c r="F290" i="13" s="1"/>
  <c r="G290" i="13" s="1"/>
  <c r="H290" i="13" s="1"/>
  <c r="D291" i="13" s="1"/>
  <c r="F291" i="13" s="1"/>
  <c r="G291" i="13" s="1"/>
  <c r="H291" i="13" s="1"/>
  <c r="D292" i="13" s="1"/>
  <c r="F292" i="13" s="1"/>
  <c r="G292" i="13" s="1"/>
  <c r="H292" i="13" s="1"/>
  <c r="D293" i="13" s="1"/>
  <c r="F293" i="13" s="1"/>
  <c r="G133" i="14" l="1"/>
  <c r="H133" i="14" s="1"/>
  <c r="D134" i="14" s="1"/>
  <c r="F134" i="14" s="1"/>
  <c r="G134" i="14" s="1"/>
  <c r="H134" i="14" s="1"/>
  <c r="D135" i="14" s="1"/>
  <c r="F135" i="14" s="1"/>
  <c r="G135" i="14" s="1"/>
  <c r="H135" i="14" s="1"/>
  <c r="D136" i="14" s="1"/>
  <c r="F136" i="14" s="1"/>
  <c r="G136" i="14" s="1"/>
  <c r="H136" i="14" s="1"/>
  <c r="D137" i="14" s="1"/>
  <c r="F137" i="14" s="1"/>
  <c r="G293" i="13"/>
  <c r="H293" i="13" s="1"/>
  <c r="D294" i="13" s="1"/>
  <c r="F294" i="13" s="1"/>
  <c r="G294" i="13" s="1"/>
  <c r="H294" i="13" s="1"/>
  <c r="D295" i="13" s="1"/>
  <c r="F295" i="13" s="1"/>
  <c r="G295" i="13" s="1"/>
  <c r="H295" i="13" s="1"/>
  <c r="D296" i="13" s="1"/>
  <c r="F296" i="13" s="1"/>
  <c r="G296" i="13" s="1"/>
  <c r="H296" i="13" s="1"/>
  <c r="D297" i="13" s="1"/>
  <c r="F297" i="13" s="1"/>
  <c r="G297" i="13" l="1"/>
  <c r="H297" i="13" s="1"/>
  <c r="D298" i="13" s="1"/>
  <c r="F298" i="13" s="1"/>
  <c r="G298" i="13" s="1"/>
  <c r="H298" i="13" s="1"/>
  <c r="D299" i="13" s="1"/>
  <c r="F299" i="13" s="1"/>
  <c r="G299" i="13" s="1"/>
  <c r="H299" i="13" s="1"/>
  <c r="D300" i="13" s="1"/>
  <c r="F300" i="13" s="1"/>
  <c r="G300" i="13" s="1"/>
  <c r="H300" i="13" s="1"/>
  <c r="D301" i="13" s="1"/>
  <c r="F301" i="13" s="1"/>
  <c r="G137" i="14"/>
  <c r="H137" i="14" s="1"/>
  <c r="D138" i="14" s="1"/>
  <c r="F138" i="14" s="1"/>
  <c r="G138" i="14" s="1"/>
  <c r="H138" i="14" s="1"/>
  <c r="D139" i="14" s="1"/>
  <c r="F139" i="14" s="1"/>
  <c r="G139" i="14" s="1"/>
  <c r="H139" i="14" s="1"/>
  <c r="D140" i="14" s="1"/>
  <c r="F140" i="14" s="1"/>
  <c r="G140" i="14" s="1"/>
  <c r="H140" i="14" s="1"/>
  <c r="D141" i="14" s="1"/>
  <c r="F141" i="14" s="1"/>
  <c r="G141" i="14" s="1"/>
  <c r="H141" i="14" s="1"/>
  <c r="D142" i="14" s="1"/>
  <c r="F142" i="14" s="1"/>
  <c r="G142" i="14" s="1"/>
  <c r="H142" i="14" s="1"/>
  <c r="D143" i="14" s="1"/>
  <c r="F143" i="14" s="1"/>
  <c r="G143" i="14" s="1"/>
  <c r="H143" i="14" s="1"/>
  <c r="D144" i="14" s="1"/>
  <c r="F144" i="14" s="1"/>
  <c r="G144" i="14" s="1"/>
  <c r="H144" i="14" s="1"/>
  <c r="D145" i="14" s="1"/>
  <c r="F145" i="14" s="1"/>
  <c r="G145" i="14" l="1"/>
  <c r="H145" i="14" s="1"/>
  <c r="D146" i="14" s="1"/>
  <c r="F146" i="14" s="1"/>
  <c r="G146" i="14" s="1"/>
  <c r="H146" i="14" s="1"/>
  <c r="D147" i="14" s="1"/>
  <c r="F147" i="14" s="1"/>
  <c r="G147" i="14" s="1"/>
  <c r="H147" i="14" s="1"/>
  <c r="D148" i="14" s="1"/>
  <c r="F148" i="14" s="1"/>
  <c r="G148" i="14" s="1"/>
  <c r="H148" i="14" s="1"/>
  <c r="D149" i="14" s="1"/>
  <c r="F149" i="14" s="1"/>
  <c r="G149" i="14" s="1"/>
  <c r="H149" i="14" s="1"/>
  <c r="D150" i="14" s="1"/>
  <c r="F150" i="14" s="1"/>
  <c r="G150" i="14" s="1"/>
  <c r="H150" i="14" s="1"/>
  <c r="D151" i="14" s="1"/>
  <c r="F151" i="14" s="1"/>
  <c r="G151" i="14" s="1"/>
  <c r="H151" i="14" s="1"/>
  <c r="D152" i="14" s="1"/>
  <c r="F152" i="14" s="1"/>
  <c r="G152" i="14" s="1"/>
  <c r="H152" i="14" s="1"/>
  <c r="D153" i="14" s="1"/>
  <c r="F153" i="14" s="1"/>
  <c r="G301" i="13"/>
  <c r="H301" i="13" s="1"/>
  <c r="D302" i="13" s="1"/>
  <c r="F302" i="13" s="1"/>
  <c r="G302" i="13" s="1"/>
  <c r="H302" i="13" s="1"/>
  <c r="D303" i="13" s="1"/>
  <c r="F303" i="13" s="1"/>
  <c r="G303" i="13" s="1"/>
  <c r="H303" i="13" s="1"/>
  <c r="D304" i="13" s="1"/>
  <c r="F304" i="13" s="1"/>
  <c r="G304" i="13" s="1"/>
  <c r="H304" i="13" s="1"/>
  <c r="D305" i="13" s="1"/>
  <c r="F305" i="13" s="1"/>
  <c r="G305" i="13" l="1"/>
  <c r="H305" i="13" s="1"/>
  <c r="D306" i="13" s="1"/>
  <c r="F306" i="13" s="1"/>
  <c r="G306" i="13" s="1"/>
  <c r="H306" i="13" s="1"/>
  <c r="D307" i="13" s="1"/>
  <c r="F307" i="13" s="1"/>
  <c r="G307" i="13" s="1"/>
  <c r="H307" i="13" s="1"/>
  <c r="D308" i="13" s="1"/>
  <c r="F308" i="13" s="1"/>
  <c r="G308" i="13" s="1"/>
  <c r="H308" i="13" s="1"/>
  <c r="D309" i="13" s="1"/>
  <c r="F309" i="13" s="1"/>
  <c r="G153" i="14"/>
  <c r="H153" i="14" s="1"/>
  <c r="D154" i="14" s="1"/>
  <c r="F154" i="14" s="1"/>
  <c r="G154" i="14" s="1"/>
  <c r="H154" i="14" s="1"/>
  <c r="D155" i="14" s="1"/>
  <c r="F155" i="14" s="1"/>
  <c r="G155" i="14" s="1"/>
  <c r="H155" i="14" s="1"/>
  <c r="D156" i="14" s="1"/>
  <c r="F156" i="14" s="1"/>
  <c r="G156" i="14" s="1"/>
  <c r="H156" i="14" s="1"/>
  <c r="D157" i="14" s="1"/>
  <c r="F157" i="14" s="1"/>
  <c r="G309" i="13" l="1"/>
  <c r="H309" i="13" s="1"/>
  <c r="D310" i="13" s="1"/>
  <c r="F310" i="13" s="1"/>
  <c r="G310" i="13" s="1"/>
  <c r="H310" i="13" s="1"/>
  <c r="D311" i="13" s="1"/>
  <c r="F311" i="13" s="1"/>
  <c r="G311" i="13" s="1"/>
  <c r="H311" i="13" s="1"/>
  <c r="D312" i="13" s="1"/>
  <c r="F312" i="13" s="1"/>
  <c r="G312" i="13" s="1"/>
  <c r="H312" i="13" s="1"/>
  <c r="D313" i="13" s="1"/>
  <c r="F313" i="13" s="1"/>
  <c r="G157" i="14"/>
  <c r="H157" i="14" s="1"/>
  <c r="D158" i="14" s="1"/>
  <c r="F158" i="14" s="1"/>
  <c r="G158" i="14" s="1"/>
  <c r="H158" i="14" s="1"/>
  <c r="D159" i="14" s="1"/>
  <c r="F159" i="14" s="1"/>
  <c r="G159" i="14" s="1"/>
  <c r="H159" i="14" s="1"/>
  <c r="D160" i="14" s="1"/>
  <c r="F160" i="14" s="1"/>
  <c r="G160" i="14" s="1"/>
  <c r="H160" i="14" s="1"/>
  <c r="D161" i="14" s="1"/>
  <c r="F161" i="14" s="1"/>
  <c r="G313" i="13" l="1"/>
  <c r="H313" i="13" s="1"/>
  <c r="D314" i="13" s="1"/>
  <c r="F314" i="13" s="1"/>
  <c r="G314" i="13" s="1"/>
  <c r="H314" i="13" s="1"/>
  <c r="D315" i="13" s="1"/>
  <c r="F315" i="13" s="1"/>
  <c r="G315" i="13" s="1"/>
  <c r="H315" i="13" s="1"/>
  <c r="D316" i="13" s="1"/>
  <c r="F316" i="13" s="1"/>
  <c r="G316" i="13" s="1"/>
  <c r="H316" i="13" s="1"/>
  <c r="I3" i="13" s="1"/>
  <c r="G161" i="14"/>
  <c r="H161" i="14" s="1"/>
  <c r="D162" i="14" s="1"/>
  <c r="F162" i="14" s="1"/>
  <c r="G162" i="14" s="1"/>
  <c r="H162" i="14" s="1"/>
  <c r="D163" i="14" s="1"/>
  <c r="F163" i="14" s="1"/>
  <c r="G163" i="14" s="1"/>
  <c r="H163" i="14" s="1"/>
  <c r="D164" i="14" s="1"/>
  <c r="F164" i="14" s="1"/>
  <c r="G164" i="14" s="1"/>
  <c r="H164" i="14" s="1"/>
  <c r="D165" i="14" s="1"/>
  <c r="F165" i="14" s="1"/>
  <c r="G165" i="14" l="1"/>
  <c r="H165" i="14" s="1"/>
  <c r="D166" i="14" s="1"/>
  <c r="F166" i="14" s="1"/>
  <c r="G166" i="14" s="1"/>
  <c r="H166" i="14" s="1"/>
  <c r="D167" i="14" s="1"/>
  <c r="F167" i="14" s="1"/>
  <c r="G167" i="14" s="1"/>
  <c r="H167" i="14" s="1"/>
  <c r="D168" i="14" s="1"/>
  <c r="F168" i="14" s="1"/>
  <c r="G168" i="14" s="1"/>
  <c r="H168" i="14" s="1"/>
  <c r="D169" i="14" s="1"/>
  <c r="F169" i="14" s="1"/>
  <c r="G169" i="14" l="1"/>
  <c r="H169" i="14" s="1"/>
  <c r="D170" i="14" s="1"/>
  <c r="F170" i="14" s="1"/>
  <c r="G170" i="14" s="1"/>
  <c r="H170" i="14" s="1"/>
  <c r="D171" i="14" s="1"/>
  <c r="F171" i="14" s="1"/>
  <c r="G171" i="14" s="1"/>
  <c r="H171" i="14" s="1"/>
  <c r="D172" i="14" s="1"/>
  <c r="F172" i="14" s="1"/>
  <c r="G172" i="14" s="1"/>
  <c r="H172" i="14" s="1"/>
  <c r="D173" i="14" s="1"/>
  <c r="F173" i="14" s="1"/>
  <c r="G173" i="14" l="1"/>
  <c r="H173" i="14" s="1"/>
  <c r="D174" i="14" s="1"/>
  <c r="F174" i="14" s="1"/>
  <c r="G174" i="14" s="1"/>
  <c r="H174" i="14" s="1"/>
  <c r="D175" i="14" s="1"/>
  <c r="F175" i="14" s="1"/>
  <c r="G175" i="14" s="1"/>
  <c r="H175" i="14" s="1"/>
  <c r="D176" i="14" s="1"/>
  <c r="F176" i="14" s="1"/>
  <c r="G176" i="14" s="1"/>
  <c r="H176" i="14" s="1"/>
  <c r="D177" i="14" s="1"/>
  <c r="F177" i="14" s="1"/>
  <c r="G177" i="14" l="1"/>
  <c r="H177" i="14" s="1"/>
  <c r="D178" i="14" s="1"/>
  <c r="F178" i="14" s="1"/>
  <c r="G178" i="14" s="1"/>
  <c r="H178" i="14" s="1"/>
  <c r="D179" i="14" s="1"/>
  <c r="F179" i="14" s="1"/>
  <c r="G179" i="14" s="1"/>
  <c r="H179" i="14" s="1"/>
  <c r="D180" i="14" s="1"/>
  <c r="F180" i="14" s="1"/>
  <c r="G180" i="14" s="1"/>
  <c r="H180" i="14" s="1"/>
  <c r="D181" i="14" s="1"/>
  <c r="F181" i="14" s="1"/>
  <c r="G181" i="14" l="1"/>
  <c r="H181" i="14" s="1"/>
  <c r="D182" i="14" s="1"/>
  <c r="F182" i="14" s="1"/>
  <c r="G182" i="14" s="1"/>
  <c r="H182" i="14" s="1"/>
  <c r="D183" i="14" s="1"/>
  <c r="F183" i="14" s="1"/>
  <c r="G183" i="14" s="1"/>
  <c r="H183" i="14" s="1"/>
  <c r="D184" i="14" s="1"/>
  <c r="F184" i="14" s="1"/>
  <c r="G184" i="14" s="1"/>
  <c r="H184" i="14" s="1"/>
  <c r="D185" i="14" s="1"/>
  <c r="F185" i="14" s="1"/>
  <c r="G185" i="14" s="1"/>
  <c r="H185" i="14" s="1"/>
  <c r="D186" i="14" s="1"/>
  <c r="F186" i="14" s="1"/>
  <c r="G186" i="14" s="1"/>
  <c r="H186" i="14" s="1"/>
  <c r="D187" i="14" s="1"/>
  <c r="F187" i="14" s="1"/>
  <c r="G187" i="14" s="1"/>
  <c r="H187" i="14" s="1"/>
  <c r="D188" i="14" s="1"/>
  <c r="F188" i="14" s="1"/>
  <c r="G188" i="14" s="1"/>
  <c r="H188" i="14" s="1"/>
  <c r="D189" i="14" s="1"/>
  <c r="F189" i="14" s="1"/>
  <c r="G189" i="14" s="1"/>
  <c r="H189" i="14" s="1"/>
  <c r="D190" i="14" s="1"/>
  <c r="F190" i="14" s="1"/>
  <c r="G190" i="14" s="1"/>
  <c r="H190" i="14" s="1"/>
  <c r="D191" i="14" s="1"/>
  <c r="F191" i="14" s="1"/>
  <c r="G191" i="14" s="1"/>
  <c r="H191" i="14" s="1"/>
  <c r="D192" i="14" s="1"/>
  <c r="F192" i="14" s="1"/>
  <c r="G192" i="14" s="1"/>
  <c r="H192" i="14" s="1"/>
  <c r="D193" i="14" s="1"/>
  <c r="F193" i="14" s="1"/>
  <c r="G193" i="14" l="1"/>
  <c r="H193" i="14" s="1"/>
  <c r="D194" i="14" s="1"/>
  <c r="F194" i="14" s="1"/>
  <c r="G194" i="14" s="1"/>
  <c r="H194" i="14" s="1"/>
  <c r="D195" i="14" s="1"/>
  <c r="F195" i="14" s="1"/>
  <c r="G195" i="14" s="1"/>
  <c r="H195" i="14" s="1"/>
  <c r="D196" i="14" s="1"/>
  <c r="F196" i="14" s="1"/>
  <c r="G196" i="14" s="1"/>
  <c r="H196" i="14" s="1"/>
  <c r="D197" i="14" s="1"/>
  <c r="F197" i="14" s="1"/>
  <c r="G197" i="14" s="1"/>
  <c r="H197" i="14" s="1"/>
  <c r="D198" i="14" s="1"/>
  <c r="F198" i="14" s="1"/>
  <c r="G198" i="14" s="1"/>
  <c r="H198" i="14" s="1"/>
  <c r="D199" i="14" s="1"/>
  <c r="F199" i="14" s="1"/>
  <c r="G199" i="14" s="1"/>
  <c r="H199" i="14" s="1"/>
  <c r="D200" i="14" s="1"/>
  <c r="F200" i="14" s="1"/>
  <c r="G200" i="14" s="1"/>
  <c r="H200" i="14" s="1"/>
  <c r="D201" i="14" s="1"/>
  <c r="F201" i="14" s="1"/>
  <c r="G201" i="14" l="1"/>
  <c r="H201" i="14" s="1"/>
  <c r="D202" i="14" s="1"/>
  <c r="F202" i="14" s="1"/>
  <c r="G202" i="14" s="1"/>
  <c r="H202" i="14" s="1"/>
  <c r="D203" i="14" s="1"/>
  <c r="F203" i="14" s="1"/>
  <c r="G203" i="14" s="1"/>
  <c r="H203" i="14" s="1"/>
  <c r="D204" i="14" s="1"/>
  <c r="F204" i="14" s="1"/>
  <c r="G204" i="14" s="1"/>
  <c r="H204" i="14" s="1"/>
  <c r="D205" i="14" s="1"/>
  <c r="F205" i="14" s="1"/>
  <c r="G205" i="14" l="1"/>
  <c r="H205" i="14" s="1"/>
  <c r="D206" i="14" s="1"/>
  <c r="F206" i="14" s="1"/>
  <c r="G206" i="14" s="1"/>
  <c r="H206" i="14" s="1"/>
  <c r="D207" i="14" s="1"/>
  <c r="F207" i="14" s="1"/>
  <c r="G207" i="14" s="1"/>
  <c r="H207" i="14" s="1"/>
  <c r="D208" i="14" s="1"/>
  <c r="F208" i="14" s="1"/>
  <c r="G208" i="14" s="1"/>
  <c r="H208" i="14" s="1"/>
  <c r="D209" i="14" s="1"/>
  <c r="F209" i="14" s="1"/>
  <c r="G209" i="14" l="1"/>
  <c r="H209" i="14" s="1"/>
  <c r="D210" i="14" s="1"/>
  <c r="F210" i="14" s="1"/>
  <c r="G210" i="14" s="1"/>
  <c r="H210" i="14" s="1"/>
  <c r="D211" i="14" s="1"/>
  <c r="F211" i="14" s="1"/>
  <c r="G211" i="14" s="1"/>
  <c r="H211" i="14" s="1"/>
  <c r="D212" i="14" s="1"/>
  <c r="F212" i="14" s="1"/>
  <c r="G212" i="14" s="1"/>
  <c r="H212" i="14" s="1"/>
  <c r="D213" i="14" s="1"/>
  <c r="F213" i="14" s="1"/>
  <c r="G213" i="14" l="1"/>
  <c r="H213" i="14" s="1"/>
  <c r="D214" i="14" s="1"/>
  <c r="F214" i="14" s="1"/>
  <c r="G214" i="14" s="1"/>
  <c r="H214" i="14" s="1"/>
  <c r="D215" i="14" s="1"/>
  <c r="F215" i="14" s="1"/>
  <c r="G215" i="14" s="1"/>
  <c r="H215" i="14" s="1"/>
  <c r="D216" i="14" s="1"/>
  <c r="F216" i="14" s="1"/>
  <c r="G216" i="14" s="1"/>
  <c r="H216" i="14" s="1"/>
  <c r="D217" i="14" s="1"/>
  <c r="F217" i="14" s="1"/>
  <c r="G217" i="14" l="1"/>
  <c r="H217" i="14" s="1"/>
  <c r="D218" i="14" s="1"/>
  <c r="F218" i="14" s="1"/>
  <c r="G218" i="14" s="1"/>
  <c r="H218" i="14" s="1"/>
  <c r="D219" i="14" s="1"/>
  <c r="F219" i="14" s="1"/>
  <c r="G219" i="14" s="1"/>
  <c r="H219" i="14" s="1"/>
  <c r="D220" i="14" s="1"/>
  <c r="F220" i="14" s="1"/>
  <c r="G220" i="14" s="1"/>
  <c r="H220" i="14" s="1"/>
  <c r="D221" i="14" s="1"/>
  <c r="F221" i="14" s="1"/>
  <c r="G221" i="14" l="1"/>
  <c r="H221" i="14" s="1"/>
  <c r="D222" i="14" s="1"/>
  <c r="F222" i="14" s="1"/>
  <c r="G222" i="14" s="1"/>
  <c r="H222" i="14" s="1"/>
  <c r="D223" i="14" s="1"/>
  <c r="F223" i="14" s="1"/>
  <c r="G223" i="14" s="1"/>
  <c r="H223" i="14" s="1"/>
  <c r="D224" i="14" s="1"/>
  <c r="F224" i="14" s="1"/>
  <c r="G224" i="14" s="1"/>
  <c r="H224" i="14" s="1"/>
  <c r="D225" i="14" s="1"/>
  <c r="F225" i="14" s="1"/>
  <c r="G225" i="14" l="1"/>
  <c r="H225" i="14" s="1"/>
  <c r="D226" i="14" s="1"/>
  <c r="F226" i="14" s="1"/>
  <c r="G226" i="14" l="1"/>
  <c r="H226" i="14" s="1"/>
  <c r="D227" i="14" s="1"/>
  <c r="F227" i="14" s="1"/>
  <c r="G227" i="14" s="1"/>
  <c r="H227" i="14" s="1"/>
  <c r="D228" i="14" s="1"/>
  <c r="F228" i="14" s="1"/>
  <c r="G228" i="14" s="1"/>
  <c r="H228" i="14" s="1"/>
  <c r="D229" i="14" s="1"/>
  <c r="F229" i="14" s="1"/>
  <c r="G229" i="14" l="1"/>
  <c r="H229" i="14" s="1"/>
  <c r="D230" i="14" s="1"/>
  <c r="F230" i="14" s="1"/>
  <c r="G230" i="14" s="1"/>
  <c r="H230" i="14" s="1"/>
  <c r="D231" i="14" s="1"/>
  <c r="F231" i="14" s="1"/>
  <c r="G231" i="14" s="1"/>
  <c r="H231" i="14" s="1"/>
  <c r="D232" i="14" s="1"/>
  <c r="F232" i="14" s="1"/>
  <c r="G232" i="14" l="1"/>
  <c r="H232" i="14" s="1"/>
  <c r="D233" i="14" s="1"/>
  <c r="F233" i="14" s="1"/>
  <c r="G233" i="14" s="1"/>
  <c r="H233" i="14" s="1"/>
  <c r="D234" i="14" s="1"/>
  <c r="F234" i="14" s="1"/>
  <c r="G234" i="14" l="1"/>
  <c r="H234" i="14" s="1"/>
  <c r="D235" i="14" s="1"/>
  <c r="F235" i="14" s="1"/>
  <c r="G235" i="14" s="1"/>
  <c r="H235" i="14" s="1"/>
  <c r="D236" i="14" s="1"/>
  <c r="F236" i="14" s="1"/>
  <c r="G236" i="14" s="1"/>
  <c r="H236" i="14" s="1"/>
  <c r="D237" i="14" s="1"/>
  <c r="F237" i="14" s="1"/>
  <c r="G237" i="14" s="1"/>
  <c r="H237" i="14" s="1"/>
  <c r="D238" i="14" s="1"/>
  <c r="F238" i="14" s="1"/>
  <c r="G238" i="14" s="1"/>
  <c r="H238" i="14" s="1"/>
  <c r="D239" i="14" s="1"/>
  <c r="F239" i="14" s="1"/>
  <c r="G239" i="14" s="1"/>
  <c r="H239" i="14" s="1"/>
  <c r="D240" i="14" s="1"/>
  <c r="F240" i="14" s="1"/>
  <c r="G240" i="14" s="1"/>
  <c r="H240" i="14" s="1"/>
  <c r="D241" i="14" s="1"/>
  <c r="F241" i="14" s="1"/>
  <c r="G241" i="14" s="1"/>
  <c r="H241" i="14" s="1"/>
  <c r="D242" i="14" s="1"/>
  <c r="F242" i="14" s="1"/>
  <c r="G242" i="14" l="1"/>
  <c r="H242" i="14" s="1"/>
  <c r="D243" i="14" s="1"/>
  <c r="F243" i="14" s="1"/>
  <c r="G243" i="14" s="1"/>
  <c r="H243" i="14" s="1"/>
  <c r="D244" i="14" s="1"/>
  <c r="F244" i="14" s="1"/>
  <c r="G244" i="14" s="1"/>
  <c r="H244" i="14" s="1"/>
  <c r="D245" i="14" s="1"/>
  <c r="F245" i="14" s="1"/>
  <c r="G245" i="14" s="1"/>
  <c r="H245" i="14" s="1"/>
  <c r="D246" i="14" s="1"/>
  <c r="F246" i="14" s="1"/>
  <c r="G246" i="14" l="1"/>
  <c r="H246" i="14" s="1"/>
  <c r="D247" i="14" s="1"/>
  <c r="F247" i="14" s="1"/>
  <c r="G247" i="14" s="1"/>
  <c r="H247" i="14" s="1"/>
  <c r="D248" i="14" s="1"/>
  <c r="F248" i="14" s="1"/>
  <c r="G248" i="14" s="1"/>
  <c r="H248" i="14" s="1"/>
  <c r="D249" i="14" s="1"/>
  <c r="F249" i="14" s="1"/>
  <c r="G249" i="14" s="1"/>
  <c r="H249" i="14" s="1"/>
  <c r="D250" i="14" s="1"/>
  <c r="F250" i="14" s="1"/>
  <c r="G250" i="14" l="1"/>
  <c r="H250" i="14" s="1"/>
  <c r="D251" i="14" s="1"/>
  <c r="F251" i="14" s="1"/>
  <c r="G251" i="14" s="1"/>
  <c r="H251" i="14" s="1"/>
  <c r="D252" i="14" s="1"/>
  <c r="F252" i="14" s="1"/>
  <c r="G252" i="14" s="1"/>
  <c r="H252" i="14" s="1"/>
  <c r="D253" i="14" s="1"/>
  <c r="F253" i="14" s="1"/>
  <c r="G253" i="14" l="1"/>
  <c r="H253" i="14" s="1"/>
  <c r="D254" i="14" s="1"/>
  <c r="M47" i="11" s="1"/>
  <c r="F254" i="14" l="1"/>
  <c r="G254" i="14" s="1"/>
  <c r="H254" i="14" l="1"/>
  <c r="D255" i="14" s="1"/>
  <c r="F255" i="14" s="1"/>
  <c r="G255" i="14" s="1"/>
  <c r="H255" i="14" s="1"/>
  <c r="D256" i="14" s="1"/>
  <c r="F256" i="14" s="1"/>
  <c r="G256" i="14" s="1"/>
  <c r="H256" i="14" s="1"/>
  <c r="D257" i="14" s="1"/>
  <c r="F257" i="14" s="1"/>
  <c r="G257" i="14" s="1"/>
  <c r="H257" i="14" s="1"/>
  <c r="D258" i="14" s="1"/>
  <c r="F258" i="14" s="1"/>
  <c r="G258" i="14" s="1"/>
  <c r="H258" i="14" l="1"/>
  <c r="D259" i="14" s="1"/>
  <c r="F259" i="14" s="1"/>
  <c r="G259" i="14" s="1"/>
  <c r="H259" i="14" s="1"/>
  <c r="D260" i="14" s="1"/>
  <c r="F260" i="14" s="1"/>
  <c r="G260" i="14" s="1"/>
  <c r="H260" i="14" s="1"/>
  <c r="D261" i="14" s="1"/>
  <c r="F261" i="14" s="1"/>
  <c r="G261" i="14" s="1"/>
  <c r="H261" i="14" s="1"/>
  <c r="D262" i="14" s="1"/>
  <c r="F262" i="14" s="1"/>
  <c r="G262" i="14" l="1"/>
  <c r="H262" i="14" s="1"/>
  <c r="D263" i="14" s="1"/>
  <c r="F263" i="14" s="1"/>
  <c r="G263" i="14" l="1"/>
  <c r="H263" i="14" s="1"/>
  <c r="D264" i="14" s="1"/>
  <c r="F264" i="14" s="1"/>
  <c r="G264" i="14" l="1"/>
  <c r="H264" i="14" s="1"/>
  <c r="D265" i="14" s="1"/>
  <c r="F265" i="14" s="1"/>
  <c r="G265" i="14" l="1"/>
  <c r="H265" i="14" s="1"/>
  <c r="D266" i="14" s="1"/>
  <c r="F266" i="14" s="1"/>
  <c r="G266" i="14" l="1"/>
  <c r="H266" i="14" s="1"/>
  <c r="D267" i="14" s="1"/>
  <c r="F267" i="14" s="1"/>
  <c r="G267" i="14" l="1"/>
  <c r="H267" i="14" s="1"/>
  <c r="D268" i="14" s="1"/>
  <c r="F268" i="14" s="1"/>
  <c r="G268" i="14" l="1"/>
  <c r="H268" i="14" s="1"/>
  <c r="D269" i="14" s="1"/>
  <c r="F269" i="14" s="1"/>
  <c r="G269" i="14" l="1"/>
  <c r="H269" i="14" s="1"/>
  <c r="D270" i="14" s="1"/>
  <c r="F270" i="14" s="1"/>
  <c r="G270" i="14" l="1"/>
  <c r="H270" i="14" s="1"/>
  <c r="D271" i="14" s="1"/>
  <c r="F271" i="14" s="1"/>
  <c r="G271" i="14" l="1"/>
  <c r="H271" i="14" s="1"/>
  <c r="D272" i="14" s="1"/>
  <c r="F272" i="14" s="1"/>
  <c r="G272" i="14" l="1"/>
  <c r="H272" i="14" s="1"/>
  <c r="D273" i="14" s="1"/>
  <c r="F273" i="14" s="1"/>
  <c r="G273" i="14" l="1"/>
  <c r="H273" i="14" s="1"/>
  <c r="D274" i="14" s="1"/>
  <c r="F274" i="14" s="1"/>
  <c r="G274" i="14" l="1"/>
  <c r="H274" i="14" s="1"/>
  <c r="D275" i="14" s="1"/>
  <c r="F275" i="14" s="1"/>
  <c r="G275" i="14" l="1"/>
  <c r="H275" i="14" s="1"/>
  <c r="D276" i="14" s="1"/>
  <c r="F276" i="14" s="1"/>
  <c r="G276" i="14" l="1"/>
  <c r="H276" i="14" s="1"/>
  <c r="D277" i="14" s="1"/>
  <c r="F277" i="14" s="1"/>
  <c r="G277" i="14" l="1"/>
  <c r="H277" i="14" s="1"/>
  <c r="D278" i="14" s="1"/>
  <c r="F278" i="14" s="1"/>
  <c r="G278" i="14" l="1"/>
  <c r="H278" i="14" s="1"/>
  <c r="D279" i="14" s="1"/>
  <c r="F279" i="14" s="1"/>
  <c r="G279" i="14" l="1"/>
  <c r="H279" i="14" s="1"/>
  <c r="D280" i="14" s="1"/>
  <c r="F280" i="14" s="1"/>
  <c r="G280" i="14" l="1"/>
  <c r="H280" i="14" s="1"/>
  <c r="D281" i="14" s="1"/>
  <c r="F281" i="14" s="1"/>
  <c r="G281" i="14" l="1"/>
  <c r="H281" i="14" s="1"/>
  <c r="D282" i="14" s="1"/>
  <c r="F282" i="14" s="1"/>
  <c r="G282" i="14" l="1"/>
  <c r="H282" i="14" s="1"/>
  <c r="D283" i="14" s="1"/>
  <c r="F283" i="14" s="1"/>
  <c r="G283" i="14" l="1"/>
  <c r="H283" i="14" s="1"/>
  <c r="D284" i="14" s="1"/>
  <c r="F284" i="14" s="1"/>
  <c r="G284" i="14" l="1"/>
  <c r="H284" i="14" s="1"/>
  <c r="D285" i="14" s="1"/>
  <c r="F285" i="14" s="1"/>
  <c r="G285" i="14" l="1"/>
  <c r="H285" i="14" s="1"/>
  <c r="D286" i="14" s="1"/>
  <c r="F286" i="14" s="1"/>
  <c r="G286" i="14" l="1"/>
  <c r="H286" i="14" s="1"/>
  <c r="D287" i="14" s="1"/>
  <c r="F287" i="14" s="1"/>
  <c r="G287" i="14" l="1"/>
  <c r="H287" i="14" s="1"/>
  <c r="D288" i="14" s="1"/>
  <c r="F288" i="14" s="1"/>
  <c r="G288" i="14" l="1"/>
  <c r="H288" i="14" s="1"/>
  <c r="D289" i="14" s="1"/>
  <c r="F289" i="14" s="1"/>
  <c r="G289" i="14" l="1"/>
  <c r="H289" i="14" s="1"/>
  <c r="D290" i="14" s="1"/>
  <c r="F290" i="14" s="1"/>
  <c r="G290" i="14" l="1"/>
  <c r="H290" i="14" s="1"/>
  <c r="D291" i="14" s="1"/>
  <c r="F291" i="14" s="1"/>
  <c r="G291" i="14" l="1"/>
  <c r="H291" i="14" s="1"/>
  <c r="D292" i="14" s="1"/>
  <c r="F292" i="14" s="1"/>
  <c r="G292" i="14" l="1"/>
  <c r="H292" i="14" s="1"/>
  <c r="D293" i="14" s="1"/>
  <c r="F293" i="14" s="1"/>
  <c r="G293" i="14" l="1"/>
  <c r="H293" i="14" s="1"/>
  <c r="D294" i="14" s="1"/>
  <c r="F294" i="14" s="1"/>
  <c r="G294" i="14" l="1"/>
  <c r="H294" i="14" s="1"/>
  <c r="D295" i="14" s="1"/>
  <c r="F295" i="14" s="1"/>
  <c r="G295" i="14" l="1"/>
  <c r="H295" i="14" s="1"/>
  <c r="D296" i="14" s="1"/>
  <c r="F296" i="14" s="1"/>
  <c r="G296" i="14" l="1"/>
  <c r="H296" i="14" s="1"/>
  <c r="D297" i="14" s="1"/>
  <c r="F297" i="14" s="1"/>
  <c r="G297" i="14" l="1"/>
  <c r="H297" i="14" s="1"/>
  <c r="D298" i="14" s="1"/>
  <c r="F298" i="14" s="1"/>
  <c r="G298" i="14" l="1"/>
  <c r="H298" i="14" s="1"/>
  <c r="D299" i="14" s="1"/>
  <c r="F299" i="14" s="1"/>
  <c r="G299" i="14" l="1"/>
  <c r="H299" i="14" s="1"/>
  <c r="D300" i="14" s="1"/>
  <c r="F300" i="14" s="1"/>
  <c r="G300" i="14" l="1"/>
  <c r="H300" i="14" s="1"/>
  <c r="D301" i="14" s="1"/>
  <c r="F301" i="14" s="1"/>
  <c r="G301" i="14" l="1"/>
  <c r="H301" i="14" s="1"/>
  <c r="D302" i="14" s="1"/>
  <c r="F302" i="14" s="1"/>
  <c r="G302" i="14" l="1"/>
  <c r="H302" i="14" s="1"/>
  <c r="D303" i="14" s="1"/>
  <c r="F303" i="14" s="1"/>
  <c r="G303" i="14" l="1"/>
  <c r="H303" i="14" s="1"/>
  <c r="D304" i="14" s="1"/>
  <c r="F304" i="14" s="1"/>
  <c r="G304" i="14" l="1"/>
  <c r="H304" i="14" s="1"/>
  <c r="D305" i="14" s="1"/>
  <c r="F305" i="14" s="1"/>
  <c r="G305" i="14" l="1"/>
  <c r="H305" i="14" s="1"/>
  <c r="D306" i="14" s="1"/>
  <c r="F306" i="14" s="1"/>
  <c r="G306" i="14" l="1"/>
  <c r="H306" i="14" s="1"/>
  <c r="D307" i="14" s="1"/>
  <c r="F307" i="14" s="1"/>
  <c r="G307" i="14" l="1"/>
  <c r="H307" i="14" s="1"/>
  <c r="D308" i="14" s="1"/>
  <c r="F308" i="14" s="1"/>
  <c r="G308" i="14" l="1"/>
  <c r="H308" i="14" s="1"/>
  <c r="D309" i="14" s="1"/>
  <c r="F309" i="14" s="1"/>
  <c r="G309" i="14" l="1"/>
  <c r="H309" i="14" s="1"/>
  <c r="D310" i="14" s="1"/>
  <c r="F310" i="14" s="1"/>
  <c r="G310" i="14" l="1"/>
  <c r="H310" i="14" s="1"/>
  <c r="D311" i="14" s="1"/>
  <c r="F311" i="14" s="1"/>
  <c r="G311" i="14" l="1"/>
  <c r="H311" i="14" s="1"/>
  <c r="D312" i="14" s="1"/>
  <c r="F312" i="14" s="1"/>
  <c r="G312" i="14" l="1"/>
  <c r="H312" i="14" s="1"/>
  <c r="D313" i="14" s="1"/>
  <c r="F313" i="14" s="1"/>
  <c r="G313" i="14" l="1"/>
  <c r="H313" i="14" s="1"/>
  <c r="D314" i="14" s="1"/>
  <c r="F314" i="14" s="1"/>
  <c r="G314" i="14" l="1"/>
  <c r="H314" i="14" s="1"/>
  <c r="D315" i="14" s="1"/>
  <c r="F315" i="14" s="1"/>
  <c r="G315" i="14" l="1"/>
  <c r="H315" i="14" s="1"/>
  <c r="D316" i="14" s="1"/>
  <c r="F316" i="14" s="1"/>
  <c r="G316" i="14" l="1"/>
  <c r="H316" i="14" s="1"/>
  <c r="I3" i="14" s="1"/>
</calcChain>
</file>

<file path=xl/sharedStrings.xml><?xml version="1.0" encoding="utf-8"?>
<sst xmlns="http://schemas.openxmlformats.org/spreadsheetml/2006/main" count="263" uniqueCount="134">
  <si>
    <t>Coal Units</t>
  </si>
  <si>
    <t>Plant In Service</t>
  </si>
  <si>
    <t>as of</t>
  </si>
  <si>
    <t>Book Depr</t>
  </si>
  <si>
    <t>Reserve</t>
  </si>
  <si>
    <t>NBV</t>
  </si>
  <si>
    <t>at</t>
  </si>
  <si>
    <t>Net Salvage</t>
  </si>
  <si>
    <t>Percentage</t>
  </si>
  <si>
    <t xml:space="preserve">Net Salvage </t>
  </si>
  <si>
    <t xml:space="preserve">Costs </t>
  </si>
  <si>
    <t>Added</t>
  </si>
  <si>
    <t>NBV and</t>
  </si>
  <si>
    <t>Current</t>
  </si>
  <si>
    <t>Depr</t>
  </si>
  <si>
    <t>Rate</t>
  </si>
  <si>
    <t>Description</t>
  </si>
  <si>
    <t>Adds</t>
  </si>
  <si>
    <t>Capital</t>
  </si>
  <si>
    <t>2021</t>
  </si>
  <si>
    <t>2022</t>
  </si>
  <si>
    <t>2023</t>
  </si>
  <si>
    <t>2024</t>
  </si>
  <si>
    <t>2025</t>
  </si>
  <si>
    <t>2026</t>
  </si>
  <si>
    <t>2027</t>
  </si>
  <si>
    <t>2028</t>
  </si>
  <si>
    <t>Annual</t>
  </si>
  <si>
    <t>Depreciation</t>
  </si>
  <si>
    <t>Expense</t>
  </si>
  <si>
    <t>Depr Rates</t>
  </si>
  <si>
    <t>Plant</t>
  </si>
  <si>
    <t xml:space="preserve">Depreciable </t>
  </si>
  <si>
    <t>Accum</t>
  </si>
  <si>
    <t>In Service</t>
  </si>
  <si>
    <t>Dollars</t>
  </si>
  <si>
    <t>Total</t>
  </si>
  <si>
    <t>to be</t>
  </si>
  <si>
    <t>Recovered</t>
  </si>
  <si>
    <t>Kentucky Power Company</t>
  </si>
  <si>
    <t>NBV and Decommissioning Balances for 2028 Retirement of Mitchell Coal Unit</t>
  </si>
  <si>
    <t>12/31/2035 Remaining NBV and Decommissioning Costs</t>
  </si>
  <si>
    <t>Levelized Annual Revenue Requirement vs Securitization Over 15 Years</t>
  </si>
  <si>
    <t>Revenue Requirement Reduction Due to Securitization at 3.00%</t>
  </si>
  <si>
    <t>Based on Recovery of $3.873 Billion</t>
  </si>
  <si>
    <t>Levelized</t>
  </si>
  <si>
    <t xml:space="preserve">Annual </t>
  </si>
  <si>
    <t>Revenue</t>
  </si>
  <si>
    <t>Requirement</t>
  </si>
  <si>
    <t>With</t>
  </si>
  <si>
    <t>Savings</t>
  </si>
  <si>
    <t>Securitzation</t>
  </si>
  <si>
    <t>Due</t>
  </si>
  <si>
    <t>Year of</t>
  </si>
  <si>
    <t xml:space="preserve">Grossed-Up </t>
  </si>
  <si>
    <t>at 3.0%</t>
  </si>
  <si>
    <t>to</t>
  </si>
  <si>
    <t>Recovery</t>
  </si>
  <si>
    <t>WACC</t>
  </si>
  <si>
    <t>Debt Rate</t>
  </si>
  <si>
    <t>Securitization</t>
  </si>
  <si>
    <t>Levelized Annual Revenue Requirement Based on KU Grossed Up Requested WACC of 9.02%</t>
  </si>
  <si>
    <t>Levelized Annual Revenue Requirement With Securitization at 3.00%</t>
  </si>
  <si>
    <t>Levelized Annual Revenue Requirement Reduction Due to Securitization</t>
  </si>
  <si>
    <t>check</t>
  </si>
  <si>
    <t>Revenue Requirement Reduction Over Entire 15 Years With Securitization</t>
  </si>
  <si>
    <t>Computation of Revenue Requirement Reduction Due to Securitization at 3.00%</t>
  </si>
  <si>
    <t>Monthly</t>
  </si>
  <si>
    <t>Monthly Payment</t>
  </si>
  <si>
    <t>Retail Annual Revenue Requirement</t>
  </si>
  <si>
    <t>Length of Recovery in Years</t>
  </si>
  <si>
    <t>Month</t>
  </si>
  <si>
    <t>Additions</t>
  </si>
  <si>
    <t>Carrying Charges</t>
  </si>
  <si>
    <t>Levelized Payment</t>
  </si>
  <si>
    <t>Month End Reg Asset Balance</t>
  </si>
  <si>
    <t>ADIT Balance</t>
  </si>
  <si>
    <t>Balance of Components Subject to Return</t>
  </si>
  <si>
    <t>Securitized Interest Rate</t>
  </si>
  <si>
    <t>Allocation Factor from KPCO Exhibit LMS 4 (Avg 12 months ended 12/31/2020</t>
  </si>
  <si>
    <t>KPCo Mitchell Estimated NBV Plus Decommissioning at 12/31/2028 (100%)</t>
  </si>
  <si>
    <t>Available Balance Sheet Information - Mitchell Plant</t>
  </si>
  <si>
    <t>As of December 31, 2020</t>
  </si>
  <si>
    <t>Line No.</t>
  </si>
  <si>
    <t>FERC Account</t>
  </si>
  <si>
    <t>Kentucky Power Company December 31, 2020</t>
  </si>
  <si>
    <t>101/106</t>
  </si>
  <si>
    <t>Utility Plant in Service - Mitchell Plant</t>
  </si>
  <si>
    <t>Accumulated Depreciation - Mitchell Plant</t>
  </si>
  <si>
    <t>1510001</t>
  </si>
  <si>
    <t>Fuel Stock - Coal</t>
  </si>
  <si>
    <t>1510002</t>
  </si>
  <si>
    <t>Fuel Stock - Oil</t>
  </si>
  <si>
    <t>1510003</t>
  </si>
  <si>
    <t>Fuel Stock - Gas</t>
  </si>
  <si>
    <t>1510020</t>
  </si>
  <si>
    <t>Fuel Stock Coal - Intransit</t>
  </si>
  <si>
    <t>1520000</t>
  </si>
  <si>
    <t>Fuel Stock Exp Undistributed</t>
  </si>
  <si>
    <t>151/152</t>
  </si>
  <si>
    <t>Fuel Inventory - Mitchell Plant</t>
  </si>
  <si>
    <t>Materials and Supplies Inventory - Mitchell Plant</t>
  </si>
  <si>
    <t xml:space="preserve">Mitchell - 50% Owned by KPCo </t>
  </si>
  <si>
    <t>Starting Data Sources - Response to AG-KIUC 1-27</t>
  </si>
  <si>
    <t>Total - All Plant Accounts</t>
  </si>
  <si>
    <t>KPCo Mitchell Estimated NBV Plus Decommissioning at 12/31/2028 - Jurisdictional</t>
  </si>
  <si>
    <t>Order in 2020-00174 at Appendix A</t>
  </si>
  <si>
    <t>AG-KIUC</t>
  </si>
  <si>
    <t>2-8</t>
  </si>
  <si>
    <t>12/31/2028 Remaining NBV</t>
  </si>
  <si>
    <t>Levelized Annual Revenue Requirement Based on KPCo Grossed Up WACC of 7.62%</t>
  </si>
  <si>
    <t>GRCF in 2020-00174 Quantification WPs</t>
  </si>
  <si>
    <t>Effective Tax Rate</t>
  </si>
  <si>
    <t xml:space="preserve">Annual Mitchell </t>
  </si>
  <si>
    <t>Depr Exp</t>
  </si>
  <si>
    <t>Based on 5 Yr Glide Path - 2028 Retirement - AG-KIUC 1-2 Attachment 15</t>
  </si>
  <si>
    <t>Starting January 2029</t>
  </si>
  <si>
    <t>Levelized Annual Revenue Requirement vs Securitization Over 25 Years</t>
  </si>
  <si>
    <t>(1)</t>
  </si>
  <si>
    <t>Net Salvage - Decommssioning Estimate AG-KIUC 2-11</t>
  </si>
  <si>
    <t>Total Mitchell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</si>
  <si>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7.62% Grossed up Rate of Return Authorized in the Order in 2020-00174 (Appendix A)</t>
    </r>
  </si>
  <si>
    <t>Based on Recovery of $390.900 Million</t>
  </si>
  <si>
    <t>50% KPCo Ownership - Net Salvage Incl Ash Pond</t>
  </si>
  <si>
    <t xml:space="preserve">ARO Ash Pond Remediation - Mitchell AG-KIUC 2-11 </t>
  </si>
  <si>
    <t>Annual Discount % for NPV</t>
  </si>
  <si>
    <t>Monthly Discount % for NPV</t>
  </si>
  <si>
    <t>Total NPV of Monthly Balances</t>
  </si>
  <si>
    <t>NPV of Levelized Payment Using Monthly Discount Rate</t>
  </si>
  <si>
    <t>Pmt</t>
  </si>
  <si>
    <t>Revenue Requirement Reduction Over Entire 25 Years With Securitization - Nominal $</t>
  </si>
  <si>
    <t>Revenue Requirement Reduction Over Entire 25 Years With Securitization - NPV $</t>
  </si>
  <si>
    <t>Check</t>
  </si>
  <si>
    <t>Grossed-Up 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</si>
</sst>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[$-409]mmmm\-yy;@"/>
    <numFmt numFmtId="168" formatCode="_(* #,##0.0_);_(* \(#,##0.0\);&quot;&quot;;_(@_)"/>
    <numFmt numFmtId="169" formatCode="[Blue]#,##0,_);[Red]\(#,##0,\)"/>
    <numFmt numFmtId="170" formatCode="0.0%"/>
  </numFmts>
  <fonts count="82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11" applyNumberFormat="0" applyAlignment="0" applyProtection="0"/>
    <xf numFmtId="0" fontId="25" fillId="2" borderId="11" applyNumberFormat="0" applyAlignment="0" applyProtection="0"/>
    <xf numFmtId="0" fontId="25" fillId="2" borderId="11" applyNumberFormat="0" applyAlignment="0" applyProtection="0"/>
    <xf numFmtId="0" fontId="25" fillId="2" borderId="11" applyNumberFormat="0" applyAlignment="0" applyProtection="0"/>
    <xf numFmtId="0" fontId="26" fillId="2" borderId="11" applyNumberFormat="0" applyAlignment="0" applyProtection="0"/>
    <xf numFmtId="0" fontId="27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9" fillId="26" borderId="12" applyNumberFormat="0" applyAlignment="0" applyProtection="0"/>
    <xf numFmtId="0" fontId="28" fillId="26" borderId="12" applyNumberFormat="0" applyAlignment="0" applyProtection="0"/>
    <xf numFmtId="0" fontId="27" fillId="26" borderId="12" applyNumberFormat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9" borderId="11" applyNumberFormat="0" applyAlignment="0" applyProtection="0"/>
    <xf numFmtId="0" fontId="55" fillId="9" borderId="11" applyNumberFormat="0" applyAlignment="0" applyProtection="0"/>
    <xf numFmtId="0" fontId="55" fillId="9" borderId="11" applyNumberFormat="0" applyAlignment="0" applyProtection="0"/>
    <xf numFmtId="0" fontId="55" fillId="9" borderId="11" applyNumberFormat="0" applyAlignment="0" applyProtection="0"/>
    <xf numFmtId="0" fontId="56" fillId="9" borderId="11" applyNumberFormat="0" applyAlignment="0" applyProtection="0"/>
    <xf numFmtId="41" fontId="57" fillId="0" borderId="0">
      <alignment horizontal="left"/>
    </xf>
    <xf numFmtId="0" fontId="58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19" applyNumberFormat="0" applyFill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3" fillId="0" borderId="0"/>
    <xf numFmtId="0" fontId="32" fillId="0" borderId="0"/>
    <xf numFmtId="37" fontId="64" fillId="0" borderId="0"/>
    <xf numFmtId="0" fontId="64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65" fillId="0" borderId="0"/>
    <xf numFmtId="0" fontId="65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6" fillId="0" borderId="0"/>
    <xf numFmtId="0" fontId="65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2" fillId="0" borderId="0"/>
    <xf numFmtId="0" fontId="32" fillId="0" borderId="0"/>
    <xf numFmtId="0" fontId="6" fillId="0" borderId="0"/>
    <xf numFmtId="0" fontId="3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5" borderId="20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0" fontId="6" fillId="5" borderId="11" applyNumberFormat="0" applyFont="0" applyAlignment="0" applyProtection="0"/>
    <xf numFmtId="43" fontId="55" fillId="0" borderId="0"/>
    <xf numFmtId="169" fontId="66" fillId="0" borderId="0"/>
    <xf numFmtId="0" fontId="67" fillId="2" borderId="21" applyNumberFormat="0" applyAlignment="0" applyProtection="0"/>
    <xf numFmtId="0" fontId="68" fillId="2" borderId="21" applyNumberFormat="0" applyAlignment="0" applyProtection="0"/>
    <xf numFmtId="0" fontId="68" fillId="2" borderId="21" applyNumberFormat="0" applyAlignment="0" applyProtection="0"/>
    <xf numFmtId="0" fontId="68" fillId="2" borderId="21" applyNumberFormat="0" applyAlignment="0" applyProtection="0"/>
    <xf numFmtId="0" fontId="69" fillId="2" borderId="21" applyNumberFormat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0" fontId="70" fillId="0" borderId="22">
      <alignment horizontal="center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31" fillId="27" borderId="0" applyNumberFormat="0" applyFon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81" fillId="0" borderId="0" applyFont="0" applyFill="0" applyBorder="0" applyAlignment="0" applyProtection="0"/>
  </cellStyleXfs>
  <cellXfs count="104"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6" fillId="0" borderId="0" xfId="3" applyNumberFormat="1" applyFont="1" applyAlignment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0" xfId="4" applyFont="1" applyAlignment="1"/>
    <xf numFmtId="164" fontId="6" fillId="0" borderId="0" xfId="0" applyNumberFormat="1" applyFont="1" applyAlignment="1"/>
    <xf numFmtId="164" fontId="6" fillId="0" borderId="1" xfId="3" applyNumberFormat="1" applyFont="1" applyBorder="1" applyAlignment="1"/>
    <xf numFmtId="164" fontId="6" fillId="0" borderId="0" xfId="3" applyNumberFormat="1" applyFont="1" applyBorder="1" applyAlignment="1"/>
    <xf numFmtId="9" fontId="6" fillId="0" borderId="0" xfId="4" applyFont="1" applyFill="1" applyAlignment="1"/>
    <xf numFmtId="10" fontId="6" fillId="0" borderId="0" xfId="4" applyNumberFormat="1" applyFont="1" applyAlignment="1"/>
    <xf numFmtId="0" fontId="6" fillId="0" borderId="0" xfId="0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4" xfId="7" applyBorder="1"/>
    <xf numFmtId="0" fontId="8" fillId="0" borderId="5" xfId="7" applyBorder="1"/>
    <xf numFmtId="0" fontId="8" fillId="0" borderId="6" xfId="7" applyBorder="1"/>
    <xf numFmtId="0" fontId="8" fillId="0" borderId="0" xfId="7"/>
    <xf numFmtId="0" fontId="8" fillId="0" borderId="7" xfId="7" applyBorder="1"/>
    <xf numFmtId="0" fontId="8" fillId="0" borderId="8" xfId="7" applyBorder="1"/>
    <xf numFmtId="0" fontId="10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11" fillId="0" borderId="8" xfId="7" applyFont="1" applyBorder="1"/>
    <xf numFmtId="10" fontId="3" fillId="0" borderId="0" xfId="7" applyNumberFormat="1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6" fontId="3" fillId="0" borderId="0" xfId="7" applyNumberFormat="1" applyFont="1" applyBorder="1" applyAlignment="1">
      <alignment horizontal="center"/>
    </xf>
    <xf numFmtId="6" fontId="3" fillId="0" borderId="1" xfId="7" applyNumberFormat="1" applyFont="1" applyBorder="1" applyAlignment="1">
      <alignment horizontal="center"/>
    </xf>
    <xf numFmtId="6" fontId="3" fillId="0" borderId="2" xfId="7" applyNumberFormat="1" applyFont="1" applyBorder="1" applyAlignment="1">
      <alignment horizontal="center"/>
    </xf>
    <xf numFmtId="0" fontId="8" fillId="0" borderId="10" xfId="7" applyBorder="1"/>
    <xf numFmtId="0" fontId="11" fillId="0" borderId="9" xfId="7" applyFont="1" applyBorder="1"/>
    <xf numFmtId="0" fontId="3" fillId="0" borderId="0" xfId="7" applyFont="1" applyAlignment="1">
      <alignment horizontal="center"/>
    </xf>
    <xf numFmtId="0" fontId="11" fillId="0" borderId="0" xfId="7" applyFont="1"/>
    <xf numFmtId="0" fontId="3" fillId="0" borderId="0" xfId="7" applyFont="1"/>
    <xf numFmtId="0" fontId="8" fillId="0" borderId="0" xfId="7" applyAlignment="1">
      <alignment horizontal="center"/>
    </xf>
    <xf numFmtId="165" fontId="0" fillId="0" borderId="0" xfId="13" applyNumberFormat="1" applyFont="1"/>
    <xf numFmtId="0" fontId="8" fillId="0" borderId="0" xfId="14" applyFill="1"/>
    <xf numFmtId="0" fontId="0" fillId="0" borderId="0" xfId="14" applyFont="1" applyFill="1"/>
    <xf numFmtId="0" fontId="12" fillId="0" borderId="0" xfId="14" applyFont="1" applyFill="1"/>
    <xf numFmtId="164" fontId="8" fillId="0" borderId="0" xfId="14" applyNumberFormat="1" applyFill="1"/>
    <xf numFmtId="6" fontId="8" fillId="0" borderId="0" xfId="16" applyNumberFormat="1" applyFont="1" applyFill="1"/>
    <xf numFmtId="10" fontId="8" fillId="0" borderId="0" xfId="15" applyNumberFormat="1" applyFont="1" applyFill="1"/>
    <xf numFmtId="164" fontId="8" fillId="0" borderId="0" xfId="16" applyNumberFormat="1" applyFont="1" applyFill="1"/>
    <xf numFmtId="167" fontId="8" fillId="0" borderId="0" xfId="14" applyNumberFormat="1" applyFill="1"/>
    <xf numFmtId="165" fontId="13" fillId="0" borderId="0" xfId="13" applyNumberFormat="1" applyFont="1" applyFill="1"/>
    <xf numFmtId="165" fontId="13" fillId="0" borderId="0" xfId="13" applyNumberFormat="1" applyFont="1" applyFill="1" applyBorder="1"/>
    <xf numFmtId="0" fontId="0" fillId="0" borderId="0" xfId="14" quotePrefix="1" applyFont="1" applyFill="1"/>
    <xf numFmtId="164" fontId="8" fillId="0" borderId="0" xfId="14" applyNumberFormat="1" applyFill="1" applyAlignment="1">
      <alignment horizontal="center"/>
    </xf>
    <xf numFmtId="0" fontId="8" fillId="0" borderId="0" xfId="14" applyFill="1" applyAlignment="1">
      <alignment horizontal="center"/>
    </xf>
    <xf numFmtId="165" fontId="13" fillId="0" borderId="0" xfId="13" applyNumberFormat="1" applyFont="1" applyFill="1" applyAlignment="1">
      <alignment horizontal="center"/>
    </xf>
    <xf numFmtId="0" fontId="12" fillId="0" borderId="0" xfId="14" applyFont="1" applyFill="1" applyAlignment="1">
      <alignment horizontal="center"/>
    </xf>
    <xf numFmtId="166" fontId="8" fillId="0" borderId="0" xfId="15" applyNumberFormat="1" applyFont="1" applyFill="1" applyAlignment="1">
      <alignment horizontal="center"/>
    </xf>
    <xf numFmtId="0" fontId="8" fillId="0" borderId="0" xfId="14" applyFill="1" applyAlignment="1">
      <alignment horizontal="center" wrapText="1"/>
    </xf>
    <xf numFmtId="0" fontId="14" fillId="0" borderId="0" xfId="14" applyFont="1" applyFill="1" applyAlignment="1">
      <alignment horizontal="center" wrapText="1"/>
    </xf>
    <xf numFmtId="0" fontId="8" fillId="0" borderId="0" xfId="14" applyFill="1" applyBorder="1" applyAlignment="1">
      <alignment horizontal="center" wrapText="1"/>
    </xf>
    <xf numFmtId="164" fontId="14" fillId="0" borderId="0" xfId="16" applyNumberFormat="1" applyFont="1" applyFill="1"/>
    <xf numFmtId="164" fontId="8" fillId="0" borderId="0" xfId="16" applyNumberFormat="1" applyFont="1" applyFill="1" applyBorder="1"/>
    <xf numFmtId="164" fontId="8" fillId="0" borderId="0" xfId="17" applyNumberFormat="1" applyFont="1" applyFill="1"/>
    <xf numFmtId="0" fontId="14" fillId="0" borderId="0" xfId="14" applyFont="1" applyFill="1"/>
    <xf numFmtId="170" fontId="13" fillId="0" borderId="1" xfId="4" applyNumberFormat="1" applyFont="1" applyFill="1" applyBorder="1"/>
    <xf numFmtId="0" fontId="79" fillId="0" borderId="0" xfId="428" applyFont="1"/>
    <xf numFmtId="0" fontId="8" fillId="0" borderId="0" xfId="428" applyAlignment="1">
      <alignment horizontal="center"/>
    </xf>
    <xf numFmtId="0" fontId="8" fillId="0" borderId="0" xfId="428"/>
    <xf numFmtId="0" fontId="79" fillId="0" borderId="0" xfId="428" applyFont="1" applyAlignment="1">
      <alignment wrapText="1"/>
    </xf>
    <xf numFmtId="0" fontId="79" fillId="0" borderId="0" xfId="428" applyFont="1" applyAlignment="1">
      <alignment horizontal="center" wrapText="1"/>
    </xf>
    <xf numFmtId="15" fontId="79" fillId="0" borderId="0" xfId="428" quotePrefix="1" applyNumberFormat="1" applyFont="1" applyAlignment="1">
      <alignment horizontal="center" wrapText="1"/>
    </xf>
    <xf numFmtId="0" fontId="8" fillId="0" borderId="0" xfId="428" applyAlignment="1">
      <alignment wrapText="1"/>
    </xf>
    <xf numFmtId="43" fontId="8" fillId="0" borderId="25" xfId="428" applyNumberFormat="1" applyBorder="1"/>
    <xf numFmtId="4" fontId="8" fillId="0" borderId="25" xfId="428" applyNumberFormat="1" applyFill="1" applyBorder="1"/>
    <xf numFmtId="43" fontId="8" fillId="0" borderId="3" xfId="428" applyNumberFormat="1" applyBorder="1"/>
    <xf numFmtId="43" fontId="14" fillId="0" borderId="0" xfId="17" applyFont="1"/>
    <xf numFmtId="0" fontId="8" fillId="0" borderId="0" xfId="14" applyFont="1" applyFill="1"/>
    <xf numFmtId="164" fontId="8" fillId="0" borderId="0" xfId="14" applyNumberFormat="1" applyFont="1" applyFill="1"/>
    <xf numFmtId="167" fontId="8" fillId="0" borderId="0" xfId="14" applyNumberFormat="1" applyFont="1" applyFill="1"/>
    <xf numFmtId="164" fontId="8" fillId="0" borderId="0" xfId="14" applyNumberFormat="1" applyFont="1" applyFill="1" applyAlignment="1">
      <alignment horizontal="center"/>
    </xf>
    <xf numFmtId="0" fontId="8" fillId="0" borderId="0" xfId="14" applyFont="1" applyFill="1" applyAlignment="1">
      <alignment horizontal="center"/>
    </xf>
    <xf numFmtId="10" fontId="6" fillId="0" borderId="0" xfId="4" applyNumberFormat="1" applyFont="1" applyFill="1" applyAlignment="1"/>
    <xf numFmtId="16" fontId="6" fillId="0" borderId="0" xfId="4" quotePrefix="1" applyNumberFormat="1" applyFont="1" applyAlignment="1"/>
    <xf numFmtId="164" fontId="14" fillId="0" borderId="0" xfId="16" applyNumberFormat="1" applyFont="1" applyFill="1" applyBorder="1"/>
    <xf numFmtId="164" fontId="6" fillId="0" borderId="0" xfId="3" applyNumberFormat="1" applyFont="1" applyFill="1" applyAlignment="1"/>
    <xf numFmtId="0" fontId="8" fillId="0" borderId="0" xfId="7" applyFill="1"/>
    <xf numFmtId="0" fontId="10" fillId="0" borderId="0" xfId="7" applyFont="1" applyFill="1" applyAlignment="1">
      <alignment horizontal="center"/>
    </xf>
    <xf numFmtId="0" fontId="3" fillId="0" borderId="0" xfId="7" applyFont="1" applyFill="1" applyAlignment="1">
      <alignment horizontal="center"/>
    </xf>
    <xf numFmtId="0" fontId="11" fillId="0" borderId="0" xfId="7" applyFont="1" applyFill="1"/>
    <xf numFmtId="0" fontId="3" fillId="0" borderId="0" xfId="7" applyFont="1" applyFill="1"/>
    <xf numFmtId="6" fontId="80" fillId="0" borderId="0" xfId="7" quotePrefix="1" applyNumberFormat="1" applyFont="1" applyFill="1" applyAlignment="1">
      <alignment horizontal="center"/>
    </xf>
    <xf numFmtId="6" fontId="3" fillId="0" borderId="0" xfId="7" applyNumberFormat="1" applyFont="1" applyFill="1"/>
    <xf numFmtId="6" fontId="3" fillId="0" borderId="1" xfId="7" applyNumberFormat="1" applyFont="1" applyFill="1" applyBorder="1"/>
    <xf numFmtId="5" fontId="6" fillId="0" borderId="2" xfId="7" applyNumberFormat="1" applyFont="1" applyFill="1" applyBorder="1"/>
    <xf numFmtId="165" fontId="3" fillId="0" borderId="2" xfId="13" applyNumberFormat="1" applyFont="1" applyFill="1" applyBorder="1"/>
    <xf numFmtId="164" fontId="7" fillId="0" borderId="0" xfId="3" applyNumberFormat="1" applyProtection="1"/>
    <xf numFmtId="164" fontId="14" fillId="0" borderId="0" xfId="3" applyNumberFormat="1" applyFont="1" applyProtection="1"/>
    <xf numFmtId="164" fontId="8" fillId="0" borderId="2" xfId="14" applyNumberFormat="1" applyFont="1" applyFill="1" applyBorder="1"/>
    <xf numFmtId="164" fontId="8" fillId="0" borderId="2" xfId="3" applyNumberFormat="1" applyFont="1" applyFill="1" applyBorder="1"/>
    <xf numFmtId="0" fontId="2" fillId="0" borderId="0" xfId="7" applyFont="1" applyFill="1"/>
    <xf numFmtId="165" fontId="2" fillId="0" borderId="0" xfId="723" applyNumberFormat="1" applyFont="1"/>
    <xf numFmtId="165" fontId="2" fillId="0" borderId="2" xfId="723" applyNumberFormat="1" applyFont="1" applyBorder="1"/>
    <xf numFmtId="165" fontId="6" fillId="0" borderId="0" xfId="13" applyNumberFormat="1" applyFont="1"/>
    <xf numFmtId="164" fontId="8" fillId="0" borderId="2" xfId="14" applyNumberFormat="1" applyFill="1" applyBorder="1"/>
    <xf numFmtId="0" fontId="10" fillId="0" borderId="0" xfId="7" applyFont="1" applyBorder="1" applyAlignment="1">
      <alignment horizontal="center"/>
    </xf>
    <xf numFmtId="0" fontId="10" fillId="0" borderId="0" xfId="7" applyFont="1" applyFill="1" applyAlignment="1">
      <alignment horizontal="center"/>
    </xf>
    <xf numFmtId="0" fontId="8" fillId="0" borderId="0" xfId="14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24">
    <cellStyle name="20% - Accent1 2" xfId="19"/>
    <cellStyle name="20% - Accent1 2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2 2" xfId="27"/>
    <cellStyle name="20% - Accent2 2 2" xfId="28"/>
    <cellStyle name="20% - Accent2 3" xfId="29"/>
    <cellStyle name="20% - Accent2 4" xfId="30"/>
    <cellStyle name="20% - Accent2 5" xfId="31"/>
    <cellStyle name="20% - Accent2 6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 2" xfId="55"/>
    <cellStyle name="20% - Accent6 2 2" xfId="56"/>
    <cellStyle name="20% - Accent6 3" xfId="57"/>
    <cellStyle name="20% - Accent6 4" xfId="58"/>
    <cellStyle name="20% - Accent6 5" xfId="59"/>
    <cellStyle name="20% - Accent6 6" xfId="60"/>
    <cellStyle name="40% - Accent1 2" xfId="61"/>
    <cellStyle name="40% - Accent1 2 2" xfId="62"/>
    <cellStyle name="40% - Accent1 3" xfId="63"/>
    <cellStyle name="40% - Accent1 4" xfId="64"/>
    <cellStyle name="40% - Accent1 5" xfId="65"/>
    <cellStyle name="40% - Accent1 6" xfId="66"/>
    <cellStyle name="40% - Accent1 7" xfId="67"/>
    <cellStyle name="40% - Accent1 8" xfId="68"/>
    <cellStyle name="40% - Accent2 2" xfId="69"/>
    <cellStyle name="40% - Accent2 2 2" xfId="70"/>
    <cellStyle name="40% - Accent2 3" xfId="71"/>
    <cellStyle name="40% - Accent2 4" xfId="72"/>
    <cellStyle name="40% - Accent2 5" xfId="73"/>
    <cellStyle name="40% - Accent2 6" xfId="74"/>
    <cellStyle name="40% - Accent3 2" xfId="75"/>
    <cellStyle name="40% - Accent3 2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4 2" xfId="83"/>
    <cellStyle name="40% - Accent4 2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5 2" xfId="91"/>
    <cellStyle name="40% - Accent5 2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2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ccent6 8" xfId="104"/>
    <cellStyle name="60% - Accent1 2" xfId="105"/>
    <cellStyle name="60% - Accent1 3" xfId="106"/>
    <cellStyle name="60% - Accent1 4" xfId="107"/>
    <cellStyle name="60% - Accent1 5" xfId="108"/>
    <cellStyle name="60% - Accent1 6" xfId="109"/>
    <cellStyle name="60% - Accent1 7" xfId="110"/>
    <cellStyle name="60% - Accent1 8" xfId="111"/>
    <cellStyle name="60% - Accent2 2" xfId="112"/>
    <cellStyle name="60% - Accent2 3" xfId="113"/>
    <cellStyle name="60% - Accent2 4" xfId="114"/>
    <cellStyle name="60% - Accent2 5" xfId="115"/>
    <cellStyle name="60% - Accent2 6" xfId="116"/>
    <cellStyle name="60% - Accent3 2" xfId="117"/>
    <cellStyle name="60% - Accent3 3" xfId="118"/>
    <cellStyle name="60% - Accent3 4" xfId="119"/>
    <cellStyle name="60% - Accent3 5" xfId="120"/>
    <cellStyle name="60% - Accent3 6" xfId="121"/>
    <cellStyle name="60% - Accent3 7" xfId="122"/>
    <cellStyle name="60% - Accent3 8" xfId="123"/>
    <cellStyle name="60% - Accent4 2" xfId="124"/>
    <cellStyle name="60% - Accent4 3" xfId="125"/>
    <cellStyle name="60% - Accent4 4" xfId="126"/>
    <cellStyle name="60% - Accent4 5" xfId="127"/>
    <cellStyle name="60% - Accent4 6" xfId="128"/>
    <cellStyle name="60% - Accent4 7" xfId="129"/>
    <cellStyle name="60% - Accent4 8" xfId="130"/>
    <cellStyle name="60% - Accent5 2" xfId="131"/>
    <cellStyle name="60% - Accent5 3" xfId="132"/>
    <cellStyle name="60% - Accent5 4" xfId="133"/>
    <cellStyle name="60% - Accent5 5" xfId="134"/>
    <cellStyle name="60% - Accent5 6" xfId="135"/>
    <cellStyle name="60% - Accent6 2" xfId="136"/>
    <cellStyle name="60% - Accent6 3" xfId="137"/>
    <cellStyle name="60% - Accent6 4" xfId="138"/>
    <cellStyle name="60% - Accent6 5" xfId="139"/>
    <cellStyle name="60% - Accent6 6" xfId="140"/>
    <cellStyle name="60% - Accent6 7" xfId="141"/>
    <cellStyle name="60% - Accent6 8" xfId="142"/>
    <cellStyle name="Accent1 2" xfId="143"/>
    <cellStyle name="Accent1 3" xfId="144"/>
    <cellStyle name="Accent1 4" xfId="145"/>
    <cellStyle name="Accent1 5" xfId="146"/>
    <cellStyle name="Accent1 6" xfId="147"/>
    <cellStyle name="Accent1 7" xfId="148"/>
    <cellStyle name="Accent1 8" xfId="149"/>
    <cellStyle name="Accent2 2" xfId="150"/>
    <cellStyle name="Accent2 3" xfId="151"/>
    <cellStyle name="Accent2 4" xfId="152"/>
    <cellStyle name="Accent2 5" xfId="153"/>
    <cellStyle name="Accent2 6" xfId="154"/>
    <cellStyle name="Accent3 2" xfId="155"/>
    <cellStyle name="Accent3 3" xfId="156"/>
    <cellStyle name="Accent3 4" xfId="157"/>
    <cellStyle name="Accent3 5" xfId="158"/>
    <cellStyle name="Accent3 6" xfId="159"/>
    <cellStyle name="Accent4 2" xfId="160"/>
    <cellStyle name="Accent4 3" xfId="161"/>
    <cellStyle name="Accent4 4" xfId="162"/>
    <cellStyle name="Accent4 5" xfId="163"/>
    <cellStyle name="Accent4 6" xfId="164"/>
    <cellStyle name="Accent4 7" xfId="165"/>
    <cellStyle name="Accent4 8" xfId="166"/>
    <cellStyle name="Accent5 2" xfId="167"/>
    <cellStyle name="Accent5 3" xfId="168"/>
    <cellStyle name="Accent5 4" xfId="169"/>
    <cellStyle name="Accent5 5" xfId="170"/>
    <cellStyle name="Accent5 6" xfId="171"/>
    <cellStyle name="Accent6 2" xfId="172"/>
    <cellStyle name="Accent6 3" xfId="173"/>
    <cellStyle name="Accent6 4" xfId="174"/>
    <cellStyle name="Accent6 5" xfId="175"/>
    <cellStyle name="Accent6 6" xfId="176"/>
    <cellStyle name="Bad 2" xfId="177"/>
    <cellStyle name="Bad 3" xfId="178"/>
    <cellStyle name="Bad 4" xfId="179"/>
    <cellStyle name="Bad 5" xfId="180"/>
    <cellStyle name="Bad 6" xfId="181"/>
    <cellStyle name="Bad 7" xfId="182"/>
    <cellStyle name="Bad 8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heck Cell 2" xfId="189"/>
    <cellStyle name="Check Cell 3" xfId="190"/>
    <cellStyle name="Check Cell 4" xfId="191"/>
    <cellStyle name="Check Cell 5" xfId="192"/>
    <cellStyle name="Check Cell 6" xfId="193"/>
    <cellStyle name="Check Cell 7" xfId="194"/>
    <cellStyle name="Check Cell 8" xfId="195"/>
    <cellStyle name="Comma" xfId="3" builtinId="3"/>
    <cellStyle name="Comma 10" xfId="18"/>
    <cellStyle name="Comma 11" xfId="196"/>
    <cellStyle name="Comma 12" xfId="197"/>
    <cellStyle name="Comma 13" xfId="198"/>
    <cellStyle name="Comma 14" xfId="199"/>
    <cellStyle name="Comma 15" xfId="200"/>
    <cellStyle name="Comma 16" xfId="201"/>
    <cellStyle name="Comma 17" xfId="17"/>
    <cellStyle name="Comma 17 2" xfId="202"/>
    <cellStyle name="Comma 17 2 2" xfId="203"/>
    <cellStyle name="Comma 17 2 2 2" xfId="204"/>
    <cellStyle name="Comma 17 2 3" xfId="205"/>
    <cellStyle name="Comma 17 3" xfId="206"/>
    <cellStyle name="Comma 17 3 2" xfId="207"/>
    <cellStyle name="Comma 17 3 2 2" xfId="208"/>
    <cellStyle name="Comma 17 3 3" xfId="209"/>
    <cellStyle name="Comma 17 4" xfId="210"/>
    <cellStyle name="Comma 17 4 2" xfId="211"/>
    <cellStyle name="Comma 17 5" xfId="212"/>
    <cellStyle name="Comma 18" xfId="213"/>
    <cellStyle name="Comma 19" xfId="214"/>
    <cellStyle name="Comma 2" xfId="215"/>
    <cellStyle name="Comma 2 2" xfId="10"/>
    <cellStyle name="Comma 2 2 2" xfId="216"/>
    <cellStyle name="Comma 2 2 3" xfId="217"/>
    <cellStyle name="Comma 2 3" xfId="218"/>
    <cellStyle name="Comma 2 4" xfId="219"/>
    <cellStyle name="Comma 2 5" xfId="220"/>
    <cellStyle name="Comma 2_Allocators" xfId="221"/>
    <cellStyle name="Comma 20" xfId="222"/>
    <cellStyle name="Comma 20 2" xfId="223"/>
    <cellStyle name="Comma 20 2 2" xfId="224"/>
    <cellStyle name="Comma 20 2 2 2" xfId="225"/>
    <cellStyle name="Comma 20 2 3" xfId="226"/>
    <cellStyle name="Comma 20 3" xfId="227"/>
    <cellStyle name="Comma 20 3 2" xfId="228"/>
    <cellStyle name="Comma 20 3 2 2" xfId="229"/>
    <cellStyle name="Comma 20 3 3" xfId="230"/>
    <cellStyle name="Comma 20 4" xfId="231"/>
    <cellStyle name="Comma 20 4 2" xfId="232"/>
    <cellStyle name="Comma 20 5" xfId="233"/>
    <cellStyle name="Comma 21" xfId="234"/>
    <cellStyle name="Comma 3" xfId="1"/>
    <cellStyle name="Comma 3 10" xfId="16"/>
    <cellStyle name="Comma 3 10 2" xfId="235"/>
    <cellStyle name="Comma 3 10 2 2" xfId="236"/>
    <cellStyle name="Comma 3 10 2 2 2" xfId="237"/>
    <cellStyle name="Comma 3 10 2 3" xfId="238"/>
    <cellStyle name="Comma 3 10 3" xfId="239"/>
    <cellStyle name="Comma 3 10 3 2" xfId="240"/>
    <cellStyle name="Comma 3 10 3 2 2" xfId="241"/>
    <cellStyle name="Comma 3 10 3 3" xfId="242"/>
    <cellStyle name="Comma 3 10 4" xfId="243"/>
    <cellStyle name="Comma 3 10 4 2" xfId="244"/>
    <cellStyle name="Comma 3 10 5" xfId="245"/>
    <cellStyle name="Comma 3 11" xfId="246"/>
    <cellStyle name="Comma 3 12" xfId="247"/>
    <cellStyle name="Comma 3 12 2" xfId="248"/>
    <cellStyle name="Comma 3 12 2 2" xfId="249"/>
    <cellStyle name="Comma 3 12 3" xfId="250"/>
    <cellStyle name="Comma 3 13" xfId="251"/>
    <cellStyle name="Comma 3 2" xfId="252"/>
    <cellStyle name="Comma 3 3" xfId="253"/>
    <cellStyle name="Comma 3 4" xfId="254"/>
    <cellStyle name="Comma 3 4 2" xfId="255"/>
    <cellStyle name="Comma 3 4 2 2" xfId="256"/>
    <cellStyle name="Comma 3 4 2 2 2" xfId="257"/>
    <cellStyle name="Comma 3 4 2 3" xfId="258"/>
    <cellStyle name="Comma 3 4 3" xfId="259"/>
    <cellStyle name="Comma 3 4 3 2" xfId="260"/>
    <cellStyle name="Comma 3 4 3 2 2" xfId="261"/>
    <cellStyle name="Comma 3 4 3 3" xfId="262"/>
    <cellStyle name="Comma 3 4 4" xfId="263"/>
    <cellStyle name="Comma 3 4 4 2" xfId="264"/>
    <cellStyle name="Comma 3 4 5" xfId="265"/>
    <cellStyle name="Comma 3 5" xfId="266"/>
    <cellStyle name="Comma 3 5 2" xfId="267"/>
    <cellStyle name="Comma 3 5 2 2" xfId="268"/>
    <cellStyle name="Comma 3 5 2 2 2" xfId="269"/>
    <cellStyle name="Comma 3 5 2 3" xfId="270"/>
    <cellStyle name="Comma 3 5 3" xfId="271"/>
    <cellStyle name="Comma 3 5 3 2" xfId="272"/>
    <cellStyle name="Comma 3 5 3 2 2" xfId="273"/>
    <cellStyle name="Comma 3 5 3 3" xfId="274"/>
    <cellStyle name="Comma 3 5 4" xfId="275"/>
    <cellStyle name="Comma 3 5 4 2" xfId="276"/>
    <cellStyle name="Comma 3 5 5" xfId="277"/>
    <cellStyle name="Comma 3 6" xfId="278"/>
    <cellStyle name="Comma 3 6 2" xfId="279"/>
    <cellStyle name="Comma 3 6 2 2" xfId="280"/>
    <cellStyle name="Comma 3 6 2 2 2" xfId="281"/>
    <cellStyle name="Comma 3 6 2 3" xfId="282"/>
    <cellStyle name="Comma 3 6 3" xfId="283"/>
    <cellStyle name="Comma 3 6 3 2" xfId="284"/>
    <cellStyle name="Comma 3 6 3 2 2" xfId="285"/>
    <cellStyle name="Comma 3 6 3 3" xfId="286"/>
    <cellStyle name="Comma 3 6 4" xfId="287"/>
    <cellStyle name="Comma 3 6 4 2" xfId="288"/>
    <cellStyle name="Comma 3 6 5" xfId="289"/>
    <cellStyle name="Comma 3 7" xfId="290"/>
    <cellStyle name="Comma 3 7 2" xfId="291"/>
    <cellStyle name="Comma 3 7 2 2" xfId="292"/>
    <cellStyle name="Comma 3 7 2 2 2" xfId="293"/>
    <cellStyle name="Comma 3 7 2 3" xfId="294"/>
    <cellStyle name="Comma 3 7 3" xfId="295"/>
    <cellStyle name="Comma 3 7 3 2" xfId="296"/>
    <cellStyle name="Comma 3 7 3 2 2" xfId="297"/>
    <cellStyle name="Comma 3 7 3 3" xfId="298"/>
    <cellStyle name="Comma 3 7 4" xfId="299"/>
    <cellStyle name="Comma 3 7 4 2" xfId="300"/>
    <cellStyle name="Comma 3 7 5" xfId="301"/>
    <cellStyle name="Comma 3 8" xfId="302"/>
    <cellStyle name="Comma 3 8 2" xfId="303"/>
    <cellStyle name="Comma 3 8 2 2" xfId="304"/>
    <cellStyle name="Comma 3 8 2 2 2" xfId="305"/>
    <cellStyle name="Comma 3 8 2 3" xfId="306"/>
    <cellStyle name="Comma 3 8 3" xfId="307"/>
    <cellStyle name="Comma 3 8 3 2" xfId="308"/>
    <cellStyle name="Comma 3 8 3 2 2" xfId="309"/>
    <cellStyle name="Comma 3 8 3 3" xfId="310"/>
    <cellStyle name="Comma 3 8 4" xfId="311"/>
    <cellStyle name="Comma 3 8 4 2" xfId="312"/>
    <cellStyle name="Comma 3 8 5" xfId="313"/>
    <cellStyle name="Comma 3 9" xfId="314"/>
    <cellStyle name="Comma 3 9 2" xfId="315"/>
    <cellStyle name="Comma 3 9 2 2" xfId="316"/>
    <cellStyle name="Comma 3 9 2 2 2" xfId="317"/>
    <cellStyle name="Comma 3 9 2 3" xfId="318"/>
    <cellStyle name="Comma 3 9 3" xfId="319"/>
    <cellStyle name="Comma 3 9 3 2" xfId="320"/>
    <cellStyle name="Comma 3 9 3 2 2" xfId="321"/>
    <cellStyle name="Comma 3 9 3 3" xfId="322"/>
    <cellStyle name="Comma 3 9 4" xfId="323"/>
    <cellStyle name="Comma 3 9 4 2" xfId="324"/>
    <cellStyle name="Comma 3 9 5" xfId="325"/>
    <cellStyle name="Comma 4" xfId="326"/>
    <cellStyle name="Comma 4 2" xfId="327"/>
    <cellStyle name="Comma 4 3" xfId="328"/>
    <cellStyle name="Comma 4 4" xfId="329"/>
    <cellStyle name="Comma 5" xfId="330"/>
    <cellStyle name="Comma 6" xfId="331"/>
    <cellStyle name="Comma 6 2" xfId="332"/>
    <cellStyle name="Comma 7" xfId="333"/>
    <cellStyle name="Comma 7 2" xfId="334"/>
    <cellStyle name="Comma 8" xfId="335"/>
    <cellStyle name="Comma 8 2" xfId="336"/>
    <cellStyle name="Comma 9" xfId="337"/>
    <cellStyle name="CommaBlank" xfId="338"/>
    <cellStyle name="CommaBlank 2" xfId="339"/>
    <cellStyle name="Currency" xfId="723" builtinId="4"/>
    <cellStyle name="Currency 10" xfId="340"/>
    <cellStyle name="Currency 10 2" xfId="341"/>
    <cellStyle name="Currency 10 2 2" xfId="342"/>
    <cellStyle name="Currency 10 2 2 2" xfId="343"/>
    <cellStyle name="Currency 10 2 3" xfId="344"/>
    <cellStyle name="Currency 10 3" xfId="345"/>
    <cellStyle name="Currency 10 3 2" xfId="346"/>
    <cellStyle name="Currency 10 3 2 2" xfId="347"/>
    <cellStyle name="Currency 10 3 3" xfId="348"/>
    <cellStyle name="Currency 10 4" xfId="349"/>
    <cellStyle name="Currency 10 4 2" xfId="350"/>
    <cellStyle name="Currency 10 5" xfId="351"/>
    <cellStyle name="Currency 11" xfId="352"/>
    <cellStyle name="Currency 2" xfId="2"/>
    <cellStyle name="Currency 2 2" xfId="353"/>
    <cellStyle name="Currency 2 3" xfId="354"/>
    <cellStyle name="Currency 2 4" xfId="355"/>
    <cellStyle name="Currency 3" xfId="13"/>
    <cellStyle name="Currency 3 2" xfId="356"/>
    <cellStyle name="Currency 3 3" xfId="357"/>
    <cellStyle name="Currency 3 4" xfId="358"/>
    <cellStyle name="Currency 3 5" xfId="359"/>
    <cellStyle name="Currency 4" xfId="360"/>
    <cellStyle name="Currency 4 2" xfId="361"/>
    <cellStyle name="Currency 4 3" xfId="362"/>
    <cellStyle name="Currency 4 4" xfId="363"/>
    <cellStyle name="Currency 5" xfId="364"/>
    <cellStyle name="Currency 6" xfId="365"/>
    <cellStyle name="Currency 7" xfId="366"/>
    <cellStyle name="Currency 8" xfId="367"/>
    <cellStyle name="Currency 9" xfId="368"/>
    <cellStyle name="Explanatory Text 2" xfId="369"/>
    <cellStyle name="Explanatory Text 3" xfId="370"/>
    <cellStyle name="Explanatory Text 4" xfId="371"/>
    <cellStyle name="Explanatory Text 5" xfId="372"/>
    <cellStyle name="Explanatory Text 6" xfId="373"/>
    <cellStyle name="Good 2" xfId="374"/>
    <cellStyle name="Good 3" xfId="375"/>
    <cellStyle name="Good 4" xfId="376"/>
    <cellStyle name="Good 5" xfId="377"/>
    <cellStyle name="Good 6" xfId="378"/>
    <cellStyle name="Heading 1 2" xfId="379"/>
    <cellStyle name="Heading 1 3" xfId="380"/>
    <cellStyle name="Heading 1 4" xfId="381"/>
    <cellStyle name="Heading 1 5" xfId="382"/>
    <cellStyle name="Heading 1 6" xfId="383"/>
    <cellStyle name="Heading 1 7" xfId="384"/>
    <cellStyle name="Heading 1 8" xfId="385"/>
    <cellStyle name="Heading 2 2" xfId="386"/>
    <cellStyle name="Heading 2 3" xfId="387"/>
    <cellStyle name="Heading 2 4" xfId="388"/>
    <cellStyle name="Heading 2 5" xfId="389"/>
    <cellStyle name="Heading 2 6" xfId="390"/>
    <cellStyle name="Heading 2 7" xfId="391"/>
    <cellStyle name="Heading 2 8" xfId="392"/>
    <cellStyle name="Heading 3 2" xfId="393"/>
    <cellStyle name="Heading 3 3" xfId="394"/>
    <cellStyle name="Heading 3 4" xfId="395"/>
    <cellStyle name="Heading 3 5" xfId="396"/>
    <cellStyle name="Heading 3 6" xfId="397"/>
    <cellStyle name="Heading 3 7" xfId="398"/>
    <cellStyle name="Heading 3 8" xfId="399"/>
    <cellStyle name="Heading 4 2" xfId="400"/>
    <cellStyle name="Heading 4 3" xfId="401"/>
    <cellStyle name="Heading 4 4" xfId="402"/>
    <cellStyle name="Heading 4 5" xfId="403"/>
    <cellStyle name="Heading 4 6" xfId="404"/>
    <cellStyle name="Heading 4 7" xfId="405"/>
    <cellStyle name="Heading 4 8" xfId="406"/>
    <cellStyle name="Input 2" xfId="407"/>
    <cellStyle name="Input 3" xfId="408"/>
    <cellStyle name="Input 4" xfId="409"/>
    <cellStyle name="Input 5" xfId="410"/>
    <cellStyle name="Input 6" xfId="411"/>
    <cellStyle name="kirkdollars" xfId="412"/>
    <cellStyle name="Linked Cell 2" xfId="413"/>
    <cellStyle name="Linked Cell 3" xfId="414"/>
    <cellStyle name="Linked Cell 4" xfId="415"/>
    <cellStyle name="Linked Cell 5" xfId="416"/>
    <cellStyle name="Linked Cell 6" xfId="417"/>
    <cellStyle name="Neutral 2" xfId="418"/>
    <cellStyle name="Neutral 3" xfId="419"/>
    <cellStyle name="Neutral 4" xfId="420"/>
    <cellStyle name="Neutral 5" xfId="421"/>
    <cellStyle name="Neutral 6" xfId="422"/>
    <cellStyle name="Normal" xfId="0" builtinId="0"/>
    <cellStyle name="Normal 10" xfId="423"/>
    <cellStyle name="Normal 11" xfId="424"/>
    <cellStyle name="Normal 12" xfId="425"/>
    <cellStyle name="Normal 13" xfId="426"/>
    <cellStyle name="Normal 14" xfId="427"/>
    <cellStyle name="Normal 15" xfId="428"/>
    <cellStyle name="Normal 15 2" xfId="429"/>
    <cellStyle name="Normal 15 2 2" xfId="430"/>
    <cellStyle name="Normal 15 2 2 2" xfId="431"/>
    <cellStyle name="Normal 15 2 3" xfId="432"/>
    <cellStyle name="Normal 15 3" xfId="433"/>
    <cellStyle name="Normal 15 3 2" xfId="434"/>
    <cellStyle name="Normal 15 3 2 2" xfId="435"/>
    <cellStyle name="Normal 15 3 3" xfId="436"/>
    <cellStyle name="Normal 15 4" xfId="437"/>
    <cellStyle name="Normal 15 4 2" xfId="438"/>
    <cellStyle name="Normal 15 5" xfId="439"/>
    <cellStyle name="Normal 16" xfId="440"/>
    <cellStyle name="Normal 17" xfId="441"/>
    <cellStyle name="Normal 18" xfId="442"/>
    <cellStyle name="Normal 19" xfId="443"/>
    <cellStyle name="Normal 2" xfId="7"/>
    <cellStyle name="Normal 2 2" xfId="14"/>
    <cellStyle name="Normal 2 2 2" xfId="444"/>
    <cellStyle name="Normal 2 3" xfId="445"/>
    <cellStyle name="Normal 2 4" xfId="446"/>
    <cellStyle name="Normal 2 5" xfId="447"/>
    <cellStyle name="Normal 2_Adjustment WP" xfId="448"/>
    <cellStyle name="Normal 20" xfId="449"/>
    <cellStyle name="Normal 21" xfId="450"/>
    <cellStyle name="Normal 22" xfId="451"/>
    <cellStyle name="Normal 23" xfId="452"/>
    <cellStyle name="Normal 24" xfId="453"/>
    <cellStyle name="Normal 25" xfId="454"/>
    <cellStyle name="Normal 26" xfId="455"/>
    <cellStyle name="Normal 27" xfId="456"/>
    <cellStyle name="Normal 28" xfId="457"/>
    <cellStyle name="Normal 29" xfId="458"/>
    <cellStyle name="Normal 3" xfId="11"/>
    <cellStyle name="Normal 3 2" xfId="459"/>
    <cellStyle name="Normal 3 3" xfId="460"/>
    <cellStyle name="Normal 3 4" xfId="461"/>
    <cellStyle name="Normal 3 5" xfId="462"/>
    <cellStyle name="Normal 3 6" xfId="463"/>
    <cellStyle name="Normal 3 7" xfId="464"/>
    <cellStyle name="Normal 3 8" xfId="465"/>
    <cellStyle name="Normal 3_108 Summary" xfId="466"/>
    <cellStyle name="Normal 30" xfId="467"/>
    <cellStyle name="Normal 31" xfId="468"/>
    <cellStyle name="Normal 32" xfId="469"/>
    <cellStyle name="Normal 33" xfId="470"/>
    <cellStyle name="Normal 34" xfId="471"/>
    <cellStyle name="Normal 35" xfId="472"/>
    <cellStyle name="Normal 35 2" xfId="473"/>
    <cellStyle name="Normal 35 2 2" xfId="474"/>
    <cellStyle name="Normal 35 2 2 2" xfId="475"/>
    <cellStyle name="Normal 35 2 3" xfId="476"/>
    <cellStyle name="Normal 35 3" xfId="477"/>
    <cellStyle name="Normal 35 3 2" xfId="478"/>
    <cellStyle name="Normal 35 3 2 2" xfId="479"/>
    <cellStyle name="Normal 35 3 3" xfId="480"/>
    <cellStyle name="Normal 35 4" xfId="481"/>
    <cellStyle name="Normal 35 4 2" xfId="482"/>
    <cellStyle name="Normal 35 5" xfId="483"/>
    <cellStyle name="Normal 36" xfId="484"/>
    <cellStyle name="Normal 36 2" xfId="485"/>
    <cellStyle name="Normal 4" xfId="12"/>
    <cellStyle name="Normal 4 2" xfId="486"/>
    <cellStyle name="Normal 4 3" xfId="487"/>
    <cellStyle name="Normal 4 4" xfId="488"/>
    <cellStyle name="Normal 4 5" xfId="489"/>
    <cellStyle name="Normal 5" xfId="9"/>
    <cellStyle name="Normal 5 2" xfId="490"/>
    <cellStyle name="Normal 5 3" xfId="491"/>
    <cellStyle name="Normal 6" xfId="5"/>
    <cellStyle name="Normal 6 10" xfId="492"/>
    <cellStyle name="Normal 6 10 2" xfId="493"/>
    <cellStyle name="Normal 6 10 2 2" xfId="494"/>
    <cellStyle name="Normal 6 10 3" xfId="495"/>
    <cellStyle name="Normal 6 2" xfId="496"/>
    <cellStyle name="Normal 6 2 2" xfId="497"/>
    <cellStyle name="Normal 6 2 2 2" xfId="498"/>
    <cellStyle name="Normal 6 2 2 2 2" xfId="499"/>
    <cellStyle name="Normal 6 2 2 3" xfId="500"/>
    <cellStyle name="Normal 6 2 3" xfId="501"/>
    <cellStyle name="Normal 6 2 3 2" xfId="502"/>
    <cellStyle name="Normal 6 2 3 2 2" xfId="503"/>
    <cellStyle name="Normal 6 2 3 3" xfId="504"/>
    <cellStyle name="Normal 6 2 4" xfId="505"/>
    <cellStyle name="Normal 6 2 4 2" xfId="506"/>
    <cellStyle name="Normal 6 2 5" xfId="507"/>
    <cellStyle name="Normal 6 3" xfId="508"/>
    <cellStyle name="Normal 6 3 2" xfId="509"/>
    <cellStyle name="Normal 6 3 2 2" xfId="510"/>
    <cellStyle name="Normal 6 3 2 2 2" xfId="511"/>
    <cellStyle name="Normal 6 3 2 3" xfId="512"/>
    <cellStyle name="Normal 6 3 3" xfId="513"/>
    <cellStyle name="Normal 6 3 3 2" xfId="514"/>
    <cellStyle name="Normal 6 3 3 2 2" xfId="515"/>
    <cellStyle name="Normal 6 3 3 3" xfId="516"/>
    <cellStyle name="Normal 6 3 4" xfId="517"/>
    <cellStyle name="Normal 6 3 4 2" xfId="518"/>
    <cellStyle name="Normal 6 3 5" xfId="519"/>
    <cellStyle name="Normal 6 4" xfId="520"/>
    <cellStyle name="Normal 6 4 2" xfId="521"/>
    <cellStyle name="Normal 6 4 2 2" xfId="522"/>
    <cellStyle name="Normal 6 4 2 2 2" xfId="523"/>
    <cellStyle name="Normal 6 4 2 3" xfId="524"/>
    <cellStyle name="Normal 6 4 3" xfId="525"/>
    <cellStyle name="Normal 6 4 3 2" xfId="526"/>
    <cellStyle name="Normal 6 4 3 2 2" xfId="527"/>
    <cellStyle name="Normal 6 4 3 3" xfId="528"/>
    <cellStyle name="Normal 6 4 4" xfId="529"/>
    <cellStyle name="Normal 6 4 4 2" xfId="530"/>
    <cellStyle name="Normal 6 4 5" xfId="531"/>
    <cellStyle name="Normal 6 5" xfId="532"/>
    <cellStyle name="Normal 6 5 2" xfId="533"/>
    <cellStyle name="Normal 6 5 2 2" xfId="534"/>
    <cellStyle name="Normal 6 5 2 2 2" xfId="535"/>
    <cellStyle name="Normal 6 5 2 3" xfId="536"/>
    <cellStyle name="Normal 6 5 3" xfId="537"/>
    <cellStyle name="Normal 6 5 3 2" xfId="538"/>
    <cellStyle name="Normal 6 5 3 2 2" xfId="539"/>
    <cellStyle name="Normal 6 5 3 3" xfId="540"/>
    <cellStyle name="Normal 6 5 4" xfId="541"/>
    <cellStyle name="Normal 6 5 4 2" xfId="542"/>
    <cellStyle name="Normal 6 5 5" xfId="543"/>
    <cellStyle name="Normal 6 6" xfId="544"/>
    <cellStyle name="Normal 6 6 2" xfId="545"/>
    <cellStyle name="Normal 6 6 2 2" xfId="546"/>
    <cellStyle name="Normal 6 6 2 2 2" xfId="547"/>
    <cellStyle name="Normal 6 6 2 3" xfId="548"/>
    <cellStyle name="Normal 6 6 3" xfId="549"/>
    <cellStyle name="Normal 6 6 3 2" xfId="550"/>
    <cellStyle name="Normal 6 6 3 2 2" xfId="551"/>
    <cellStyle name="Normal 6 6 3 3" xfId="552"/>
    <cellStyle name="Normal 6 6 4" xfId="553"/>
    <cellStyle name="Normal 6 6 4 2" xfId="554"/>
    <cellStyle name="Normal 6 6 5" xfId="555"/>
    <cellStyle name="Normal 6 7" xfId="556"/>
    <cellStyle name="Normal 6 7 2" xfId="557"/>
    <cellStyle name="Normal 6 7 2 2" xfId="558"/>
    <cellStyle name="Normal 6 7 2 2 2" xfId="559"/>
    <cellStyle name="Normal 6 7 2 3" xfId="560"/>
    <cellStyle name="Normal 6 7 3" xfId="561"/>
    <cellStyle name="Normal 6 7 3 2" xfId="562"/>
    <cellStyle name="Normal 6 7 3 2 2" xfId="563"/>
    <cellStyle name="Normal 6 7 3 3" xfId="564"/>
    <cellStyle name="Normal 6 7 4" xfId="565"/>
    <cellStyle name="Normal 6 7 4 2" xfId="566"/>
    <cellStyle name="Normal 6 7 5" xfId="567"/>
    <cellStyle name="Normal 6 8" xfId="568"/>
    <cellStyle name="Normal 6 8 2" xfId="569"/>
    <cellStyle name="Normal 6 8 2 2" xfId="570"/>
    <cellStyle name="Normal 6 8 2 2 2" xfId="571"/>
    <cellStyle name="Normal 6 8 2 3" xfId="572"/>
    <cellStyle name="Normal 6 8 3" xfId="573"/>
    <cellStyle name="Normal 6 8 3 2" xfId="574"/>
    <cellStyle name="Normal 6 8 3 2 2" xfId="575"/>
    <cellStyle name="Normal 6 8 3 3" xfId="576"/>
    <cellStyle name="Normal 6 8 4" xfId="577"/>
    <cellStyle name="Normal 6 8 4 2" xfId="578"/>
    <cellStyle name="Normal 6 8 5" xfId="579"/>
    <cellStyle name="Normal 6 9" xfId="580"/>
    <cellStyle name="Normal 7" xfId="581"/>
    <cellStyle name="Normal 8" xfId="582"/>
    <cellStyle name="Normal 9" xfId="583"/>
    <cellStyle name="Note 10" xfId="584"/>
    <cellStyle name="Note 11" xfId="585"/>
    <cellStyle name="Note 2" xfId="586"/>
    <cellStyle name="Note 2 2" xfId="587"/>
    <cellStyle name="Note 2_Allocators" xfId="588"/>
    <cellStyle name="Note 3" xfId="589"/>
    <cellStyle name="Note 3 2" xfId="590"/>
    <cellStyle name="Note 3 3" xfId="591"/>
    <cellStyle name="Note 3_Allocators" xfId="592"/>
    <cellStyle name="Note 4" xfId="593"/>
    <cellStyle name="Note 4 2" xfId="594"/>
    <cellStyle name="Note 4_Allocators" xfId="595"/>
    <cellStyle name="Note 5" xfId="596"/>
    <cellStyle name="Note 6" xfId="597"/>
    <cellStyle name="Note 6 2" xfId="598"/>
    <cellStyle name="Note 6_Allocators" xfId="599"/>
    <cellStyle name="Note 7" xfId="600"/>
    <cellStyle name="Note 7 2" xfId="601"/>
    <cellStyle name="Note 8" xfId="602"/>
    <cellStyle name="Note 9" xfId="603"/>
    <cellStyle name="nPlosion" xfId="604"/>
    <cellStyle name="nvision" xfId="605"/>
    <cellStyle name="Output 2" xfId="606"/>
    <cellStyle name="Output 3" xfId="607"/>
    <cellStyle name="Output 4" xfId="608"/>
    <cellStyle name="Output 5" xfId="609"/>
    <cellStyle name="Output 6" xfId="610"/>
    <cellStyle name="Percent" xfId="4" builtinId="5"/>
    <cellStyle name="Percent 10" xfId="611"/>
    <cellStyle name="Percent 11" xfId="612"/>
    <cellStyle name="Percent 12" xfId="613"/>
    <cellStyle name="Percent 13" xfId="614"/>
    <cellStyle name="Percent 13 2" xfId="615"/>
    <cellStyle name="Percent 13 2 2" xfId="616"/>
    <cellStyle name="Percent 13 2 2 2" xfId="617"/>
    <cellStyle name="Percent 13 2 3" xfId="618"/>
    <cellStyle name="Percent 13 3" xfId="619"/>
    <cellStyle name="Percent 13 3 2" xfId="620"/>
    <cellStyle name="Percent 13 3 2 2" xfId="621"/>
    <cellStyle name="Percent 13 3 3" xfId="622"/>
    <cellStyle name="Percent 13 4" xfId="623"/>
    <cellStyle name="Percent 13 4 2" xfId="624"/>
    <cellStyle name="Percent 13 5" xfId="625"/>
    <cellStyle name="Percent 14" xfId="626"/>
    <cellStyle name="Percent 2" xfId="8"/>
    <cellStyle name="Percent 2 2" xfId="6"/>
    <cellStyle name="Percent 2 3" xfId="627"/>
    <cellStyle name="Percent 2 4" xfId="15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M10" sqref="M10"/>
    </sheetView>
  </sheetViews>
  <sheetFormatPr defaultColWidth="8.84375" defaultRowHeight="14.5"/>
  <cols>
    <col min="1" max="1" width="0.765625" style="19" customWidth="1"/>
    <col min="2" max="2" width="8.765625" style="19" customWidth="1"/>
    <col min="3" max="3" width="3.69140625" style="19" customWidth="1"/>
    <col min="4" max="4" width="14.53515625" style="19" customWidth="1"/>
    <col min="5" max="5" width="3.69140625" style="19" customWidth="1"/>
    <col min="6" max="6" width="14.53515625" style="19" customWidth="1"/>
    <col min="7" max="7" width="3.69140625" style="19" customWidth="1"/>
    <col min="8" max="8" width="14.53515625" style="19" customWidth="1"/>
    <col min="9" max="9" width="0.69140625" style="19" customWidth="1"/>
    <col min="10" max="12" width="8.84375" style="19"/>
    <col min="13" max="13" width="17.84375" style="19" customWidth="1"/>
    <col min="14" max="16384" width="8.84375" style="19"/>
  </cols>
  <sheetData>
    <row r="1" spans="1:9" ht="5.25" customHeight="1">
      <c r="A1" s="16"/>
      <c r="B1" s="17"/>
      <c r="C1" s="17"/>
      <c r="D1" s="17"/>
      <c r="E1" s="17"/>
      <c r="F1" s="17"/>
      <c r="G1" s="17"/>
      <c r="H1" s="17"/>
      <c r="I1" s="18"/>
    </row>
    <row r="2" spans="1:9" ht="15.5">
      <c r="A2" s="20"/>
      <c r="B2" s="100" t="s">
        <v>41</v>
      </c>
      <c r="C2" s="100"/>
      <c r="D2" s="100"/>
      <c r="E2" s="100"/>
      <c r="F2" s="100"/>
      <c r="G2" s="100"/>
      <c r="H2" s="100"/>
      <c r="I2" s="21"/>
    </row>
    <row r="3" spans="1:9" ht="15.5">
      <c r="A3" s="20"/>
      <c r="B3" s="100" t="s">
        <v>42</v>
      </c>
      <c r="C3" s="100"/>
      <c r="D3" s="100"/>
      <c r="E3" s="100"/>
      <c r="F3" s="100"/>
      <c r="G3" s="100"/>
      <c r="H3" s="100"/>
      <c r="I3" s="21"/>
    </row>
    <row r="4" spans="1:9" ht="15.5">
      <c r="A4" s="20"/>
      <c r="B4" s="100" t="s">
        <v>43</v>
      </c>
      <c r="C4" s="100"/>
      <c r="D4" s="100"/>
      <c r="E4" s="100"/>
      <c r="F4" s="100"/>
      <c r="G4" s="100"/>
      <c r="H4" s="100"/>
      <c r="I4" s="21"/>
    </row>
    <row r="5" spans="1:9" ht="15.5">
      <c r="A5" s="20"/>
      <c r="B5" s="100" t="s">
        <v>44</v>
      </c>
      <c r="C5" s="100"/>
      <c r="D5" s="100"/>
      <c r="E5" s="100"/>
      <c r="F5" s="100"/>
      <c r="G5" s="100"/>
      <c r="H5" s="100"/>
      <c r="I5" s="21"/>
    </row>
    <row r="6" spans="1:9" ht="15.5">
      <c r="A6" s="20"/>
      <c r="B6" s="22"/>
      <c r="C6" s="22"/>
      <c r="D6" s="22"/>
      <c r="E6" s="22"/>
      <c r="F6" s="22"/>
      <c r="G6" s="22"/>
      <c r="H6" s="22"/>
      <c r="I6" s="21"/>
    </row>
    <row r="7" spans="1:9">
      <c r="A7" s="20"/>
      <c r="B7" s="23"/>
      <c r="C7" s="23"/>
      <c r="D7" s="23"/>
      <c r="E7" s="23"/>
      <c r="F7" s="23" t="s">
        <v>45</v>
      </c>
      <c r="G7" s="23"/>
      <c r="H7" s="23"/>
      <c r="I7" s="24"/>
    </row>
    <row r="8" spans="1:9">
      <c r="A8" s="20"/>
      <c r="B8" s="23"/>
      <c r="C8" s="23"/>
      <c r="D8" s="23" t="s">
        <v>45</v>
      </c>
      <c r="E8" s="23"/>
      <c r="F8" s="23" t="s">
        <v>46</v>
      </c>
      <c r="G8" s="23"/>
      <c r="H8" s="23"/>
      <c r="I8" s="24"/>
    </row>
    <row r="9" spans="1:9">
      <c r="A9" s="20"/>
      <c r="B9" s="23"/>
      <c r="C9" s="23"/>
      <c r="D9" s="23" t="s">
        <v>46</v>
      </c>
      <c r="E9" s="23"/>
      <c r="F9" s="23" t="s">
        <v>47</v>
      </c>
      <c r="G9" s="23"/>
      <c r="H9" s="23" t="s">
        <v>47</v>
      </c>
      <c r="I9" s="24"/>
    </row>
    <row r="10" spans="1:9">
      <c r="A10" s="20"/>
      <c r="B10" s="23"/>
      <c r="C10" s="23"/>
      <c r="D10" s="23" t="s">
        <v>47</v>
      </c>
      <c r="E10" s="23"/>
      <c r="F10" s="23" t="s">
        <v>48</v>
      </c>
      <c r="G10" s="23"/>
      <c r="H10" s="23" t="s">
        <v>48</v>
      </c>
      <c r="I10" s="24"/>
    </row>
    <row r="11" spans="1:9">
      <c r="A11" s="20"/>
      <c r="B11" s="23"/>
      <c r="C11" s="23"/>
      <c r="D11" s="23" t="s">
        <v>48</v>
      </c>
      <c r="E11" s="23"/>
      <c r="F11" s="23" t="s">
        <v>49</v>
      </c>
      <c r="G11" s="23"/>
      <c r="H11" s="23" t="s">
        <v>50</v>
      </c>
      <c r="I11" s="24"/>
    </row>
    <row r="12" spans="1:9">
      <c r="A12" s="20"/>
      <c r="B12" s="23"/>
      <c r="C12" s="23"/>
      <c r="D12" s="25">
        <v>9.0200000000000002E-2</v>
      </c>
      <c r="E12" s="23"/>
      <c r="F12" s="25" t="s">
        <v>51</v>
      </c>
      <c r="G12" s="23"/>
      <c r="H12" s="25" t="s">
        <v>52</v>
      </c>
      <c r="I12" s="24"/>
    </row>
    <row r="13" spans="1:9">
      <c r="A13" s="20"/>
      <c r="B13" s="23" t="s">
        <v>53</v>
      </c>
      <c r="C13" s="23"/>
      <c r="D13" s="23" t="s">
        <v>54</v>
      </c>
      <c r="E13" s="23"/>
      <c r="F13" s="23" t="s">
        <v>55</v>
      </c>
      <c r="G13" s="23"/>
      <c r="H13" s="23" t="s">
        <v>56</v>
      </c>
      <c r="I13" s="24"/>
    </row>
    <row r="14" spans="1:9">
      <c r="A14" s="20"/>
      <c r="B14" s="26" t="s">
        <v>57</v>
      </c>
      <c r="C14" s="23"/>
      <c r="D14" s="26" t="s">
        <v>58</v>
      </c>
      <c r="E14" s="23"/>
      <c r="F14" s="26" t="s">
        <v>59</v>
      </c>
      <c r="G14" s="23"/>
      <c r="H14" s="26" t="s">
        <v>60</v>
      </c>
      <c r="I14" s="24"/>
    </row>
    <row r="15" spans="1:9" ht="6.75" customHeight="1">
      <c r="A15" s="20"/>
      <c r="B15" s="23"/>
      <c r="C15" s="23"/>
      <c r="D15" s="23"/>
      <c r="E15" s="23"/>
      <c r="F15" s="23"/>
      <c r="G15" s="23"/>
      <c r="H15" s="23"/>
      <c r="I15" s="24"/>
    </row>
    <row r="16" spans="1:9">
      <c r="A16" s="20"/>
      <c r="B16" s="23">
        <v>2036</v>
      </c>
      <c r="C16" s="23"/>
      <c r="D16" s="27">
        <f>'Level Rev Req - Grossed Up WACC'!$D$4</f>
        <v>29309737.151999999</v>
      </c>
      <c r="E16" s="23"/>
      <c r="F16" s="27">
        <f>'Securitized Rev Req'!$D$4</f>
        <v>20425287.960000001</v>
      </c>
      <c r="G16" s="23"/>
      <c r="H16" s="27">
        <f>D16-F16</f>
        <v>8884449.1919999979</v>
      </c>
      <c r="I16" s="24"/>
    </row>
    <row r="17" spans="1:9">
      <c r="A17" s="20"/>
      <c r="B17" s="23">
        <v>2037</v>
      </c>
      <c r="C17" s="23"/>
      <c r="D17" s="27">
        <f>'Level Rev Req - Grossed Up WACC'!$D$4</f>
        <v>29309737.151999999</v>
      </c>
      <c r="E17" s="23"/>
      <c r="F17" s="27">
        <f>'Securitized Rev Req'!$D$4</f>
        <v>20425287.960000001</v>
      </c>
      <c r="G17" s="23"/>
      <c r="H17" s="27">
        <f t="shared" ref="H17:H30" si="0">D17-F17</f>
        <v>8884449.1919999979</v>
      </c>
      <c r="I17" s="24"/>
    </row>
    <row r="18" spans="1:9">
      <c r="A18" s="20"/>
      <c r="B18" s="23">
        <v>2038</v>
      </c>
      <c r="C18" s="23"/>
      <c r="D18" s="27">
        <f>'Level Rev Req - Grossed Up WACC'!$D$4</f>
        <v>29309737.151999999</v>
      </c>
      <c r="E18" s="23"/>
      <c r="F18" s="27">
        <f>'Securitized Rev Req'!$D$4</f>
        <v>20425287.960000001</v>
      </c>
      <c r="G18" s="23"/>
      <c r="H18" s="27">
        <f t="shared" si="0"/>
        <v>8884449.1919999979</v>
      </c>
      <c r="I18" s="24"/>
    </row>
    <row r="19" spans="1:9">
      <c r="A19" s="20"/>
      <c r="B19" s="23">
        <v>2039</v>
      </c>
      <c r="C19" s="23"/>
      <c r="D19" s="27">
        <f>'Level Rev Req - Grossed Up WACC'!$D$4</f>
        <v>29309737.151999999</v>
      </c>
      <c r="E19" s="23"/>
      <c r="F19" s="27">
        <f>'Securitized Rev Req'!$D$4</f>
        <v>20425287.960000001</v>
      </c>
      <c r="G19" s="23"/>
      <c r="H19" s="27">
        <f t="shared" si="0"/>
        <v>8884449.1919999979</v>
      </c>
      <c r="I19" s="24"/>
    </row>
    <row r="20" spans="1:9">
      <c r="A20" s="20"/>
      <c r="B20" s="23">
        <v>2040</v>
      </c>
      <c r="C20" s="23"/>
      <c r="D20" s="27">
        <f>'Level Rev Req - Grossed Up WACC'!$D$4</f>
        <v>29309737.151999999</v>
      </c>
      <c r="E20" s="23"/>
      <c r="F20" s="27">
        <f>'Securitized Rev Req'!$D$4</f>
        <v>20425287.960000001</v>
      </c>
      <c r="G20" s="23"/>
      <c r="H20" s="27">
        <f t="shared" si="0"/>
        <v>8884449.1919999979</v>
      </c>
      <c r="I20" s="24"/>
    </row>
    <row r="21" spans="1:9">
      <c r="A21" s="20"/>
      <c r="B21" s="23">
        <v>2041</v>
      </c>
      <c r="C21" s="23"/>
      <c r="D21" s="27">
        <f>'Level Rev Req - Grossed Up WACC'!$D$4</f>
        <v>29309737.151999999</v>
      </c>
      <c r="E21" s="23"/>
      <c r="F21" s="27">
        <f>'Securitized Rev Req'!$D$4</f>
        <v>20425287.960000001</v>
      </c>
      <c r="G21" s="23"/>
      <c r="H21" s="27">
        <f t="shared" si="0"/>
        <v>8884449.1919999979</v>
      </c>
      <c r="I21" s="24"/>
    </row>
    <row r="22" spans="1:9">
      <c r="A22" s="20"/>
      <c r="B22" s="23">
        <v>2042</v>
      </c>
      <c r="C22" s="23"/>
      <c r="D22" s="27">
        <f>'Level Rev Req - Grossed Up WACC'!$D$4</f>
        <v>29309737.151999999</v>
      </c>
      <c r="E22" s="23"/>
      <c r="F22" s="27">
        <f>'Securitized Rev Req'!$D$4</f>
        <v>20425287.960000001</v>
      </c>
      <c r="G22" s="23"/>
      <c r="H22" s="27">
        <f t="shared" si="0"/>
        <v>8884449.1919999979</v>
      </c>
      <c r="I22" s="24"/>
    </row>
    <row r="23" spans="1:9">
      <c r="A23" s="20"/>
      <c r="B23" s="23">
        <v>2043</v>
      </c>
      <c r="C23" s="23"/>
      <c r="D23" s="27">
        <f>'Level Rev Req - Grossed Up WACC'!$D$4</f>
        <v>29309737.151999999</v>
      </c>
      <c r="E23" s="23"/>
      <c r="F23" s="27">
        <f>'Securitized Rev Req'!$D$4</f>
        <v>20425287.960000001</v>
      </c>
      <c r="G23" s="23"/>
      <c r="H23" s="27">
        <f t="shared" si="0"/>
        <v>8884449.1919999979</v>
      </c>
      <c r="I23" s="24"/>
    </row>
    <row r="24" spans="1:9">
      <c r="A24" s="20"/>
      <c r="B24" s="23">
        <v>2044</v>
      </c>
      <c r="C24" s="23"/>
      <c r="D24" s="27">
        <f>'Level Rev Req - Grossed Up WACC'!$D$4</f>
        <v>29309737.151999999</v>
      </c>
      <c r="E24" s="23"/>
      <c r="F24" s="27">
        <f>'Securitized Rev Req'!$D$4</f>
        <v>20425287.960000001</v>
      </c>
      <c r="G24" s="23"/>
      <c r="H24" s="27">
        <f t="shared" si="0"/>
        <v>8884449.1919999979</v>
      </c>
      <c r="I24" s="24"/>
    </row>
    <row r="25" spans="1:9">
      <c r="A25" s="20"/>
      <c r="B25" s="23">
        <v>2045</v>
      </c>
      <c r="C25" s="23"/>
      <c r="D25" s="27">
        <f>'Level Rev Req - Grossed Up WACC'!$D$4</f>
        <v>29309737.151999999</v>
      </c>
      <c r="E25" s="23"/>
      <c r="F25" s="27">
        <f>'Securitized Rev Req'!$D$4</f>
        <v>20425287.960000001</v>
      </c>
      <c r="G25" s="23"/>
      <c r="H25" s="27">
        <f t="shared" si="0"/>
        <v>8884449.1919999979</v>
      </c>
      <c r="I25" s="24"/>
    </row>
    <row r="26" spans="1:9">
      <c r="A26" s="20"/>
      <c r="B26" s="23">
        <v>2046</v>
      </c>
      <c r="C26" s="23"/>
      <c r="D26" s="27">
        <f>'Level Rev Req - Grossed Up WACC'!$D$4</f>
        <v>29309737.151999999</v>
      </c>
      <c r="E26" s="23"/>
      <c r="F26" s="27">
        <f>'Securitized Rev Req'!$D$4</f>
        <v>20425287.960000001</v>
      </c>
      <c r="G26" s="23"/>
      <c r="H26" s="27">
        <f t="shared" si="0"/>
        <v>8884449.1919999979</v>
      </c>
      <c r="I26" s="24"/>
    </row>
    <row r="27" spans="1:9">
      <c r="A27" s="20"/>
      <c r="B27" s="23">
        <v>2047</v>
      </c>
      <c r="C27" s="23"/>
      <c r="D27" s="27">
        <f>'Level Rev Req - Grossed Up WACC'!$D$4</f>
        <v>29309737.151999999</v>
      </c>
      <c r="E27" s="23"/>
      <c r="F27" s="27">
        <f>'Securitized Rev Req'!$D$4</f>
        <v>20425287.960000001</v>
      </c>
      <c r="G27" s="23"/>
      <c r="H27" s="27">
        <f t="shared" si="0"/>
        <v>8884449.1919999979</v>
      </c>
      <c r="I27" s="24"/>
    </row>
    <row r="28" spans="1:9">
      <c r="A28" s="20"/>
      <c r="B28" s="23">
        <v>2048</v>
      </c>
      <c r="C28" s="23"/>
      <c r="D28" s="27">
        <f>'Level Rev Req - Grossed Up WACC'!$D$4</f>
        <v>29309737.151999999</v>
      </c>
      <c r="E28" s="23"/>
      <c r="F28" s="27">
        <f>'Securitized Rev Req'!$D$4</f>
        <v>20425287.960000001</v>
      </c>
      <c r="G28" s="23"/>
      <c r="H28" s="27">
        <f t="shared" si="0"/>
        <v>8884449.1919999979</v>
      </c>
      <c r="I28" s="24"/>
    </row>
    <row r="29" spans="1:9">
      <c r="A29" s="20"/>
      <c r="B29" s="23">
        <v>2049</v>
      </c>
      <c r="C29" s="23"/>
      <c r="D29" s="27">
        <f>'Level Rev Req - Grossed Up WACC'!$D$4</f>
        <v>29309737.151999999</v>
      </c>
      <c r="E29" s="23"/>
      <c r="F29" s="27">
        <f>'Securitized Rev Req'!$D$4</f>
        <v>20425287.960000001</v>
      </c>
      <c r="G29" s="23"/>
      <c r="H29" s="27">
        <f t="shared" si="0"/>
        <v>8884449.1919999979</v>
      </c>
      <c r="I29" s="24"/>
    </row>
    <row r="30" spans="1:9">
      <c r="A30" s="20"/>
      <c r="B30" s="23">
        <v>2050</v>
      </c>
      <c r="C30" s="23"/>
      <c r="D30" s="28">
        <f>'Level Rev Req - Grossed Up WACC'!$D$4</f>
        <v>29309737.151999999</v>
      </c>
      <c r="E30" s="23"/>
      <c r="F30" s="28">
        <f>'Securitized Rev Req'!$D$4</f>
        <v>20425287.960000001</v>
      </c>
      <c r="G30" s="23"/>
      <c r="H30" s="28">
        <f t="shared" si="0"/>
        <v>8884449.1919999979</v>
      </c>
      <c r="I30" s="24"/>
    </row>
    <row r="31" spans="1:9" ht="6.75" customHeight="1">
      <c r="A31" s="20"/>
      <c r="B31" s="23"/>
      <c r="C31" s="23"/>
      <c r="D31" s="23"/>
      <c r="E31" s="23"/>
      <c r="F31" s="23"/>
      <c r="G31" s="23"/>
      <c r="H31" s="23"/>
      <c r="I31" s="24"/>
    </row>
    <row r="32" spans="1:9" ht="15" thickBot="1">
      <c r="A32" s="20"/>
      <c r="B32" s="23" t="s">
        <v>36</v>
      </c>
      <c r="C32" s="23"/>
      <c r="D32" s="29">
        <f>SUM(D16:D31)</f>
        <v>439646057.28000009</v>
      </c>
      <c r="E32" s="23"/>
      <c r="F32" s="29">
        <f>SUM(F16:F31)</f>
        <v>306379319.40000004</v>
      </c>
      <c r="G32" s="23"/>
      <c r="H32" s="29">
        <f>SUM(H16:H31)</f>
        <v>133266737.88000001</v>
      </c>
      <c r="I32" s="24"/>
    </row>
    <row r="33" spans="1:13" ht="5.25" customHeight="1" thickTop="1">
      <c r="A33" s="30"/>
      <c r="B33" s="26"/>
      <c r="C33" s="26"/>
      <c r="D33" s="26"/>
      <c r="E33" s="26"/>
      <c r="F33" s="26"/>
      <c r="G33" s="26"/>
      <c r="H33" s="26"/>
      <c r="I33" s="31"/>
    </row>
    <row r="34" spans="1:13">
      <c r="B34" s="32"/>
      <c r="C34" s="32"/>
      <c r="D34" s="32"/>
      <c r="E34" s="32"/>
      <c r="F34" s="32"/>
      <c r="G34" s="32"/>
      <c r="H34" s="32"/>
      <c r="I34" s="33"/>
    </row>
    <row r="35" spans="1:13">
      <c r="B35" s="32"/>
      <c r="C35" s="32"/>
      <c r="D35" s="32"/>
      <c r="E35" s="32"/>
      <c r="F35" s="32"/>
      <c r="G35" s="32"/>
      <c r="H35" s="32"/>
      <c r="I35" s="33"/>
    </row>
    <row r="36" spans="1:13">
      <c r="B36" s="32"/>
      <c r="C36" s="32"/>
      <c r="D36" s="32"/>
      <c r="E36" s="32"/>
      <c r="F36" s="32"/>
      <c r="G36" s="32"/>
      <c r="H36" s="32"/>
      <c r="I36" s="33"/>
    </row>
    <row r="37" spans="1:13">
      <c r="B37" s="32"/>
      <c r="C37" s="32"/>
      <c r="D37" s="32"/>
      <c r="E37" s="32"/>
      <c r="F37" s="32"/>
      <c r="G37" s="32"/>
      <c r="H37" s="32"/>
      <c r="I37" s="33"/>
    </row>
    <row r="38" spans="1:13">
      <c r="B38" s="32"/>
      <c r="C38" s="32"/>
      <c r="D38" s="32"/>
      <c r="E38" s="32"/>
      <c r="F38" s="32"/>
      <c r="G38" s="32"/>
      <c r="H38" s="32"/>
      <c r="I38" s="33"/>
    </row>
    <row r="39" spans="1:13">
      <c r="B39" s="34"/>
      <c r="C39" s="34"/>
      <c r="D39" s="34"/>
      <c r="E39" s="34"/>
      <c r="F39" s="34"/>
      <c r="G39" s="34"/>
      <c r="H39" s="34"/>
      <c r="I39" s="33"/>
    </row>
    <row r="40" spans="1:13">
      <c r="B40" s="34" t="s">
        <v>61</v>
      </c>
      <c r="C40" s="34"/>
      <c r="D40" s="34"/>
      <c r="E40" s="34"/>
      <c r="F40" s="34"/>
      <c r="G40" s="34"/>
      <c r="H40" s="34"/>
      <c r="I40" s="33"/>
    </row>
    <row r="41" spans="1:13">
      <c r="B41" s="34"/>
      <c r="C41" s="34"/>
      <c r="D41" s="34"/>
      <c r="E41" s="34"/>
      <c r="F41" s="34"/>
      <c r="G41" s="34"/>
      <c r="H41" s="34"/>
      <c r="I41" s="33"/>
    </row>
    <row r="42" spans="1:13">
      <c r="B42" s="34" t="s">
        <v>62</v>
      </c>
      <c r="C42" s="34"/>
      <c r="D42" s="34"/>
      <c r="E42" s="34"/>
      <c r="F42" s="34"/>
      <c r="G42" s="34"/>
      <c r="H42" s="34"/>
      <c r="I42" s="33"/>
    </row>
    <row r="43" spans="1:13">
      <c r="B43" s="34"/>
      <c r="C43" s="34"/>
      <c r="D43" s="34"/>
      <c r="E43" s="34"/>
      <c r="F43" s="34"/>
      <c r="G43" s="34"/>
      <c r="H43" s="34"/>
      <c r="I43" s="33"/>
    </row>
    <row r="44" spans="1:13">
      <c r="B44" s="34" t="s">
        <v>63</v>
      </c>
      <c r="C44" s="34"/>
      <c r="D44" s="34"/>
      <c r="E44" s="34"/>
      <c r="F44" s="34"/>
      <c r="G44" s="34"/>
      <c r="H44" s="34"/>
      <c r="I44" s="33"/>
    </row>
    <row r="45" spans="1:13">
      <c r="B45" s="34"/>
      <c r="C45" s="34"/>
      <c r="D45" s="34"/>
      <c r="E45" s="34"/>
      <c r="F45" s="34"/>
      <c r="G45" s="34"/>
      <c r="H45" s="34"/>
      <c r="I45" s="33"/>
    </row>
    <row r="46" spans="1:13">
      <c r="B46" s="34"/>
      <c r="C46" s="34"/>
      <c r="D46" s="34"/>
      <c r="E46" s="34"/>
      <c r="F46" s="34"/>
      <c r="G46" s="34"/>
      <c r="H46" s="34"/>
      <c r="I46" s="33"/>
      <c r="M46" s="35" t="s">
        <v>64</v>
      </c>
    </row>
    <row r="47" spans="1:13" ht="15.5">
      <c r="B47" s="34" t="s">
        <v>65</v>
      </c>
      <c r="C47" s="34"/>
      <c r="D47" s="34"/>
      <c r="E47" s="34"/>
      <c r="F47" s="34"/>
      <c r="G47" s="34"/>
      <c r="H47" s="34"/>
      <c r="I47" s="34"/>
      <c r="M47" s="36">
        <f>'Securitized Rev Req'!D254-'Level Rev Req - Grossed Up WACC'!D197</f>
        <v>-868106.06942593353</v>
      </c>
    </row>
  </sheetData>
  <mergeCells count="4">
    <mergeCell ref="B2:H2"/>
    <mergeCell ref="B3:H3"/>
    <mergeCell ref="B4:H4"/>
    <mergeCell ref="B5:H5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16" sqref="P16"/>
    </sheetView>
  </sheetViews>
  <sheetFormatPr defaultColWidth="8.84375" defaultRowHeight="14.5"/>
  <cols>
    <col min="1" max="4" width="8.84375" style="19"/>
    <col min="5" max="6" width="8.07421875" style="19" customWidth="1"/>
    <col min="7" max="7" width="8.4609375" style="19" customWidth="1"/>
    <col min="8" max="10" width="4.4609375" style="19" customWidth="1"/>
    <col min="11" max="11" width="13" style="19" customWidth="1"/>
    <col min="12" max="15" width="8.84375" style="19"/>
    <col min="16" max="16" width="11.84375" style="19" customWidth="1"/>
    <col min="17" max="16384" width="8.84375" style="19"/>
  </cols>
  <sheetData>
    <row r="1" spans="1:16" ht="15.5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81"/>
      <c r="M1" s="81"/>
      <c r="N1" s="81"/>
    </row>
    <row r="2" spans="1:16" ht="15.5">
      <c r="A2" s="101" t="s">
        <v>117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81"/>
      <c r="M2" s="81"/>
      <c r="N2" s="81"/>
    </row>
    <row r="3" spans="1:16" ht="15.5">
      <c r="A3" s="101" t="s">
        <v>66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81"/>
      <c r="M3" s="81"/>
      <c r="N3" s="81"/>
    </row>
    <row r="4" spans="1:16" ht="15.5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81"/>
      <c r="M4" s="81"/>
      <c r="N4" s="81"/>
    </row>
    <row r="5" spans="1:16" ht="15.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1"/>
      <c r="M5" s="81"/>
      <c r="N5" s="81"/>
    </row>
    <row r="6" spans="1:16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1"/>
      <c r="N6" s="81"/>
    </row>
    <row r="7" spans="1:16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4"/>
      <c r="M7" s="81"/>
      <c r="N7" s="81"/>
    </row>
    <row r="8" spans="1:16" ht="15.5">
      <c r="A8" s="85" t="s">
        <v>110</v>
      </c>
      <c r="B8" s="85"/>
      <c r="C8" s="85"/>
      <c r="D8" s="85"/>
      <c r="E8" s="85"/>
      <c r="F8" s="85"/>
      <c r="G8" s="85"/>
      <c r="H8" s="86" t="s">
        <v>118</v>
      </c>
      <c r="I8" s="86"/>
      <c r="J8" s="86"/>
      <c r="K8" s="87">
        <f>'Level Rev Req - Grossed Up WACC'!D4</f>
        <v>29309737.151999999</v>
      </c>
      <c r="L8" s="84"/>
      <c r="M8" s="81"/>
      <c r="N8" s="81"/>
    </row>
    <row r="9" spans="1:16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4"/>
      <c r="M9" s="81"/>
      <c r="N9" s="81"/>
    </row>
    <row r="10" spans="1:16">
      <c r="A10" s="85" t="s">
        <v>62</v>
      </c>
      <c r="B10" s="85"/>
      <c r="C10" s="85"/>
      <c r="D10" s="85"/>
      <c r="E10" s="85"/>
      <c r="F10" s="85"/>
      <c r="G10" s="85"/>
      <c r="H10" s="85"/>
      <c r="I10" s="85"/>
      <c r="J10" s="85"/>
      <c r="K10" s="88">
        <f>'Securitized Rev Req'!D4</f>
        <v>20425287.960000001</v>
      </c>
      <c r="L10" s="84"/>
      <c r="M10" s="81"/>
      <c r="N10" s="81"/>
    </row>
    <row r="11" spans="1:16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4"/>
      <c r="M11" s="81"/>
      <c r="N11" s="81"/>
    </row>
    <row r="12" spans="1:16" ht="15" thickBot="1">
      <c r="A12" s="85" t="s">
        <v>63</v>
      </c>
      <c r="B12" s="85"/>
      <c r="C12" s="85"/>
      <c r="D12" s="85"/>
      <c r="E12" s="85"/>
      <c r="F12" s="85"/>
      <c r="G12" s="85"/>
      <c r="H12" s="85"/>
      <c r="I12" s="85"/>
      <c r="J12" s="85"/>
      <c r="K12" s="89">
        <f>K10-K8</f>
        <v>-8884449.1919999979</v>
      </c>
      <c r="L12" s="84"/>
      <c r="M12" s="81"/>
      <c r="N12" s="81"/>
    </row>
    <row r="13" spans="1:16" ht="15" thickTop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4"/>
      <c r="M13" s="81"/>
      <c r="N13" s="81"/>
    </row>
    <row r="14" spans="1:16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4"/>
      <c r="M14" s="81"/>
      <c r="N14" s="81"/>
      <c r="P14" s="35" t="s">
        <v>132</v>
      </c>
    </row>
    <row r="15" spans="1:16" ht="15" thickBot="1">
      <c r="A15" s="95" t="s">
        <v>130</v>
      </c>
      <c r="B15" s="85"/>
      <c r="C15" s="85"/>
      <c r="D15" s="85"/>
      <c r="E15" s="85"/>
      <c r="F15" s="85"/>
      <c r="G15" s="85"/>
      <c r="H15" s="85"/>
      <c r="I15" s="85"/>
      <c r="J15" s="85"/>
      <c r="K15" s="90">
        <f>-'Securitized Rev Req'!E319--'Level Rev Req - Grossed Up WACC'!E319</f>
        <v>-222111229.79999888</v>
      </c>
      <c r="L15" s="85"/>
      <c r="M15" s="81"/>
      <c r="N15" s="81"/>
      <c r="P15" s="98">
        <f>K12*25</f>
        <v>-222111229.79999995</v>
      </c>
    </row>
    <row r="16" spans="1:16" ht="15" thickTop="1"/>
    <row r="17" spans="1:11" ht="15" thickBot="1">
      <c r="A17" s="95" t="s">
        <v>131</v>
      </c>
      <c r="K17" s="97">
        <f>-'Securitized Rev Req'!I319--'Level Rev Req - Grossed Up WACC'!I319</f>
        <v>-156126761.29068744</v>
      </c>
    </row>
    <row r="18" spans="1:11" ht="15" thickTop="1">
      <c r="A18" s="95"/>
      <c r="K18" s="96"/>
    </row>
    <row r="19" spans="1:11">
      <c r="A19" s="95"/>
      <c r="K19" s="96"/>
    </row>
    <row r="21" spans="1:11" ht="15.5">
      <c r="A21" s="34" t="s">
        <v>121</v>
      </c>
    </row>
  </sheetData>
  <mergeCells count="4">
    <mergeCell ref="A1:K1"/>
    <mergeCell ref="A2:K2"/>
    <mergeCell ref="A3:K3"/>
    <mergeCell ref="A4:K4"/>
  </mergeCells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abSelected="1" topLeftCell="A4" zoomScale="120" zoomScaleNormal="120" workbookViewId="0">
      <selection activeCell="F1" sqref="F1"/>
    </sheetView>
  </sheetViews>
  <sheetFormatPr defaultRowHeight="14.5" outlineLevelRow="1"/>
  <cols>
    <col min="1" max="1" width="3.69140625" style="37" bestFit="1" customWidth="1"/>
    <col min="2" max="2" width="21.23046875" style="37" customWidth="1"/>
    <col min="3" max="3" width="10.69140625" style="37" customWidth="1"/>
    <col min="4" max="4" width="11.53515625" style="37" customWidth="1"/>
    <col min="5" max="5" width="11.84375" style="37" customWidth="1"/>
    <col min="6" max="6" width="12.765625" style="39" customWidth="1"/>
    <col min="7" max="7" width="11.23046875" style="39" customWidth="1"/>
    <col min="8" max="8" width="12.3046875" style="37" bestFit="1" customWidth="1"/>
    <col min="9" max="9" width="12.07421875" style="37" bestFit="1" customWidth="1"/>
    <col min="10" max="10" width="7.69140625" style="37" bestFit="1" customWidth="1"/>
    <col min="11" max="253" width="8.84375" style="37"/>
    <col min="254" max="254" width="3.69140625" style="37" bestFit="1" customWidth="1"/>
    <col min="255" max="255" width="18.84375" style="37" bestFit="1" customWidth="1"/>
    <col min="256" max="256" width="10.69140625" style="37" customWidth="1"/>
    <col min="257" max="257" width="10.23046875" style="37" bestFit="1" customWidth="1"/>
    <col min="258" max="259" width="9.765625" style="37" bestFit="1" customWidth="1"/>
    <col min="260" max="260" width="11.07421875" style="37" bestFit="1" customWidth="1"/>
    <col min="261" max="261" width="9.765625" style="37" bestFit="1" customWidth="1"/>
    <col min="262" max="262" width="11" style="37" bestFit="1" customWidth="1"/>
    <col min="263" max="263" width="9.69140625" style="37" bestFit="1" customWidth="1"/>
    <col min="264" max="264" width="12.3046875" style="37" bestFit="1" customWidth="1"/>
    <col min="265" max="265" width="11.765625" style="37" bestFit="1" customWidth="1"/>
    <col min="266" max="266" width="7.69140625" style="37" bestFit="1" customWidth="1"/>
    <col min="267" max="509" width="8.84375" style="37"/>
    <col min="510" max="510" width="3.69140625" style="37" bestFit="1" customWidth="1"/>
    <col min="511" max="511" width="18.84375" style="37" bestFit="1" customWidth="1"/>
    <col min="512" max="512" width="10.69140625" style="37" customWidth="1"/>
    <col min="513" max="513" width="10.23046875" style="37" bestFit="1" customWidth="1"/>
    <col min="514" max="515" width="9.765625" style="37" bestFit="1" customWidth="1"/>
    <col min="516" max="516" width="11.07421875" style="37" bestFit="1" customWidth="1"/>
    <col min="517" max="517" width="9.765625" style="37" bestFit="1" customWidth="1"/>
    <col min="518" max="518" width="11" style="37" bestFit="1" customWidth="1"/>
    <col min="519" max="519" width="9.69140625" style="37" bestFit="1" customWidth="1"/>
    <col min="520" max="520" width="12.3046875" style="37" bestFit="1" customWidth="1"/>
    <col min="521" max="521" width="11.765625" style="37" bestFit="1" customWidth="1"/>
    <col min="522" max="522" width="7.69140625" style="37" bestFit="1" customWidth="1"/>
    <col min="523" max="765" width="8.84375" style="37"/>
    <col min="766" max="766" width="3.69140625" style="37" bestFit="1" customWidth="1"/>
    <col min="767" max="767" width="18.84375" style="37" bestFit="1" customWidth="1"/>
    <col min="768" max="768" width="10.69140625" style="37" customWidth="1"/>
    <col min="769" max="769" width="10.23046875" style="37" bestFit="1" customWidth="1"/>
    <col min="770" max="771" width="9.765625" style="37" bestFit="1" customWidth="1"/>
    <col min="772" max="772" width="11.07421875" style="37" bestFit="1" customWidth="1"/>
    <col min="773" max="773" width="9.765625" style="37" bestFit="1" customWidth="1"/>
    <col min="774" max="774" width="11" style="37" bestFit="1" customWidth="1"/>
    <col min="775" max="775" width="9.69140625" style="37" bestFit="1" customWidth="1"/>
    <col min="776" max="776" width="12.3046875" style="37" bestFit="1" customWidth="1"/>
    <col min="777" max="777" width="11.765625" style="37" bestFit="1" customWidth="1"/>
    <col min="778" max="778" width="7.69140625" style="37" bestFit="1" customWidth="1"/>
    <col min="779" max="1021" width="8.84375" style="37"/>
    <col min="1022" max="1022" width="3.69140625" style="37" bestFit="1" customWidth="1"/>
    <col min="1023" max="1023" width="18.84375" style="37" bestFit="1" customWidth="1"/>
    <col min="1024" max="1024" width="10.69140625" style="37" customWidth="1"/>
    <col min="1025" max="1025" width="10.23046875" style="37" bestFit="1" customWidth="1"/>
    <col min="1026" max="1027" width="9.765625" style="37" bestFit="1" customWidth="1"/>
    <col min="1028" max="1028" width="11.07421875" style="37" bestFit="1" customWidth="1"/>
    <col min="1029" max="1029" width="9.765625" style="37" bestFit="1" customWidth="1"/>
    <col min="1030" max="1030" width="11" style="37" bestFit="1" customWidth="1"/>
    <col min="1031" max="1031" width="9.69140625" style="37" bestFit="1" customWidth="1"/>
    <col min="1032" max="1032" width="12.3046875" style="37" bestFit="1" customWidth="1"/>
    <col min="1033" max="1033" width="11.765625" style="37" bestFit="1" customWidth="1"/>
    <col min="1034" max="1034" width="7.69140625" style="37" bestFit="1" customWidth="1"/>
    <col min="1035" max="1277" width="8.84375" style="37"/>
    <col min="1278" max="1278" width="3.69140625" style="37" bestFit="1" customWidth="1"/>
    <col min="1279" max="1279" width="18.84375" style="37" bestFit="1" customWidth="1"/>
    <col min="1280" max="1280" width="10.69140625" style="37" customWidth="1"/>
    <col min="1281" max="1281" width="10.23046875" style="37" bestFit="1" customWidth="1"/>
    <col min="1282" max="1283" width="9.765625" style="37" bestFit="1" customWidth="1"/>
    <col min="1284" max="1284" width="11.07421875" style="37" bestFit="1" customWidth="1"/>
    <col min="1285" max="1285" width="9.765625" style="37" bestFit="1" customWidth="1"/>
    <col min="1286" max="1286" width="11" style="37" bestFit="1" customWidth="1"/>
    <col min="1287" max="1287" width="9.69140625" style="37" bestFit="1" customWidth="1"/>
    <col min="1288" max="1288" width="12.3046875" style="37" bestFit="1" customWidth="1"/>
    <col min="1289" max="1289" width="11.765625" style="37" bestFit="1" customWidth="1"/>
    <col min="1290" max="1290" width="7.69140625" style="37" bestFit="1" customWidth="1"/>
    <col min="1291" max="1533" width="8.84375" style="37"/>
    <col min="1534" max="1534" width="3.69140625" style="37" bestFit="1" customWidth="1"/>
    <col min="1535" max="1535" width="18.84375" style="37" bestFit="1" customWidth="1"/>
    <col min="1536" max="1536" width="10.69140625" style="37" customWidth="1"/>
    <col min="1537" max="1537" width="10.23046875" style="37" bestFit="1" customWidth="1"/>
    <col min="1538" max="1539" width="9.765625" style="37" bestFit="1" customWidth="1"/>
    <col min="1540" max="1540" width="11.07421875" style="37" bestFit="1" customWidth="1"/>
    <col min="1541" max="1541" width="9.765625" style="37" bestFit="1" customWidth="1"/>
    <col min="1542" max="1542" width="11" style="37" bestFit="1" customWidth="1"/>
    <col min="1543" max="1543" width="9.69140625" style="37" bestFit="1" customWidth="1"/>
    <col min="1544" max="1544" width="12.3046875" style="37" bestFit="1" customWidth="1"/>
    <col min="1545" max="1545" width="11.765625" style="37" bestFit="1" customWidth="1"/>
    <col min="1546" max="1546" width="7.69140625" style="37" bestFit="1" customWidth="1"/>
    <col min="1547" max="1789" width="8.84375" style="37"/>
    <col min="1790" max="1790" width="3.69140625" style="37" bestFit="1" customWidth="1"/>
    <col min="1791" max="1791" width="18.84375" style="37" bestFit="1" customWidth="1"/>
    <col min="1792" max="1792" width="10.69140625" style="37" customWidth="1"/>
    <col min="1793" max="1793" width="10.23046875" style="37" bestFit="1" customWidth="1"/>
    <col min="1794" max="1795" width="9.765625" style="37" bestFit="1" customWidth="1"/>
    <col min="1796" max="1796" width="11.07421875" style="37" bestFit="1" customWidth="1"/>
    <col min="1797" max="1797" width="9.765625" style="37" bestFit="1" customWidth="1"/>
    <col min="1798" max="1798" width="11" style="37" bestFit="1" customWidth="1"/>
    <col min="1799" max="1799" width="9.69140625" style="37" bestFit="1" customWidth="1"/>
    <col min="1800" max="1800" width="12.3046875" style="37" bestFit="1" customWidth="1"/>
    <col min="1801" max="1801" width="11.765625" style="37" bestFit="1" customWidth="1"/>
    <col min="1802" max="1802" width="7.69140625" style="37" bestFit="1" customWidth="1"/>
    <col min="1803" max="2045" width="8.84375" style="37"/>
    <col min="2046" max="2046" width="3.69140625" style="37" bestFit="1" customWidth="1"/>
    <col min="2047" max="2047" width="18.84375" style="37" bestFit="1" customWidth="1"/>
    <col min="2048" max="2048" width="10.69140625" style="37" customWidth="1"/>
    <col min="2049" max="2049" width="10.23046875" style="37" bestFit="1" customWidth="1"/>
    <col min="2050" max="2051" width="9.765625" style="37" bestFit="1" customWidth="1"/>
    <col min="2052" max="2052" width="11.07421875" style="37" bestFit="1" customWidth="1"/>
    <col min="2053" max="2053" width="9.765625" style="37" bestFit="1" customWidth="1"/>
    <col min="2054" max="2054" width="11" style="37" bestFit="1" customWidth="1"/>
    <col min="2055" max="2055" width="9.69140625" style="37" bestFit="1" customWidth="1"/>
    <col min="2056" max="2056" width="12.3046875" style="37" bestFit="1" customWidth="1"/>
    <col min="2057" max="2057" width="11.765625" style="37" bestFit="1" customWidth="1"/>
    <col min="2058" max="2058" width="7.69140625" style="37" bestFit="1" customWidth="1"/>
    <col min="2059" max="2301" width="8.84375" style="37"/>
    <col min="2302" max="2302" width="3.69140625" style="37" bestFit="1" customWidth="1"/>
    <col min="2303" max="2303" width="18.84375" style="37" bestFit="1" customWidth="1"/>
    <col min="2304" max="2304" width="10.69140625" style="37" customWidth="1"/>
    <col min="2305" max="2305" width="10.23046875" style="37" bestFit="1" customWidth="1"/>
    <col min="2306" max="2307" width="9.765625" style="37" bestFit="1" customWidth="1"/>
    <col min="2308" max="2308" width="11.07421875" style="37" bestFit="1" customWidth="1"/>
    <col min="2309" max="2309" width="9.765625" style="37" bestFit="1" customWidth="1"/>
    <col min="2310" max="2310" width="11" style="37" bestFit="1" customWidth="1"/>
    <col min="2311" max="2311" width="9.69140625" style="37" bestFit="1" customWidth="1"/>
    <col min="2312" max="2312" width="12.3046875" style="37" bestFit="1" customWidth="1"/>
    <col min="2313" max="2313" width="11.765625" style="37" bestFit="1" customWidth="1"/>
    <col min="2314" max="2314" width="7.69140625" style="37" bestFit="1" customWidth="1"/>
    <col min="2315" max="2557" width="8.84375" style="37"/>
    <col min="2558" max="2558" width="3.69140625" style="37" bestFit="1" customWidth="1"/>
    <col min="2559" max="2559" width="18.84375" style="37" bestFit="1" customWidth="1"/>
    <col min="2560" max="2560" width="10.69140625" style="37" customWidth="1"/>
    <col min="2561" max="2561" width="10.23046875" style="37" bestFit="1" customWidth="1"/>
    <col min="2562" max="2563" width="9.765625" style="37" bestFit="1" customWidth="1"/>
    <col min="2564" max="2564" width="11.07421875" style="37" bestFit="1" customWidth="1"/>
    <col min="2565" max="2565" width="9.765625" style="37" bestFit="1" customWidth="1"/>
    <col min="2566" max="2566" width="11" style="37" bestFit="1" customWidth="1"/>
    <col min="2567" max="2567" width="9.69140625" style="37" bestFit="1" customWidth="1"/>
    <col min="2568" max="2568" width="12.3046875" style="37" bestFit="1" customWidth="1"/>
    <col min="2569" max="2569" width="11.765625" style="37" bestFit="1" customWidth="1"/>
    <col min="2570" max="2570" width="7.69140625" style="37" bestFit="1" customWidth="1"/>
    <col min="2571" max="2813" width="8.84375" style="37"/>
    <col min="2814" max="2814" width="3.69140625" style="37" bestFit="1" customWidth="1"/>
    <col min="2815" max="2815" width="18.84375" style="37" bestFit="1" customWidth="1"/>
    <col min="2816" max="2816" width="10.69140625" style="37" customWidth="1"/>
    <col min="2817" max="2817" width="10.23046875" style="37" bestFit="1" customWidth="1"/>
    <col min="2818" max="2819" width="9.765625" style="37" bestFit="1" customWidth="1"/>
    <col min="2820" max="2820" width="11.07421875" style="37" bestFit="1" customWidth="1"/>
    <col min="2821" max="2821" width="9.765625" style="37" bestFit="1" customWidth="1"/>
    <col min="2822" max="2822" width="11" style="37" bestFit="1" customWidth="1"/>
    <col min="2823" max="2823" width="9.69140625" style="37" bestFit="1" customWidth="1"/>
    <col min="2824" max="2824" width="12.3046875" style="37" bestFit="1" customWidth="1"/>
    <col min="2825" max="2825" width="11.765625" style="37" bestFit="1" customWidth="1"/>
    <col min="2826" max="2826" width="7.69140625" style="37" bestFit="1" customWidth="1"/>
    <col min="2827" max="3069" width="8.84375" style="37"/>
    <col min="3070" max="3070" width="3.69140625" style="37" bestFit="1" customWidth="1"/>
    <col min="3071" max="3071" width="18.84375" style="37" bestFit="1" customWidth="1"/>
    <col min="3072" max="3072" width="10.69140625" style="37" customWidth="1"/>
    <col min="3073" max="3073" width="10.23046875" style="37" bestFit="1" customWidth="1"/>
    <col min="3074" max="3075" width="9.765625" style="37" bestFit="1" customWidth="1"/>
    <col min="3076" max="3076" width="11.07421875" style="37" bestFit="1" customWidth="1"/>
    <col min="3077" max="3077" width="9.765625" style="37" bestFit="1" customWidth="1"/>
    <col min="3078" max="3078" width="11" style="37" bestFit="1" customWidth="1"/>
    <col min="3079" max="3079" width="9.69140625" style="37" bestFit="1" customWidth="1"/>
    <col min="3080" max="3080" width="12.3046875" style="37" bestFit="1" customWidth="1"/>
    <col min="3081" max="3081" width="11.765625" style="37" bestFit="1" customWidth="1"/>
    <col min="3082" max="3082" width="7.69140625" style="37" bestFit="1" customWidth="1"/>
    <col min="3083" max="3325" width="8.84375" style="37"/>
    <col min="3326" max="3326" width="3.69140625" style="37" bestFit="1" customWidth="1"/>
    <col min="3327" max="3327" width="18.84375" style="37" bestFit="1" customWidth="1"/>
    <col min="3328" max="3328" width="10.69140625" style="37" customWidth="1"/>
    <col min="3329" max="3329" width="10.23046875" style="37" bestFit="1" customWidth="1"/>
    <col min="3330" max="3331" width="9.765625" style="37" bestFit="1" customWidth="1"/>
    <col min="3332" max="3332" width="11.07421875" style="37" bestFit="1" customWidth="1"/>
    <col min="3333" max="3333" width="9.765625" style="37" bestFit="1" customWidth="1"/>
    <col min="3334" max="3334" width="11" style="37" bestFit="1" customWidth="1"/>
    <col min="3335" max="3335" width="9.69140625" style="37" bestFit="1" customWidth="1"/>
    <col min="3336" max="3336" width="12.3046875" style="37" bestFit="1" customWidth="1"/>
    <col min="3337" max="3337" width="11.765625" style="37" bestFit="1" customWidth="1"/>
    <col min="3338" max="3338" width="7.69140625" style="37" bestFit="1" customWidth="1"/>
    <col min="3339" max="3581" width="8.84375" style="37"/>
    <col min="3582" max="3582" width="3.69140625" style="37" bestFit="1" customWidth="1"/>
    <col min="3583" max="3583" width="18.84375" style="37" bestFit="1" customWidth="1"/>
    <col min="3584" max="3584" width="10.69140625" style="37" customWidth="1"/>
    <col min="3585" max="3585" width="10.23046875" style="37" bestFit="1" customWidth="1"/>
    <col min="3586" max="3587" width="9.765625" style="37" bestFit="1" customWidth="1"/>
    <col min="3588" max="3588" width="11.07421875" style="37" bestFit="1" customWidth="1"/>
    <col min="3589" max="3589" width="9.765625" style="37" bestFit="1" customWidth="1"/>
    <col min="3590" max="3590" width="11" style="37" bestFit="1" customWidth="1"/>
    <col min="3591" max="3591" width="9.69140625" style="37" bestFit="1" customWidth="1"/>
    <col min="3592" max="3592" width="12.3046875" style="37" bestFit="1" customWidth="1"/>
    <col min="3593" max="3593" width="11.765625" style="37" bestFit="1" customWidth="1"/>
    <col min="3594" max="3594" width="7.69140625" style="37" bestFit="1" customWidth="1"/>
    <col min="3595" max="3837" width="8.84375" style="37"/>
    <col min="3838" max="3838" width="3.69140625" style="37" bestFit="1" customWidth="1"/>
    <col min="3839" max="3839" width="18.84375" style="37" bestFit="1" customWidth="1"/>
    <col min="3840" max="3840" width="10.69140625" style="37" customWidth="1"/>
    <col min="3841" max="3841" width="10.23046875" style="37" bestFit="1" customWidth="1"/>
    <col min="3842" max="3843" width="9.765625" style="37" bestFit="1" customWidth="1"/>
    <col min="3844" max="3844" width="11.07421875" style="37" bestFit="1" customWidth="1"/>
    <col min="3845" max="3845" width="9.765625" style="37" bestFit="1" customWidth="1"/>
    <col min="3846" max="3846" width="11" style="37" bestFit="1" customWidth="1"/>
    <col min="3847" max="3847" width="9.69140625" style="37" bestFit="1" customWidth="1"/>
    <col min="3848" max="3848" width="12.3046875" style="37" bestFit="1" customWidth="1"/>
    <col min="3849" max="3849" width="11.765625" style="37" bestFit="1" customWidth="1"/>
    <col min="3850" max="3850" width="7.69140625" style="37" bestFit="1" customWidth="1"/>
    <col min="3851" max="4093" width="8.84375" style="37"/>
    <col min="4094" max="4094" width="3.69140625" style="37" bestFit="1" customWidth="1"/>
    <col min="4095" max="4095" width="18.84375" style="37" bestFit="1" customWidth="1"/>
    <col min="4096" max="4096" width="10.69140625" style="37" customWidth="1"/>
    <col min="4097" max="4097" width="10.23046875" style="37" bestFit="1" customWidth="1"/>
    <col min="4098" max="4099" width="9.765625" style="37" bestFit="1" customWidth="1"/>
    <col min="4100" max="4100" width="11.07421875" style="37" bestFit="1" customWidth="1"/>
    <col min="4101" max="4101" width="9.765625" style="37" bestFit="1" customWidth="1"/>
    <col min="4102" max="4102" width="11" style="37" bestFit="1" customWidth="1"/>
    <col min="4103" max="4103" width="9.69140625" style="37" bestFit="1" customWidth="1"/>
    <col min="4104" max="4104" width="12.3046875" style="37" bestFit="1" customWidth="1"/>
    <col min="4105" max="4105" width="11.765625" style="37" bestFit="1" customWidth="1"/>
    <col min="4106" max="4106" width="7.69140625" style="37" bestFit="1" customWidth="1"/>
    <col min="4107" max="4349" width="8.84375" style="37"/>
    <col min="4350" max="4350" width="3.69140625" style="37" bestFit="1" customWidth="1"/>
    <col min="4351" max="4351" width="18.84375" style="37" bestFit="1" customWidth="1"/>
    <col min="4352" max="4352" width="10.69140625" style="37" customWidth="1"/>
    <col min="4353" max="4353" width="10.23046875" style="37" bestFit="1" customWidth="1"/>
    <col min="4354" max="4355" width="9.765625" style="37" bestFit="1" customWidth="1"/>
    <col min="4356" max="4356" width="11.07421875" style="37" bestFit="1" customWidth="1"/>
    <col min="4357" max="4357" width="9.765625" style="37" bestFit="1" customWidth="1"/>
    <col min="4358" max="4358" width="11" style="37" bestFit="1" customWidth="1"/>
    <col min="4359" max="4359" width="9.69140625" style="37" bestFit="1" customWidth="1"/>
    <col min="4360" max="4360" width="12.3046875" style="37" bestFit="1" customWidth="1"/>
    <col min="4361" max="4361" width="11.765625" style="37" bestFit="1" customWidth="1"/>
    <col min="4362" max="4362" width="7.69140625" style="37" bestFit="1" customWidth="1"/>
    <col min="4363" max="4605" width="8.84375" style="37"/>
    <col min="4606" max="4606" width="3.69140625" style="37" bestFit="1" customWidth="1"/>
    <col min="4607" max="4607" width="18.84375" style="37" bestFit="1" customWidth="1"/>
    <col min="4608" max="4608" width="10.69140625" style="37" customWidth="1"/>
    <col min="4609" max="4609" width="10.23046875" style="37" bestFit="1" customWidth="1"/>
    <col min="4610" max="4611" width="9.765625" style="37" bestFit="1" customWidth="1"/>
    <col min="4612" max="4612" width="11.07421875" style="37" bestFit="1" customWidth="1"/>
    <col min="4613" max="4613" width="9.765625" style="37" bestFit="1" customWidth="1"/>
    <col min="4614" max="4614" width="11" style="37" bestFit="1" customWidth="1"/>
    <col min="4615" max="4615" width="9.69140625" style="37" bestFit="1" customWidth="1"/>
    <col min="4616" max="4616" width="12.3046875" style="37" bestFit="1" customWidth="1"/>
    <col min="4617" max="4617" width="11.765625" style="37" bestFit="1" customWidth="1"/>
    <col min="4618" max="4618" width="7.69140625" style="37" bestFit="1" customWidth="1"/>
    <col min="4619" max="4861" width="8.84375" style="37"/>
    <col min="4862" max="4862" width="3.69140625" style="37" bestFit="1" customWidth="1"/>
    <col min="4863" max="4863" width="18.84375" style="37" bestFit="1" customWidth="1"/>
    <col min="4864" max="4864" width="10.69140625" style="37" customWidth="1"/>
    <col min="4865" max="4865" width="10.23046875" style="37" bestFit="1" customWidth="1"/>
    <col min="4866" max="4867" width="9.765625" style="37" bestFit="1" customWidth="1"/>
    <col min="4868" max="4868" width="11.07421875" style="37" bestFit="1" customWidth="1"/>
    <col min="4869" max="4869" width="9.765625" style="37" bestFit="1" customWidth="1"/>
    <col min="4870" max="4870" width="11" style="37" bestFit="1" customWidth="1"/>
    <col min="4871" max="4871" width="9.69140625" style="37" bestFit="1" customWidth="1"/>
    <col min="4872" max="4872" width="12.3046875" style="37" bestFit="1" customWidth="1"/>
    <col min="4873" max="4873" width="11.765625" style="37" bestFit="1" customWidth="1"/>
    <col min="4874" max="4874" width="7.69140625" style="37" bestFit="1" customWidth="1"/>
    <col min="4875" max="5117" width="8.84375" style="37"/>
    <col min="5118" max="5118" width="3.69140625" style="37" bestFit="1" customWidth="1"/>
    <col min="5119" max="5119" width="18.84375" style="37" bestFit="1" customWidth="1"/>
    <col min="5120" max="5120" width="10.69140625" style="37" customWidth="1"/>
    <col min="5121" max="5121" width="10.23046875" style="37" bestFit="1" customWidth="1"/>
    <col min="5122" max="5123" width="9.765625" style="37" bestFit="1" customWidth="1"/>
    <col min="5124" max="5124" width="11.07421875" style="37" bestFit="1" customWidth="1"/>
    <col min="5125" max="5125" width="9.765625" style="37" bestFit="1" customWidth="1"/>
    <col min="5126" max="5126" width="11" style="37" bestFit="1" customWidth="1"/>
    <col min="5127" max="5127" width="9.69140625" style="37" bestFit="1" customWidth="1"/>
    <col min="5128" max="5128" width="12.3046875" style="37" bestFit="1" customWidth="1"/>
    <col min="5129" max="5129" width="11.765625" style="37" bestFit="1" customWidth="1"/>
    <col min="5130" max="5130" width="7.69140625" style="37" bestFit="1" customWidth="1"/>
    <col min="5131" max="5373" width="8.84375" style="37"/>
    <col min="5374" max="5374" width="3.69140625" style="37" bestFit="1" customWidth="1"/>
    <col min="5375" max="5375" width="18.84375" style="37" bestFit="1" customWidth="1"/>
    <col min="5376" max="5376" width="10.69140625" style="37" customWidth="1"/>
    <col min="5377" max="5377" width="10.23046875" style="37" bestFit="1" customWidth="1"/>
    <col min="5378" max="5379" width="9.765625" style="37" bestFit="1" customWidth="1"/>
    <col min="5380" max="5380" width="11.07421875" style="37" bestFit="1" customWidth="1"/>
    <col min="5381" max="5381" width="9.765625" style="37" bestFit="1" customWidth="1"/>
    <col min="5382" max="5382" width="11" style="37" bestFit="1" customWidth="1"/>
    <col min="5383" max="5383" width="9.69140625" style="37" bestFit="1" customWidth="1"/>
    <col min="5384" max="5384" width="12.3046875" style="37" bestFit="1" customWidth="1"/>
    <col min="5385" max="5385" width="11.765625" style="37" bestFit="1" customWidth="1"/>
    <col min="5386" max="5386" width="7.69140625" style="37" bestFit="1" customWidth="1"/>
    <col min="5387" max="5629" width="8.84375" style="37"/>
    <col min="5630" max="5630" width="3.69140625" style="37" bestFit="1" customWidth="1"/>
    <col min="5631" max="5631" width="18.84375" style="37" bestFit="1" customWidth="1"/>
    <col min="5632" max="5632" width="10.69140625" style="37" customWidth="1"/>
    <col min="5633" max="5633" width="10.23046875" style="37" bestFit="1" customWidth="1"/>
    <col min="5634" max="5635" width="9.765625" style="37" bestFit="1" customWidth="1"/>
    <col min="5636" max="5636" width="11.07421875" style="37" bestFit="1" customWidth="1"/>
    <col min="5637" max="5637" width="9.765625" style="37" bestFit="1" customWidth="1"/>
    <col min="5638" max="5638" width="11" style="37" bestFit="1" customWidth="1"/>
    <col min="5639" max="5639" width="9.69140625" style="37" bestFit="1" customWidth="1"/>
    <col min="5640" max="5640" width="12.3046875" style="37" bestFit="1" customWidth="1"/>
    <col min="5641" max="5641" width="11.765625" style="37" bestFit="1" customWidth="1"/>
    <col min="5642" max="5642" width="7.69140625" style="37" bestFit="1" customWidth="1"/>
    <col min="5643" max="5885" width="8.84375" style="37"/>
    <col min="5886" max="5886" width="3.69140625" style="37" bestFit="1" customWidth="1"/>
    <col min="5887" max="5887" width="18.84375" style="37" bestFit="1" customWidth="1"/>
    <col min="5888" max="5888" width="10.69140625" style="37" customWidth="1"/>
    <col min="5889" max="5889" width="10.23046875" style="37" bestFit="1" customWidth="1"/>
    <col min="5890" max="5891" width="9.765625" style="37" bestFit="1" customWidth="1"/>
    <col min="5892" max="5892" width="11.07421875" style="37" bestFit="1" customWidth="1"/>
    <col min="5893" max="5893" width="9.765625" style="37" bestFit="1" customWidth="1"/>
    <col min="5894" max="5894" width="11" style="37" bestFit="1" customWidth="1"/>
    <col min="5895" max="5895" width="9.69140625" style="37" bestFit="1" customWidth="1"/>
    <col min="5896" max="5896" width="12.3046875" style="37" bestFit="1" customWidth="1"/>
    <col min="5897" max="5897" width="11.765625" style="37" bestFit="1" customWidth="1"/>
    <col min="5898" max="5898" width="7.69140625" style="37" bestFit="1" customWidth="1"/>
    <col min="5899" max="6141" width="8.84375" style="37"/>
    <col min="6142" max="6142" width="3.69140625" style="37" bestFit="1" customWidth="1"/>
    <col min="6143" max="6143" width="18.84375" style="37" bestFit="1" customWidth="1"/>
    <col min="6144" max="6144" width="10.69140625" style="37" customWidth="1"/>
    <col min="6145" max="6145" width="10.23046875" style="37" bestFit="1" customWidth="1"/>
    <col min="6146" max="6147" width="9.765625" style="37" bestFit="1" customWidth="1"/>
    <col min="6148" max="6148" width="11.07421875" style="37" bestFit="1" customWidth="1"/>
    <col min="6149" max="6149" width="9.765625" style="37" bestFit="1" customWidth="1"/>
    <col min="6150" max="6150" width="11" style="37" bestFit="1" customWidth="1"/>
    <col min="6151" max="6151" width="9.69140625" style="37" bestFit="1" customWidth="1"/>
    <col min="6152" max="6152" width="12.3046875" style="37" bestFit="1" customWidth="1"/>
    <col min="6153" max="6153" width="11.765625" style="37" bestFit="1" customWidth="1"/>
    <col min="6154" max="6154" width="7.69140625" style="37" bestFit="1" customWidth="1"/>
    <col min="6155" max="6397" width="8.84375" style="37"/>
    <col min="6398" max="6398" width="3.69140625" style="37" bestFit="1" customWidth="1"/>
    <col min="6399" max="6399" width="18.84375" style="37" bestFit="1" customWidth="1"/>
    <col min="6400" max="6400" width="10.69140625" style="37" customWidth="1"/>
    <col min="6401" max="6401" width="10.23046875" style="37" bestFit="1" customWidth="1"/>
    <col min="6402" max="6403" width="9.765625" style="37" bestFit="1" customWidth="1"/>
    <col min="6404" max="6404" width="11.07421875" style="37" bestFit="1" customWidth="1"/>
    <col min="6405" max="6405" width="9.765625" style="37" bestFit="1" customWidth="1"/>
    <col min="6406" max="6406" width="11" style="37" bestFit="1" customWidth="1"/>
    <col min="6407" max="6407" width="9.69140625" style="37" bestFit="1" customWidth="1"/>
    <col min="6408" max="6408" width="12.3046875" style="37" bestFit="1" customWidth="1"/>
    <col min="6409" max="6409" width="11.765625" style="37" bestFit="1" customWidth="1"/>
    <col min="6410" max="6410" width="7.69140625" style="37" bestFit="1" customWidth="1"/>
    <col min="6411" max="6653" width="8.84375" style="37"/>
    <col min="6654" max="6654" width="3.69140625" style="37" bestFit="1" customWidth="1"/>
    <col min="6655" max="6655" width="18.84375" style="37" bestFit="1" customWidth="1"/>
    <col min="6656" max="6656" width="10.69140625" style="37" customWidth="1"/>
    <col min="6657" max="6657" width="10.23046875" style="37" bestFit="1" customWidth="1"/>
    <col min="6658" max="6659" width="9.765625" style="37" bestFit="1" customWidth="1"/>
    <col min="6660" max="6660" width="11.07421875" style="37" bestFit="1" customWidth="1"/>
    <col min="6661" max="6661" width="9.765625" style="37" bestFit="1" customWidth="1"/>
    <col min="6662" max="6662" width="11" style="37" bestFit="1" customWidth="1"/>
    <col min="6663" max="6663" width="9.69140625" style="37" bestFit="1" customWidth="1"/>
    <col min="6664" max="6664" width="12.3046875" style="37" bestFit="1" customWidth="1"/>
    <col min="6665" max="6665" width="11.765625" style="37" bestFit="1" customWidth="1"/>
    <col min="6666" max="6666" width="7.69140625" style="37" bestFit="1" customWidth="1"/>
    <col min="6667" max="6909" width="8.84375" style="37"/>
    <col min="6910" max="6910" width="3.69140625" style="37" bestFit="1" customWidth="1"/>
    <col min="6911" max="6911" width="18.84375" style="37" bestFit="1" customWidth="1"/>
    <col min="6912" max="6912" width="10.69140625" style="37" customWidth="1"/>
    <col min="6913" max="6913" width="10.23046875" style="37" bestFit="1" customWidth="1"/>
    <col min="6914" max="6915" width="9.765625" style="37" bestFit="1" customWidth="1"/>
    <col min="6916" max="6916" width="11.07421875" style="37" bestFit="1" customWidth="1"/>
    <col min="6917" max="6917" width="9.765625" style="37" bestFit="1" customWidth="1"/>
    <col min="6918" max="6918" width="11" style="37" bestFit="1" customWidth="1"/>
    <col min="6919" max="6919" width="9.69140625" style="37" bestFit="1" customWidth="1"/>
    <col min="6920" max="6920" width="12.3046875" style="37" bestFit="1" customWidth="1"/>
    <col min="6921" max="6921" width="11.765625" style="37" bestFit="1" customWidth="1"/>
    <col min="6922" max="6922" width="7.69140625" style="37" bestFit="1" customWidth="1"/>
    <col min="6923" max="7165" width="8.84375" style="37"/>
    <col min="7166" max="7166" width="3.69140625" style="37" bestFit="1" customWidth="1"/>
    <col min="7167" max="7167" width="18.84375" style="37" bestFit="1" customWidth="1"/>
    <col min="7168" max="7168" width="10.69140625" style="37" customWidth="1"/>
    <col min="7169" max="7169" width="10.23046875" style="37" bestFit="1" customWidth="1"/>
    <col min="7170" max="7171" width="9.765625" style="37" bestFit="1" customWidth="1"/>
    <col min="7172" max="7172" width="11.07421875" style="37" bestFit="1" customWidth="1"/>
    <col min="7173" max="7173" width="9.765625" style="37" bestFit="1" customWidth="1"/>
    <col min="7174" max="7174" width="11" style="37" bestFit="1" customWidth="1"/>
    <col min="7175" max="7175" width="9.69140625" style="37" bestFit="1" customWidth="1"/>
    <col min="7176" max="7176" width="12.3046875" style="37" bestFit="1" customWidth="1"/>
    <col min="7177" max="7177" width="11.765625" style="37" bestFit="1" customWidth="1"/>
    <col min="7178" max="7178" width="7.69140625" style="37" bestFit="1" customWidth="1"/>
    <col min="7179" max="7421" width="8.84375" style="37"/>
    <col min="7422" max="7422" width="3.69140625" style="37" bestFit="1" customWidth="1"/>
    <col min="7423" max="7423" width="18.84375" style="37" bestFit="1" customWidth="1"/>
    <col min="7424" max="7424" width="10.69140625" style="37" customWidth="1"/>
    <col min="7425" max="7425" width="10.23046875" style="37" bestFit="1" customWidth="1"/>
    <col min="7426" max="7427" width="9.765625" style="37" bestFit="1" customWidth="1"/>
    <col min="7428" max="7428" width="11.07421875" style="37" bestFit="1" customWidth="1"/>
    <col min="7429" max="7429" width="9.765625" style="37" bestFit="1" customWidth="1"/>
    <col min="7430" max="7430" width="11" style="37" bestFit="1" customWidth="1"/>
    <col min="7431" max="7431" width="9.69140625" style="37" bestFit="1" customWidth="1"/>
    <col min="7432" max="7432" width="12.3046875" style="37" bestFit="1" customWidth="1"/>
    <col min="7433" max="7433" width="11.765625" style="37" bestFit="1" customWidth="1"/>
    <col min="7434" max="7434" width="7.69140625" style="37" bestFit="1" customWidth="1"/>
    <col min="7435" max="7677" width="8.84375" style="37"/>
    <col min="7678" max="7678" width="3.69140625" style="37" bestFit="1" customWidth="1"/>
    <col min="7679" max="7679" width="18.84375" style="37" bestFit="1" customWidth="1"/>
    <col min="7680" max="7680" width="10.69140625" style="37" customWidth="1"/>
    <col min="7681" max="7681" width="10.23046875" style="37" bestFit="1" customWidth="1"/>
    <col min="7682" max="7683" width="9.765625" style="37" bestFit="1" customWidth="1"/>
    <col min="7684" max="7684" width="11.07421875" style="37" bestFit="1" customWidth="1"/>
    <col min="7685" max="7685" width="9.765625" style="37" bestFit="1" customWidth="1"/>
    <col min="7686" max="7686" width="11" style="37" bestFit="1" customWidth="1"/>
    <col min="7687" max="7687" width="9.69140625" style="37" bestFit="1" customWidth="1"/>
    <col min="7688" max="7688" width="12.3046875" style="37" bestFit="1" customWidth="1"/>
    <col min="7689" max="7689" width="11.765625" style="37" bestFit="1" customWidth="1"/>
    <col min="7690" max="7690" width="7.69140625" style="37" bestFit="1" customWidth="1"/>
    <col min="7691" max="7933" width="8.84375" style="37"/>
    <col min="7934" max="7934" width="3.69140625" style="37" bestFit="1" customWidth="1"/>
    <col min="7935" max="7935" width="18.84375" style="37" bestFit="1" customWidth="1"/>
    <col min="7936" max="7936" width="10.69140625" style="37" customWidth="1"/>
    <col min="7937" max="7937" width="10.23046875" style="37" bestFit="1" customWidth="1"/>
    <col min="7938" max="7939" width="9.765625" style="37" bestFit="1" customWidth="1"/>
    <col min="7940" max="7940" width="11.07421875" style="37" bestFit="1" customWidth="1"/>
    <col min="7941" max="7941" width="9.765625" style="37" bestFit="1" customWidth="1"/>
    <col min="7942" max="7942" width="11" style="37" bestFit="1" customWidth="1"/>
    <col min="7943" max="7943" width="9.69140625" style="37" bestFit="1" customWidth="1"/>
    <col min="7944" max="7944" width="12.3046875" style="37" bestFit="1" customWidth="1"/>
    <col min="7945" max="7945" width="11.765625" style="37" bestFit="1" customWidth="1"/>
    <col min="7946" max="7946" width="7.69140625" style="37" bestFit="1" customWidth="1"/>
    <col min="7947" max="8189" width="8.84375" style="37"/>
    <col min="8190" max="8190" width="3.69140625" style="37" bestFit="1" customWidth="1"/>
    <col min="8191" max="8191" width="18.84375" style="37" bestFit="1" customWidth="1"/>
    <col min="8192" max="8192" width="10.69140625" style="37" customWidth="1"/>
    <col min="8193" max="8193" width="10.23046875" style="37" bestFit="1" customWidth="1"/>
    <col min="8194" max="8195" width="9.765625" style="37" bestFit="1" customWidth="1"/>
    <col min="8196" max="8196" width="11.07421875" style="37" bestFit="1" customWidth="1"/>
    <col min="8197" max="8197" width="9.765625" style="37" bestFit="1" customWidth="1"/>
    <col min="8198" max="8198" width="11" style="37" bestFit="1" customWidth="1"/>
    <col min="8199" max="8199" width="9.69140625" style="37" bestFit="1" customWidth="1"/>
    <col min="8200" max="8200" width="12.3046875" style="37" bestFit="1" customWidth="1"/>
    <col min="8201" max="8201" width="11.765625" style="37" bestFit="1" customWidth="1"/>
    <col min="8202" max="8202" width="7.69140625" style="37" bestFit="1" customWidth="1"/>
    <col min="8203" max="8445" width="8.84375" style="37"/>
    <col min="8446" max="8446" width="3.69140625" style="37" bestFit="1" customWidth="1"/>
    <col min="8447" max="8447" width="18.84375" style="37" bestFit="1" customWidth="1"/>
    <col min="8448" max="8448" width="10.69140625" style="37" customWidth="1"/>
    <col min="8449" max="8449" width="10.23046875" style="37" bestFit="1" customWidth="1"/>
    <col min="8450" max="8451" width="9.765625" style="37" bestFit="1" customWidth="1"/>
    <col min="8452" max="8452" width="11.07421875" style="37" bestFit="1" customWidth="1"/>
    <col min="8453" max="8453" width="9.765625" style="37" bestFit="1" customWidth="1"/>
    <col min="8454" max="8454" width="11" style="37" bestFit="1" customWidth="1"/>
    <col min="8455" max="8455" width="9.69140625" style="37" bestFit="1" customWidth="1"/>
    <col min="8456" max="8456" width="12.3046875" style="37" bestFit="1" customWidth="1"/>
    <col min="8457" max="8457" width="11.765625" style="37" bestFit="1" customWidth="1"/>
    <col min="8458" max="8458" width="7.69140625" style="37" bestFit="1" customWidth="1"/>
    <col min="8459" max="8701" width="8.84375" style="37"/>
    <col min="8702" max="8702" width="3.69140625" style="37" bestFit="1" customWidth="1"/>
    <col min="8703" max="8703" width="18.84375" style="37" bestFit="1" customWidth="1"/>
    <col min="8704" max="8704" width="10.69140625" style="37" customWidth="1"/>
    <col min="8705" max="8705" width="10.23046875" style="37" bestFit="1" customWidth="1"/>
    <col min="8706" max="8707" width="9.765625" style="37" bestFit="1" customWidth="1"/>
    <col min="8708" max="8708" width="11.07421875" style="37" bestFit="1" customWidth="1"/>
    <col min="8709" max="8709" width="9.765625" style="37" bestFit="1" customWidth="1"/>
    <col min="8710" max="8710" width="11" style="37" bestFit="1" customWidth="1"/>
    <col min="8711" max="8711" width="9.69140625" style="37" bestFit="1" customWidth="1"/>
    <col min="8712" max="8712" width="12.3046875" style="37" bestFit="1" customWidth="1"/>
    <col min="8713" max="8713" width="11.765625" style="37" bestFit="1" customWidth="1"/>
    <col min="8714" max="8714" width="7.69140625" style="37" bestFit="1" customWidth="1"/>
    <col min="8715" max="8957" width="8.84375" style="37"/>
    <col min="8958" max="8958" width="3.69140625" style="37" bestFit="1" customWidth="1"/>
    <col min="8959" max="8959" width="18.84375" style="37" bestFit="1" customWidth="1"/>
    <col min="8960" max="8960" width="10.69140625" style="37" customWidth="1"/>
    <col min="8961" max="8961" width="10.23046875" style="37" bestFit="1" customWidth="1"/>
    <col min="8962" max="8963" width="9.765625" style="37" bestFit="1" customWidth="1"/>
    <col min="8964" max="8964" width="11.07421875" style="37" bestFit="1" customWidth="1"/>
    <col min="8965" max="8965" width="9.765625" style="37" bestFit="1" customWidth="1"/>
    <col min="8966" max="8966" width="11" style="37" bestFit="1" customWidth="1"/>
    <col min="8967" max="8967" width="9.69140625" style="37" bestFit="1" customWidth="1"/>
    <col min="8968" max="8968" width="12.3046875" style="37" bestFit="1" customWidth="1"/>
    <col min="8969" max="8969" width="11.765625" style="37" bestFit="1" customWidth="1"/>
    <col min="8970" max="8970" width="7.69140625" style="37" bestFit="1" customWidth="1"/>
    <col min="8971" max="9213" width="8.84375" style="37"/>
    <col min="9214" max="9214" width="3.69140625" style="37" bestFit="1" customWidth="1"/>
    <col min="9215" max="9215" width="18.84375" style="37" bestFit="1" customWidth="1"/>
    <col min="9216" max="9216" width="10.69140625" style="37" customWidth="1"/>
    <col min="9217" max="9217" width="10.23046875" style="37" bestFit="1" customWidth="1"/>
    <col min="9218" max="9219" width="9.765625" style="37" bestFit="1" customWidth="1"/>
    <col min="9220" max="9220" width="11.07421875" style="37" bestFit="1" customWidth="1"/>
    <col min="9221" max="9221" width="9.765625" style="37" bestFit="1" customWidth="1"/>
    <col min="9222" max="9222" width="11" style="37" bestFit="1" customWidth="1"/>
    <col min="9223" max="9223" width="9.69140625" style="37" bestFit="1" customWidth="1"/>
    <col min="9224" max="9224" width="12.3046875" style="37" bestFit="1" customWidth="1"/>
    <col min="9225" max="9225" width="11.765625" style="37" bestFit="1" customWidth="1"/>
    <col min="9226" max="9226" width="7.69140625" style="37" bestFit="1" customWidth="1"/>
    <col min="9227" max="9469" width="8.84375" style="37"/>
    <col min="9470" max="9470" width="3.69140625" style="37" bestFit="1" customWidth="1"/>
    <col min="9471" max="9471" width="18.84375" style="37" bestFit="1" customWidth="1"/>
    <col min="9472" max="9472" width="10.69140625" style="37" customWidth="1"/>
    <col min="9473" max="9473" width="10.23046875" style="37" bestFit="1" customWidth="1"/>
    <col min="9474" max="9475" width="9.765625" style="37" bestFit="1" customWidth="1"/>
    <col min="9476" max="9476" width="11.07421875" style="37" bestFit="1" customWidth="1"/>
    <col min="9477" max="9477" width="9.765625" style="37" bestFit="1" customWidth="1"/>
    <col min="9478" max="9478" width="11" style="37" bestFit="1" customWidth="1"/>
    <col min="9479" max="9479" width="9.69140625" style="37" bestFit="1" customWidth="1"/>
    <col min="9480" max="9480" width="12.3046875" style="37" bestFit="1" customWidth="1"/>
    <col min="9481" max="9481" width="11.765625" style="37" bestFit="1" customWidth="1"/>
    <col min="9482" max="9482" width="7.69140625" style="37" bestFit="1" customWidth="1"/>
    <col min="9483" max="9725" width="8.84375" style="37"/>
    <col min="9726" max="9726" width="3.69140625" style="37" bestFit="1" customWidth="1"/>
    <col min="9727" max="9727" width="18.84375" style="37" bestFit="1" customWidth="1"/>
    <col min="9728" max="9728" width="10.69140625" style="37" customWidth="1"/>
    <col min="9729" max="9729" width="10.23046875" style="37" bestFit="1" customWidth="1"/>
    <col min="9730" max="9731" width="9.765625" style="37" bestFit="1" customWidth="1"/>
    <col min="9732" max="9732" width="11.07421875" style="37" bestFit="1" customWidth="1"/>
    <col min="9733" max="9733" width="9.765625" style="37" bestFit="1" customWidth="1"/>
    <col min="9734" max="9734" width="11" style="37" bestFit="1" customWidth="1"/>
    <col min="9735" max="9735" width="9.69140625" style="37" bestFit="1" customWidth="1"/>
    <col min="9736" max="9736" width="12.3046875" style="37" bestFit="1" customWidth="1"/>
    <col min="9737" max="9737" width="11.765625" style="37" bestFit="1" customWidth="1"/>
    <col min="9738" max="9738" width="7.69140625" style="37" bestFit="1" customWidth="1"/>
    <col min="9739" max="9981" width="8.84375" style="37"/>
    <col min="9982" max="9982" width="3.69140625" style="37" bestFit="1" customWidth="1"/>
    <col min="9983" max="9983" width="18.84375" style="37" bestFit="1" customWidth="1"/>
    <col min="9984" max="9984" width="10.69140625" style="37" customWidth="1"/>
    <col min="9985" max="9985" width="10.23046875" style="37" bestFit="1" customWidth="1"/>
    <col min="9986" max="9987" width="9.765625" style="37" bestFit="1" customWidth="1"/>
    <col min="9988" max="9988" width="11.07421875" style="37" bestFit="1" customWidth="1"/>
    <col min="9989" max="9989" width="9.765625" style="37" bestFit="1" customWidth="1"/>
    <col min="9990" max="9990" width="11" style="37" bestFit="1" customWidth="1"/>
    <col min="9991" max="9991" width="9.69140625" style="37" bestFit="1" customWidth="1"/>
    <col min="9992" max="9992" width="12.3046875" style="37" bestFit="1" customWidth="1"/>
    <col min="9993" max="9993" width="11.765625" style="37" bestFit="1" customWidth="1"/>
    <col min="9994" max="9994" width="7.69140625" style="37" bestFit="1" customWidth="1"/>
    <col min="9995" max="10237" width="8.84375" style="37"/>
    <col min="10238" max="10238" width="3.69140625" style="37" bestFit="1" customWidth="1"/>
    <col min="10239" max="10239" width="18.84375" style="37" bestFit="1" customWidth="1"/>
    <col min="10240" max="10240" width="10.69140625" style="37" customWidth="1"/>
    <col min="10241" max="10241" width="10.23046875" style="37" bestFit="1" customWidth="1"/>
    <col min="10242" max="10243" width="9.765625" style="37" bestFit="1" customWidth="1"/>
    <col min="10244" max="10244" width="11.07421875" style="37" bestFit="1" customWidth="1"/>
    <col min="10245" max="10245" width="9.765625" style="37" bestFit="1" customWidth="1"/>
    <col min="10246" max="10246" width="11" style="37" bestFit="1" customWidth="1"/>
    <col min="10247" max="10247" width="9.69140625" style="37" bestFit="1" customWidth="1"/>
    <col min="10248" max="10248" width="12.3046875" style="37" bestFit="1" customWidth="1"/>
    <col min="10249" max="10249" width="11.765625" style="37" bestFit="1" customWidth="1"/>
    <col min="10250" max="10250" width="7.69140625" style="37" bestFit="1" customWidth="1"/>
    <col min="10251" max="10493" width="8.84375" style="37"/>
    <col min="10494" max="10494" width="3.69140625" style="37" bestFit="1" customWidth="1"/>
    <col min="10495" max="10495" width="18.84375" style="37" bestFit="1" customWidth="1"/>
    <col min="10496" max="10496" width="10.69140625" style="37" customWidth="1"/>
    <col min="10497" max="10497" width="10.23046875" style="37" bestFit="1" customWidth="1"/>
    <col min="10498" max="10499" width="9.765625" style="37" bestFit="1" customWidth="1"/>
    <col min="10500" max="10500" width="11.07421875" style="37" bestFit="1" customWidth="1"/>
    <col min="10501" max="10501" width="9.765625" style="37" bestFit="1" customWidth="1"/>
    <col min="10502" max="10502" width="11" style="37" bestFit="1" customWidth="1"/>
    <col min="10503" max="10503" width="9.69140625" style="37" bestFit="1" customWidth="1"/>
    <col min="10504" max="10504" width="12.3046875" style="37" bestFit="1" customWidth="1"/>
    <col min="10505" max="10505" width="11.765625" style="37" bestFit="1" customWidth="1"/>
    <col min="10506" max="10506" width="7.69140625" style="37" bestFit="1" customWidth="1"/>
    <col min="10507" max="10749" width="8.84375" style="37"/>
    <col min="10750" max="10750" width="3.69140625" style="37" bestFit="1" customWidth="1"/>
    <col min="10751" max="10751" width="18.84375" style="37" bestFit="1" customWidth="1"/>
    <col min="10752" max="10752" width="10.69140625" style="37" customWidth="1"/>
    <col min="10753" max="10753" width="10.23046875" style="37" bestFit="1" customWidth="1"/>
    <col min="10754" max="10755" width="9.765625" style="37" bestFit="1" customWidth="1"/>
    <col min="10756" max="10756" width="11.07421875" style="37" bestFit="1" customWidth="1"/>
    <col min="10757" max="10757" width="9.765625" style="37" bestFit="1" customWidth="1"/>
    <col min="10758" max="10758" width="11" style="37" bestFit="1" customWidth="1"/>
    <col min="10759" max="10759" width="9.69140625" style="37" bestFit="1" customWidth="1"/>
    <col min="10760" max="10760" width="12.3046875" style="37" bestFit="1" customWidth="1"/>
    <col min="10761" max="10761" width="11.765625" style="37" bestFit="1" customWidth="1"/>
    <col min="10762" max="10762" width="7.69140625" style="37" bestFit="1" customWidth="1"/>
    <col min="10763" max="11005" width="8.84375" style="37"/>
    <col min="11006" max="11006" width="3.69140625" style="37" bestFit="1" customWidth="1"/>
    <col min="11007" max="11007" width="18.84375" style="37" bestFit="1" customWidth="1"/>
    <col min="11008" max="11008" width="10.69140625" style="37" customWidth="1"/>
    <col min="11009" max="11009" width="10.23046875" style="37" bestFit="1" customWidth="1"/>
    <col min="11010" max="11011" width="9.765625" style="37" bestFit="1" customWidth="1"/>
    <col min="11012" max="11012" width="11.07421875" style="37" bestFit="1" customWidth="1"/>
    <col min="11013" max="11013" width="9.765625" style="37" bestFit="1" customWidth="1"/>
    <col min="11014" max="11014" width="11" style="37" bestFit="1" customWidth="1"/>
    <col min="11015" max="11015" width="9.69140625" style="37" bestFit="1" customWidth="1"/>
    <col min="11016" max="11016" width="12.3046875" style="37" bestFit="1" customWidth="1"/>
    <col min="11017" max="11017" width="11.765625" style="37" bestFit="1" customWidth="1"/>
    <col min="11018" max="11018" width="7.69140625" style="37" bestFit="1" customWidth="1"/>
    <col min="11019" max="11261" width="8.84375" style="37"/>
    <col min="11262" max="11262" width="3.69140625" style="37" bestFit="1" customWidth="1"/>
    <col min="11263" max="11263" width="18.84375" style="37" bestFit="1" customWidth="1"/>
    <col min="11264" max="11264" width="10.69140625" style="37" customWidth="1"/>
    <col min="11265" max="11265" width="10.23046875" style="37" bestFit="1" customWidth="1"/>
    <col min="11266" max="11267" width="9.765625" style="37" bestFit="1" customWidth="1"/>
    <col min="11268" max="11268" width="11.07421875" style="37" bestFit="1" customWidth="1"/>
    <col min="11269" max="11269" width="9.765625" style="37" bestFit="1" customWidth="1"/>
    <col min="11270" max="11270" width="11" style="37" bestFit="1" customWidth="1"/>
    <col min="11271" max="11271" width="9.69140625" style="37" bestFit="1" customWidth="1"/>
    <col min="11272" max="11272" width="12.3046875" style="37" bestFit="1" customWidth="1"/>
    <col min="11273" max="11273" width="11.765625" style="37" bestFit="1" customWidth="1"/>
    <col min="11274" max="11274" width="7.69140625" style="37" bestFit="1" customWidth="1"/>
    <col min="11275" max="11517" width="8.84375" style="37"/>
    <col min="11518" max="11518" width="3.69140625" style="37" bestFit="1" customWidth="1"/>
    <col min="11519" max="11519" width="18.84375" style="37" bestFit="1" customWidth="1"/>
    <col min="11520" max="11520" width="10.69140625" style="37" customWidth="1"/>
    <col min="11521" max="11521" width="10.23046875" style="37" bestFit="1" customWidth="1"/>
    <col min="11522" max="11523" width="9.765625" style="37" bestFit="1" customWidth="1"/>
    <col min="11524" max="11524" width="11.07421875" style="37" bestFit="1" customWidth="1"/>
    <col min="11525" max="11525" width="9.765625" style="37" bestFit="1" customWidth="1"/>
    <col min="11526" max="11526" width="11" style="37" bestFit="1" customWidth="1"/>
    <col min="11527" max="11527" width="9.69140625" style="37" bestFit="1" customWidth="1"/>
    <col min="11528" max="11528" width="12.3046875" style="37" bestFit="1" customWidth="1"/>
    <col min="11529" max="11529" width="11.765625" style="37" bestFit="1" customWidth="1"/>
    <col min="11530" max="11530" width="7.69140625" style="37" bestFit="1" customWidth="1"/>
    <col min="11531" max="11773" width="8.84375" style="37"/>
    <col min="11774" max="11774" width="3.69140625" style="37" bestFit="1" customWidth="1"/>
    <col min="11775" max="11775" width="18.84375" style="37" bestFit="1" customWidth="1"/>
    <col min="11776" max="11776" width="10.69140625" style="37" customWidth="1"/>
    <col min="11777" max="11777" width="10.23046875" style="37" bestFit="1" customWidth="1"/>
    <col min="11778" max="11779" width="9.765625" style="37" bestFit="1" customWidth="1"/>
    <col min="11780" max="11780" width="11.07421875" style="37" bestFit="1" customWidth="1"/>
    <col min="11781" max="11781" width="9.765625" style="37" bestFit="1" customWidth="1"/>
    <col min="11782" max="11782" width="11" style="37" bestFit="1" customWidth="1"/>
    <col min="11783" max="11783" width="9.69140625" style="37" bestFit="1" customWidth="1"/>
    <col min="11784" max="11784" width="12.3046875" style="37" bestFit="1" customWidth="1"/>
    <col min="11785" max="11785" width="11.765625" style="37" bestFit="1" customWidth="1"/>
    <col min="11786" max="11786" width="7.69140625" style="37" bestFit="1" customWidth="1"/>
    <col min="11787" max="12029" width="8.84375" style="37"/>
    <col min="12030" max="12030" width="3.69140625" style="37" bestFit="1" customWidth="1"/>
    <col min="12031" max="12031" width="18.84375" style="37" bestFit="1" customWidth="1"/>
    <col min="12032" max="12032" width="10.69140625" style="37" customWidth="1"/>
    <col min="12033" max="12033" width="10.23046875" style="37" bestFit="1" customWidth="1"/>
    <col min="12034" max="12035" width="9.765625" style="37" bestFit="1" customWidth="1"/>
    <col min="12036" max="12036" width="11.07421875" style="37" bestFit="1" customWidth="1"/>
    <col min="12037" max="12037" width="9.765625" style="37" bestFit="1" customWidth="1"/>
    <col min="12038" max="12038" width="11" style="37" bestFit="1" customWidth="1"/>
    <col min="12039" max="12039" width="9.69140625" style="37" bestFit="1" customWidth="1"/>
    <col min="12040" max="12040" width="12.3046875" style="37" bestFit="1" customWidth="1"/>
    <col min="12041" max="12041" width="11.765625" style="37" bestFit="1" customWidth="1"/>
    <col min="12042" max="12042" width="7.69140625" style="37" bestFit="1" customWidth="1"/>
    <col min="12043" max="12285" width="8.84375" style="37"/>
    <col min="12286" max="12286" width="3.69140625" style="37" bestFit="1" customWidth="1"/>
    <col min="12287" max="12287" width="18.84375" style="37" bestFit="1" customWidth="1"/>
    <col min="12288" max="12288" width="10.69140625" style="37" customWidth="1"/>
    <col min="12289" max="12289" width="10.23046875" style="37" bestFit="1" customWidth="1"/>
    <col min="12290" max="12291" width="9.765625" style="37" bestFit="1" customWidth="1"/>
    <col min="12292" max="12292" width="11.07421875" style="37" bestFit="1" customWidth="1"/>
    <col min="12293" max="12293" width="9.765625" style="37" bestFit="1" customWidth="1"/>
    <col min="12294" max="12294" width="11" style="37" bestFit="1" customWidth="1"/>
    <col min="12295" max="12295" width="9.69140625" style="37" bestFit="1" customWidth="1"/>
    <col min="12296" max="12296" width="12.3046875" style="37" bestFit="1" customWidth="1"/>
    <col min="12297" max="12297" width="11.765625" style="37" bestFit="1" customWidth="1"/>
    <col min="12298" max="12298" width="7.69140625" style="37" bestFit="1" customWidth="1"/>
    <col min="12299" max="12541" width="8.84375" style="37"/>
    <col min="12542" max="12542" width="3.69140625" style="37" bestFit="1" customWidth="1"/>
    <col min="12543" max="12543" width="18.84375" style="37" bestFit="1" customWidth="1"/>
    <col min="12544" max="12544" width="10.69140625" style="37" customWidth="1"/>
    <col min="12545" max="12545" width="10.23046875" style="37" bestFit="1" customWidth="1"/>
    <col min="12546" max="12547" width="9.765625" style="37" bestFit="1" customWidth="1"/>
    <col min="12548" max="12548" width="11.07421875" style="37" bestFit="1" customWidth="1"/>
    <col min="12549" max="12549" width="9.765625" style="37" bestFit="1" customWidth="1"/>
    <col min="12550" max="12550" width="11" style="37" bestFit="1" customWidth="1"/>
    <col min="12551" max="12551" width="9.69140625" style="37" bestFit="1" customWidth="1"/>
    <col min="12552" max="12552" width="12.3046875" style="37" bestFit="1" customWidth="1"/>
    <col min="12553" max="12553" width="11.765625" style="37" bestFit="1" customWidth="1"/>
    <col min="12554" max="12554" width="7.69140625" style="37" bestFit="1" customWidth="1"/>
    <col min="12555" max="12797" width="8.84375" style="37"/>
    <col min="12798" max="12798" width="3.69140625" style="37" bestFit="1" customWidth="1"/>
    <col min="12799" max="12799" width="18.84375" style="37" bestFit="1" customWidth="1"/>
    <col min="12800" max="12800" width="10.69140625" style="37" customWidth="1"/>
    <col min="12801" max="12801" width="10.23046875" style="37" bestFit="1" customWidth="1"/>
    <col min="12802" max="12803" width="9.765625" style="37" bestFit="1" customWidth="1"/>
    <col min="12804" max="12804" width="11.07421875" style="37" bestFit="1" customWidth="1"/>
    <col min="12805" max="12805" width="9.765625" style="37" bestFit="1" customWidth="1"/>
    <col min="12806" max="12806" width="11" style="37" bestFit="1" customWidth="1"/>
    <col min="12807" max="12807" width="9.69140625" style="37" bestFit="1" customWidth="1"/>
    <col min="12808" max="12808" width="12.3046875" style="37" bestFit="1" customWidth="1"/>
    <col min="12809" max="12809" width="11.765625" style="37" bestFit="1" customWidth="1"/>
    <col min="12810" max="12810" width="7.69140625" style="37" bestFit="1" customWidth="1"/>
    <col min="12811" max="13053" width="8.84375" style="37"/>
    <col min="13054" max="13054" width="3.69140625" style="37" bestFit="1" customWidth="1"/>
    <col min="13055" max="13055" width="18.84375" style="37" bestFit="1" customWidth="1"/>
    <col min="13056" max="13056" width="10.69140625" style="37" customWidth="1"/>
    <col min="13057" max="13057" width="10.23046875" style="37" bestFit="1" customWidth="1"/>
    <col min="13058" max="13059" width="9.765625" style="37" bestFit="1" customWidth="1"/>
    <col min="13060" max="13060" width="11.07421875" style="37" bestFit="1" customWidth="1"/>
    <col min="13061" max="13061" width="9.765625" style="37" bestFit="1" customWidth="1"/>
    <col min="13062" max="13062" width="11" style="37" bestFit="1" customWidth="1"/>
    <col min="13063" max="13063" width="9.69140625" style="37" bestFit="1" customWidth="1"/>
    <col min="13064" max="13064" width="12.3046875" style="37" bestFit="1" customWidth="1"/>
    <col min="13065" max="13065" width="11.765625" style="37" bestFit="1" customWidth="1"/>
    <col min="13066" max="13066" width="7.69140625" style="37" bestFit="1" customWidth="1"/>
    <col min="13067" max="13309" width="8.84375" style="37"/>
    <col min="13310" max="13310" width="3.69140625" style="37" bestFit="1" customWidth="1"/>
    <col min="13311" max="13311" width="18.84375" style="37" bestFit="1" customWidth="1"/>
    <col min="13312" max="13312" width="10.69140625" style="37" customWidth="1"/>
    <col min="13313" max="13313" width="10.23046875" style="37" bestFit="1" customWidth="1"/>
    <col min="13314" max="13315" width="9.765625" style="37" bestFit="1" customWidth="1"/>
    <col min="13316" max="13316" width="11.07421875" style="37" bestFit="1" customWidth="1"/>
    <col min="13317" max="13317" width="9.765625" style="37" bestFit="1" customWidth="1"/>
    <col min="13318" max="13318" width="11" style="37" bestFit="1" customWidth="1"/>
    <col min="13319" max="13319" width="9.69140625" style="37" bestFit="1" customWidth="1"/>
    <col min="13320" max="13320" width="12.3046875" style="37" bestFit="1" customWidth="1"/>
    <col min="13321" max="13321" width="11.765625" style="37" bestFit="1" customWidth="1"/>
    <col min="13322" max="13322" width="7.69140625" style="37" bestFit="1" customWidth="1"/>
    <col min="13323" max="13565" width="8.84375" style="37"/>
    <col min="13566" max="13566" width="3.69140625" style="37" bestFit="1" customWidth="1"/>
    <col min="13567" max="13567" width="18.84375" style="37" bestFit="1" customWidth="1"/>
    <col min="13568" max="13568" width="10.69140625" style="37" customWidth="1"/>
    <col min="13569" max="13569" width="10.23046875" style="37" bestFit="1" customWidth="1"/>
    <col min="13570" max="13571" width="9.765625" style="37" bestFit="1" customWidth="1"/>
    <col min="13572" max="13572" width="11.07421875" style="37" bestFit="1" customWidth="1"/>
    <col min="13573" max="13573" width="9.765625" style="37" bestFit="1" customWidth="1"/>
    <col min="13574" max="13574" width="11" style="37" bestFit="1" customWidth="1"/>
    <col min="13575" max="13575" width="9.69140625" style="37" bestFit="1" customWidth="1"/>
    <col min="13576" max="13576" width="12.3046875" style="37" bestFit="1" customWidth="1"/>
    <col min="13577" max="13577" width="11.765625" style="37" bestFit="1" customWidth="1"/>
    <col min="13578" max="13578" width="7.69140625" style="37" bestFit="1" customWidth="1"/>
    <col min="13579" max="13821" width="8.84375" style="37"/>
    <col min="13822" max="13822" width="3.69140625" style="37" bestFit="1" customWidth="1"/>
    <col min="13823" max="13823" width="18.84375" style="37" bestFit="1" customWidth="1"/>
    <col min="13824" max="13824" width="10.69140625" style="37" customWidth="1"/>
    <col min="13825" max="13825" width="10.23046875" style="37" bestFit="1" customWidth="1"/>
    <col min="13826" max="13827" width="9.765625" style="37" bestFit="1" customWidth="1"/>
    <col min="13828" max="13828" width="11.07421875" style="37" bestFit="1" customWidth="1"/>
    <col min="13829" max="13829" width="9.765625" style="37" bestFit="1" customWidth="1"/>
    <col min="13830" max="13830" width="11" style="37" bestFit="1" customWidth="1"/>
    <col min="13831" max="13831" width="9.69140625" style="37" bestFit="1" customWidth="1"/>
    <col min="13832" max="13832" width="12.3046875" style="37" bestFit="1" customWidth="1"/>
    <col min="13833" max="13833" width="11.765625" style="37" bestFit="1" customWidth="1"/>
    <col min="13834" max="13834" width="7.69140625" style="37" bestFit="1" customWidth="1"/>
    <col min="13835" max="14077" width="8.84375" style="37"/>
    <col min="14078" max="14078" width="3.69140625" style="37" bestFit="1" customWidth="1"/>
    <col min="14079" max="14079" width="18.84375" style="37" bestFit="1" customWidth="1"/>
    <col min="14080" max="14080" width="10.69140625" style="37" customWidth="1"/>
    <col min="14081" max="14081" width="10.23046875" style="37" bestFit="1" customWidth="1"/>
    <col min="14082" max="14083" width="9.765625" style="37" bestFit="1" customWidth="1"/>
    <col min="14084" max="14084" width="11.07421875" style="37" bestFit="1" customWidth="1"/>
    <col min="14085" max="14085" width="9.765625" style="37" bestFit="1" customWidth="1"/>
    <col min="14086" max="14086" width="11" style="37" bestFit="1" customWidth="1"/>
    <col min="14087" max="14087" width="9.69140625" style="37" bestFit="1" customWidth="1"/>
    <col min="14088" max="14088" width="12.3046875" style="37" bestFit="1" customWidth="1"/>
    <col min="14089" max="14089" width="11.765625" style="37" bestFit="1" customWidth="1"/>
    <col min="14090" max="14090" width="7.69140625" style="37" bestFit="1" customWidth="1"/>
    <col min="14091" max="14333" width="8.84375" style="37"/>
    <col min="14334" max="14334" width="3.69140625" style="37" bestFit="1" customWidth="1"/>
    <col min="14335" max="14335" width="18.84375" style="37" bestFit="1" customWidth="1"/>
    <col min="14336" max="14336" width="10.69140625" style="37" customWidth="1"/>
    <col min="14337" max="14337" width="10.23046875" style="37" bestFit="1" customWidth="1"/>
    <col min="14338" max="14339" width="9.765625" style="37" bestFit="1" customWidth="1"/>
    <col min="14340" max="14340" width="11.07421875" style="37" bestFit="1" customWidth="1"/>
    <col min="14341" max="14341" width="9.765625" style="37" bestFit="1" customWidth="1"/>
    <col min="14342" max="14342" width="11" style="37" bestFit="1" customWidth="1"/>
    <col min="14343" max="14343" width="9.69140625" style="37" bestFit="1" customWidth="1"/>
    <col min="14344" max="14344" width="12.3046875" style="37" bestFit="1" customWidth="1"/>
    <col min="14345" max="14345" width="11.765625" style="37" bestFit="1" customWidth="1"/>
    <col min="14346" max="14346" width="7.69140625" style="37" bestFit="1" customWidth="1"/>
    <col min="14347" max="14589" width="8.84375" style="37"/>
    <col min="14590" max="14590" width="3.69140625" style="37" bestFit="1" customWidth="1"/>
    <col min="14591" max="14591" width="18.84375" style="37" bestFit="1" customWidth="1"/>
    <col min="14592" max="14592" width="10.69140625" style="37" customWidth="1"/>
    <col min="14593" max="14593" width="10.23046875" style="37" bestFit="1" customWidth="1"/>
    <col min="14594" max="14595" width="9.765625" style="37" bestFit="1" customWidth="1"/>
    <col min="14596" max="14596" width="11.07421875" style="37" bestFit="1" customWidth="1"/>
    <col min="14597" max="14597" width="9.765625" style="37" bestFit="1" customWidth="1"/>
    <col min="14598" max="14598" width="11" style="37" bestFit="1" customWidth="1"/>
    <col min="14599" max="14599" width="9.69140625" style="37" bestFit="1" customWidth="1"/>
    <col min="14600" max="14600" width="12.3046875" style="37" bestFit="1" customWidth="1"/>
    <col min="14601" max="14601" width="11.765625" style="37" bestFit="1" customWidth="1"/>
    <col min="14602" max="14602" width="7.69140625" style="37" bestFit="1" customWidth="1"/>
    <col min="14603" max="14845" width="8.84375" style="37"/>
    <col min="14846" max="14846" width="3.69140625" style="37" bestFit="1" customWidth="1"/>
    <col min="14847" max="14847" width="18.84375" style="37" bestFit="1" customWidth="1"/>
    <col min="14848" max="14848" width="10.69140625" style="37" customWidth="1"/>
    <col min="14849" max="14849" width="10.23046875" style="37" bestFit="1" customWidth="1"/>
    <col min="14850" max="14851" width="9.765625" style="37" bestFit="1" customWidth="1"/>
    <col min="14852" max="14852" width="11.07421875" style="37" bestFit="1" customWidth="1"/>
    <col min="14853" max="14853" width="9.765625" style="37" bestFit="1" customWidth="1"/>
    <col min="14854" max="14854" width="11" style="37" bestFit="1" customWidth="1"/>
    <col min="14855" max="14855" width="9.69140625" style="37" bestFit="1" customWidth="1"/>
    <col min="14856" max="14856" width="12.3046875" style="37" bestFit="1" customWidth="1"/>
    <col min="14857" max="14857" width="11.765625" style="37" bestFit="1" customWidth="1"/>
    <col min="14858" max="14858" width="7.69140625" style="37" bestFit="1" customWidth="1"/>
    <col min="14859" max="15101" width="8.84375" style="37"/>
    <col min="15102" max="15102" width="3.69140625" style="37" bestFit="1" customWidth="1"/>
    <col min="15103" max="15103" width="18.84375" style="37" bestFit="1" customWidth="1"/>
    <col min="15104" max="15104" width="10.69140625" style="37" customWidth="1"/>
    <col min="15105" max="15105" width="10.23046875" style="37" bestFit="1" customWidth="1"/>
    <col min="15106" max="15107" width="9.765625" style="37" bestFit="1" customWidth="1"/>
    <col min="15108" max="15108" width="11.07421875" style="37" bestFit="1" customWidth="1"/>
    <col min="15109" max="15109" width="9.765625" style="37" bestFit="1" customWidth="1"/>
    <col min="15110" max="15110" width="11" style="37" bestFit="1" customWidth="1"/>
    <col min="15111" max="15111" width="9.69140625" style="37" bestFit="1" customWidth="1"/>
    <col min="15112" max="15112" width="12.3046875" style="37" bestFit="1" customWidth="1"/>
    <col min="15113" max="15113" width="11.765625" style="37" bestFit="1" customWidth="1"/>
    <col min="15114" max="15114" width="7.69140625" style="37" bestFit="1" customWidth="1"/>
    <col min="15115" max="15357" width="8.84375" style="37"/>
    <col min="15358" max="15358" width="3.69140625" style="37" bestFit="1" customWidth="1"/>
    <col min="15359" max="15359" width="18.84375" style="37" bestFit="1" customWidth="1"/>
    <col min="15360" max="15360" width="10.69140625" style="37" customWidth="1"/>
    <col min="15361" max="15361" width="10.23046875" style="37" bestFit="1" customWidth="1"/>
    <col min="15362" max="15363" width="9.765625" style="37" bestFit="1" customWidth="1"/>
    <col min="15364" max="15364" width="11.07421875" style="37" bestFit="1" customWidth="1"/>
    <col min="15365" max="15365" width="9.765625" style="37" bestFit="1" customWidth="1"/>
    <col min="15366" max="15366" width="11" style="37" bestFit="1" customWidth="1"/>
    <col min="15367" max="15367" width="9.69140625" style="37" bestFit="1" customWidth="1"/>
    <col min="15368" max="15368" width="12.3046875" style="37" bestFit="1" customWidth="1"/>
    <col min="15369" max="15369" width="11.765625" style="37" bestFit="1" customWidth="1"/>
    <col min="15370" max="15370" width="7.69140625" style="37" bestFit="1" customWidth="1"/>
    <col min="15371" max="15613" width="8.84375" style="37"/>
    <col min="15614" max="15614" width="3.69140625" style="37" bestFit="1" customWidth="1"/>
    <col min="15615" max="15615" width="18.84375" style="37" bestFit="1" customWidth="1"/>
    <col min="15616" max="15616" width="10.69140625" style="37" customWidth="1"/>
    <col min="15617" max="15617" width="10.23046875" style="37" bestFit="1" customWidth="1"/>
    <col min="15618" max="15619" width="9.765625" style="37" bestFit="1" customWidth="1"/>
    <col min="15620" max="15620" width="11.07421875" style="37" bestFit="1" customWidth="1"/>
    <col min="15621" max="15621" width="9.765625" style="37" bestFit="1" customWidth="1"/>
    <col min="15622" max="15622" width="11" style="37" bestFit="1" customWidth="1"/>
    <col min="15623" max="15623" width="9.69140625" style="37" bestFit="1" customWidth="1"/>
    <col min="15624" max="15624" width="12.3046875" style="37" bestFit="1" customWidth="1"/>
    <col min="15625" max="15625" width="11.765625" style="37" bestFit="1" customWidth="1"/>
    <col min="15626" max="15626" width="7.69140625" style="37" bestFit="1" customWidth="1"/>
    <col min="15627" max="15869" width="8.84375" style="37"/>
    <col min="15870" max="15870" width="3.69140625" style="37" bestFit="1" customWidth="1"/>
    <col min="15871" max="15871" width="18.84375" style="37" bestFit="1" customWidth="1"/>
    <col min="15872" max="15872" width="10.69140625" style="37" customWidth="1"/>
    <col min="15873" max="15873" width="10.23046875" style="37" bestFit="1" customWidth="1"/>
    <col min="15874" max="15875" width="9.765625" style="37" bestFit="1" customWidth="1"/>
    <col min="15876" max="15876" width="11.07421875" style="37" bestFit="1" customWidth="1"/>
    <col min="15877" max="15877" width="9.765625" style="37" bestFit="1" customWidth="1"/>
    <col min="15878" max="15878" width="11" style="37" bestFit="1" customWidth="1"/>
    <col min="15879" max="15879" width="9.69140625" style="37" bestFit="1" customWidth="1"/>
    <col min="15880" max="15880" width="12.3046875" style="37" bestFit="1" customWidth="1"/>
    <col min="15881" max="15881" width="11.765625" style="37" bestFit="1" customWidth="1"/>
    <col min="15882" max="15882" width="7.69140625" style="37" bestFit="1" customWidth="1"/>
    <col min="15883" max="16125" width="8.84375" style="37"/>
    <col min="16126" max="16126" width="3.69140625" style="37" bestFit="1" customWidth="1"/>
    <col min="16127" max="16127" width="18.84375" style="37" bestFit="1" customWidth="1"/>
    <col min="16128" max="16128" width="10.69140625" style="37" customWidth="1"/>
    <col min="16129" max="16129" width="10.23046875" style="37" bestFit="1" customWidth="1"/>
    <col min="16130" max="16131" width="9.765625" style="37" bestFit="1" customWidth="1"/>
    <col min="16132" max="16132" width="11.07421875" style="37" bestFit="1" customWidth="1"/>
    <col min="16133" max="16133" width="9.765625" style="37" bestFit="1" customWidth="1"/>
    <col min="16134" max="16134" width="11" style="37" bestFit="1" customWidth="1"/>
    <col min="16135" max="16135" width="9.69140625" style="37" bestFit="1" customWidth="1"/>
    <col min="16136" max="16136" width="12.3046875" style="37" bestFit="1" customWidth="1"/>
    <col min="16137" max="16137" width="11.765625" style="37" bestFit="1" customWidth="1"/>
    <col min="16138" max="16138" width="7.69140625" style="37" bestFit="1" customWidth="1"/>
    <col min="16139" max="16384" width="8.84375" style="37"/>
  </cols>
  <sheetData>
    <row r="1" spans="1:9">
      <c r="B1" s="59" t="s">
        <v>133</v>
      </c>
      <c r="C1" s="72"/>
      <c r="D1" s="42">
        <v>7.6200000000000004E-2</v>
      </c>
      <c r="E1" s="59"/>
      <c r="F1" s="59" t="s">
        <v>106</v>
      </c>
      <c r="H1" s="72"/>
    </row>
    <row r="2" spans="1:9">
      <c r="B2" s="72" t="s">
        <v>67</v>
      </c>
      <c r="C2" s="72"/>
      <c r="D2" s="42">
        <f>D1/12</f>
        <v>6.3500000000000006E-3</v>
      </c>
      <c r="E2" s="72"/>
      <c r="H2" s="73"/>
    </row>
    <row r="3" spans="1:9">
      <c r="B3" s="72" t="s">
        <v>68</v>
      </c>
      <c r="C3" s="72"/>
      <c r="D3" s="41">
        <v>2442478.0959999999</v>
      </c>
      <c r="E3" s="59" t="s">
        <v>116</v>
      </c>
      <c r="H3" s="73"/>
      <c r="I3" s="40">
        <f>H316</f>
        <v>0.29438594943401403</v>
      </c>
    </row>
    <row r="4" spans="1:9">
      <c r="B4" s="59" t="s">
        <v>69</v>
      </c>
      <c r="C4" s="72"/>
      <c r="D4" s="41">
        <f>D3*12</f>
        <v>29309737.151999999</v>
      </c>
      <c r="E4" s="72"/>
      <c r="H4" s="72"/>
    </row>
    <row r="5" spans="1:9">
      <c r="B5" s="59" t="s">
        <v>112</v>
      </c>
      <c r="C5" s="72"/>
      <c r="D5" s="42">
        <v>0.25469999999999998</v>
      </c>
      <c r="E5" s="72"/>
      <c r="F5" s="59" t="s">
        <v>111</v>
      </c>
      <c r="H5" s="72"/>
    </row>
    <row r="6" spans="1:9">
      <c r="B6" s="59" t="s">
        <v>125</v>
      </c>
      <c r="C6" s="72"/>
      <c r="D6" s="42">
        <v>0.03</v>
      </c>
      <c r="E6" s="72"/>
      <c r="F6" s="59"/>
      <c r="H6" s="72"/>
    </row>
    <row r="7" spans="1:9">
      <c r="B7" s="59" t="s">
        <v>126</v>
      </c>
      <c r="C7" s="72"/>
      <c r="D7" s="42">
        <f>D6/12</f>
        <v>2.5000000000000001E-3</v>
      </c>
      <c r="E7" s="72"/>
      <c r="F7" s="59"/>
      <c r="H7" s="72"/>
    </row>
    <row r="8" spans="1:9">
      <c r="B8" s="59" t="s">
        <v>70</v>
      </c>
      <c r="C8" s="72"/>
      <c r="D8" s="43">
        <v>25</v>
      </c>
      <c r="E8" s="72"/>
      <c r="H8" s="72"/>
    </row>
    <row r="9" spans="1:9">
      <c r="B9" s="59"/>
      <c r="C9" s="72"/>
      <c r="D9" s="43"/>
      <c r="E9" s="72"/>
      <c r="H9" s="72"/>
    </row>
    <row r="10" spans="1:9">
      <c r="B10" s="59" t="s">
        <v>80</v>
      </c>
      <c r="C10" s="74"/>
      <c r="D10" s="43"/>
      <c r="E10" s="72"/>
      <c r="F10" s="45"/>
      <c r="H10" s="45">
        <f>'Securitized Rev Req'!H10</f>
        <v>405919205.59261847</v>
      </c>
    </row>
    <row r="11" spans="1:9">
      <c r="B11" s="59" t="s">
        <v>79</v>
      </c>
      <c r="C11" s="72"/>
      <c r="D11" s="42"/>
      <c r="E11" s="72"/>
      <c r="F11" s="46"/>
      <c r="H11" s="60">
        <v>0.96299999999999997</v>
      </c>
    </row>
    <row r="12" spans="1:9">
      <c r="B12" s="59" t="s">
        <v>105</v>
      </c>
      <c r="C12" s="74"/>
      <c r="D12" s="75"/>
      <c r="E12" s="76"/>
      <c r="F12" s="50"/>
      <c r="G12" s="51"/>
      <c r="H12" s="50">
        <f>H10*H11</f>
        <v>390900194.98569155</v>
      </c>
    </row>
    <row r="13" spans="1:9" ht="15.5">
      <c r="B13" s="47"/>
      <c r="C13" s="44"/>
      <c r="D13" s="48"/>
      <c r="E13" s="49"/>
      <c r="F13" s="50"/>
      <c r="G13" s="51"/>
      <c r="H13" s="50"/>
    </row>
    <row r="14" spans="1:9" ht="15.5">
      <c r="B14" s="38"/>
      <c r="C14" s="102"/>
      <c r="D14" s="102"/>
      <c r="E14" s="102"/>
      <c r="F14" s="102"/>
      <c r="G14" s="51"/>
      <c r="H14" s="52"/>
    </row>
    <row r="15" spans="1:9" ht="72.5">
      <c r="A15" s="49" t="s">
        <v>129</v>
      </c>
      <c r="B15" s="53" t="s">
        <v>71</v>
      </c>
      <c r="C15" s="53" t="s">
        <v>72</v>
      </c>
      <c r="D15" s="53" t="s">
        <v>73</v>
      </c>
      <c r="E15" s="53" t="s">
        <v>74</v>
      </c>
      <c r="F15" s="54" t="s">
        <v>75</v>
      </c>
      <c r="G15" s="54" t="s">
        <v>76</v>
      </c>
      <c r="H15" s="55" t="s">
        <v>77</v>
      </c>
      <c r="I15" s="53" t="s">
        <v>128</v>
      </c>
    </row>
    <row r="16" spans="1:9" ht="15" customHeight="1">
      <c r="A16" s="49"/>
      <c r="B16" s="44">
        <v>47118</v>
      </c>
      <c r="C16" s="43"/>
      <c r="D16" s="43"/>
      <c r="E16" s="43"/>
      <c r="F16" s="56">
        <f>H12</f>
        <v>390900194.98569155</v>
      </c>
      <c r="G16" s="56">
        <f t="shared" ref="G16:G79" si="0">-F16*$D$5</f>
        <v>-99562279.662855625</v>
      </c>
      <c r="H16" s="57">
        <f t="shared" ref="H16:H79" si="1">F16+G16</f>
        <v>291337915.32283592</v>
      </c>
      <c r="I16" s="91"/>
    </row>
    <row r="17" spans="1:9" ht="15" customHeight="1">
      <c r="A17" s="49">
        <v>1</v>
      </c>
      <c r="B17" s="44">
        <v>47119</v>
      </c>
      <c r="C17" s="58"/>
      <c r="D17" s="43">
        <f>H16*$D$2</f>
        <v>1849995.7623000082</v>
      </c>
      <c r="E17" s="43">
        <f>-$D$3</f>
        <v>-2442478.0959999999</v>
      </c>
      <c r="F17" s="56">
        <f>F16+C17+D17+E17</f>
        <v>390307712.65199155</v>
      </c>
      <c r="G17" s="56">
        <f t="shared" si="0"/>
        <v>-99411374.412462234</v>
      </c>
      <c r="H17" s="57">
        <f t="shared" si="1"/>
        <v>290896338.23952931</v>
      </c>
      <c r="I17" s="92">
        <f>((1/((1+$D$7)^A17))*E17)</f>
        <v>-2436387.1281795511</v>
      </c>
    </row>
    <row r="18" spans="1:9" ht="15" customHeight="1">
      <c r="A18" s="49">
        <v>2</v>
      </c>
      <c r="B18" s="44">
        <v>47150</v>
      </c>
      <c r="C18" s="58"/>
      <c r="D18" s="43">
        <f t="shared" ref="D18:D81" si="2">H17*$D$2</f>
        <v>1847191.7478210113</v>
      </c>
      <c r="E18" s="43">
        <f t="shared" ref="E18:E81" si="3">-$D$3</f>
        <v>-2442478.0959999999</v>
      </c>
      <c r="F18" s="56">
        <f t="shared" ref="F18:F81" si="4">F17+C18+D18+E18</f>
        <v>389712426.30381256</v>
      </c>
      <c r="G18" s="56">
        <f t="shared" si="0"/>
        <v>-99259754.979581058</v>
      </c>
      <c r="H18" s="57">
        <f t="shared" si="1"/>
        <v>290452671.32423151</v>
      </c>
      <c r="I18" s="92">
        <f t="shared" ref="I18:I81" si="5">((1/((1+$D$7)^A18))*E18)</f>
        <v>-2430311.3498050384</v>
      </c>
    </row>
    <row r="19" spans="1:9">
      <c r="A19" s="49">
        <v>3</v>
      </c>
      <c r="B19" s="44">
        <v>47178</v>
      </c>
      <c r="C19" s="58"/>
      <c r="D19" s="43">
        <f t="shared" si="2"/>
        <v>1844374.4629088703</v>
      </c>
      <c r="E19" s="43">
        <f t="shared" si="3"/>
        <v>-2442478.0959999999</v>
      </c>
      <c r="F19" s="56">
        <f t="shared" si="4"/>
        <v>389114322.67072141</v>
      </c>
      <c r="G19" s="56">
        <f t="shared" si="0"/>
        <v>-99107417.984232739</v>
      </c>
      <c r="H19" s="57">
        <f t="shared" si="1"/>
        <v>290006904.68648869</v>
      </c>
      <c r="I19" s="92">
        <f t="shared" si="5"/>
        <v>-2424250.7229975453</v>
      </c>
    </row>
    <row r="20" spans="1:9">
      <c r="A20" s="49">
        <v>4</v>
      </c>
      <c r="B20" s="44">
        <v>47209</v>
      </c>
      <c r="C20" s="58"/>
      <c r="D20" s="43">
        <f t="shared" si="2"/>
        <v>1841543.8447592033</v>
      </c>
      <c r="E20" s="43">
        <f t="shared" si="3"/>
        <v>-2442478.0959999999</v>
      </c>
      <c r="F20" s="56">
        <f t="shared" si="4"/>
        <v>388513388.41948062</v>
      </c>
      <c r="G20" s="56">
        <f t="shared" si="0"/>
        <v>-98954360.030441701</v>
      </c>
      <c r="H20" s="57">
        <f t="shared" si="1"/>
        <v>289559028.38903892</v>
      </c>
      <c r="I20" s="92">
        <f t="shared" si="5"/>
        <v>-2418205.2099726135</v>
      </c>
    </row>
    <row r="21" spans="1:9" ht="12.75" customHeight="1">
      <c r="A21" s="49">
        <v>5</v>
      </c>
      <c r="B21" s="44">
        <v>47239</v>
      </c>
      <c r="C21" s="58"/>
      <c r="D21" s="43">
        <f t="shared" si="2"/>
        <v>1838699.8302703972</v>
      </c>
      <c r="E21" s="43">
        <f t="shared" si="3"/>
        <v>-2442478.0959999999</v>
      </c>
      <c r="F21" s="56">
        <f t="shared" si="4"/>
        <v>387909610.15375102</v>
      </c>
      <c r="G21" s="56">
        <f t="shared" si="0"/>
        <v>-98800577.706160381</v>
      </c>
      <c r="H21" s="57">
        <f t="shared" si="1"/>
        <v>289109032.44759065</v>
      </c>
      <c r="I21" s="92">
        <f t="shared" si="5"/>
        <v>-2412174.7730400134</v>
      </c>
    </row>
    <row r="22" spans="1:9">
      <c r="A22" s="49">
        <v>6</v>
      </c>
      <c r="B22" s="44">
        <v>47270</v>
      </c>
      <c r="C22" s="58"/>
      <c r="D22" s="43">
        <f t="shared" si="2"/>
        <v>1835842.3560422007</v>
      </c>
      <c r="E22" s="43">
        <f t="shared" si="3"/>
        <v>-2442478.0959999999</v>
      </c>
      <c r="F22" s="56">
        <f t="shared" si="4"/>
        <v>387302974.41379321</v>
      </c>
      <c r="G22" s="56">
        <f t="shared" si="0"/>
        <v>-98646067.583193123</v>
      </c>
      <c r="H22" s="57">
        <f t="shared" si="1"/>
        <v>288656906.83060008</v>
      </c>
      <c r="I22" s="92">
        <f t="shared" si="5"/>
        <v>-2406159.3746035052</v>
      </c>
    </row>
    <row r="23" spans="1:9">
      <c r="A23" s="49">
        <v>7</v>
      </c>
      <c r="B23" s="44">
        <v>47300</v>
      </c>
      <c r="C23" s="58"/>
      <c r="D23" s="43">
        <f t="shared" si="2"/>
        <v>1832971.3583743107</v>
      </c>
      <c r="E23" s="43">
        <f t="shared" si="3"/>
        <v>-2442478.0959999999</v>
      </c>
      <c r="F23" s="56">
        <f t="shared" si="4"/>
        <v>386693467.67616749</v>
      </c>
      <c r="G23" s="56">
        <f t="shared" si="0"/>
        <v>-98490826.217119858</v>
      </c>
      <c r="H23" s="57">
        <f t="shared" si="1"/>
        <v>288202641.45904762</v>
      </c>
      <c r="I23" s="92">
        <f t="shared" si="5"/>
        <v>-2400158.9771606037</v>
      </c>
    </row>
    <row r="24" spans="1:9">
      <c r="A24" s="49">
        <v>8</v>
      </c>
      <c r="B24" s="44">
        <v>47331</v>
      </c>
      <c r="C24" s="58"/>
      <c r="D24" s="43">
        <f t="shared" si="2"/>
        <v>1830086.7732649525</v>
      </c>
      <c r="E24" s="43">
        <f t="shared" si="3"/>
        <v>-2442478.0959999999</v>
      </c>
      <c r="F24" s="56">
        <f t="shared" si="4"/>
        <v>386081076.35343242</v>
      </c>
      <c r="G24" s="56">
        <f t="shared" si="0"/>
        <v>-98334850.147219226</v>
      </c>
      <c r="H24" s="57">
        <f t="shared" si="1"/>
        <v>287746226.20621318</v>
      </c>
      <c r="I24" s="92">
        <f t="shared" si="5"/>
        <v>-2394173.5433023479</v>
      </c>
    </row>
    <row r="25" spans="1:9">
      <c r="A25" s="49">
        <v>9</v>
      </c>
      <c r="B25" s="44">
        <v>47362</v>
      </c>
      <c r="C25" s="58"/>
      <c r="D25" s="43">
        <f t="shared" si="2"/>
        <v>1827188.536409454</v>
      </c>
      <c r="E25" s="43">
        <f t="shared" si="3"/>
        <v>-2442478.0959999999</v>
      </c>
      <c r="F25" s="56">
        <f t="shared" si="4"/>
        <v>385465786.79384184</v>
      </c>
      <c r="G25" s="56">
        <f t="shared" si="0"/>
        <v>-98178135.896391511</v>
      </c>
      <c r="H25" s="57">
        <f t="shared" si="1"/>
        <v>287287650.89745033</v>
      </c>
      <c r="I25" s="92">
        <f t="shared" si="5"/>
        <v>-2388203.0357130649</v>
      </c>
    </row>
    <row r="26" spans="1:9">
      <c r="A26" s="49">
        <v>10</v>
      </c>
      <c r="B26" s="44">
        <v>47392</v>
      </c>
      <c r="C26" s="58"/>
      <c r="D26" s="43">
        <f t="shared" si="2"/>
        <v>1824276.5831988098</v>
      </c>
      <c r="E26" s="43">
        <f t="shared" si="3"/>
        <v>-2442478.0959999999</v>
      </c>
      <c r="F26" s="56">
        <f t="shared" si="4"/>
        <v>384847585.28104061</v>
      </c>
      <c r="G26" s="56">
        <f t="shared" si="0"/>
        <v>-98020679.971081033</v>
      </c>
      <c r="H26" s="57">
        <f t="shared" si="1"/>
        <v>286826905.30995959</v>
      </c>
      <c r="I26" s="92">
        <f t="shared" si="5"/>
        <v>-2382247.41717014</v>
      </c>
    </row>
    <row r="27" spans="1:9">
      <c r="A27" s="49">
        <v>11</v>
      </c>
      <c r="B27" s="44">
        <v>47423</v>
      </c>
      <c r="C27" s="58"/>
      <c r="D27" s="43">
        <f t="shared" si="2"/>
        <v>1821350.8487182437</v>
      </c>
      <c r="E27" s="43">
        <f t="shared" si="3"/>
        <v>-2442478.0959999999</v>
      </c>
      <c r="F27" s="56">
        <f t="shared" si="4"/>
        <v>384226458.03375882</v>
      </c>
      <c r="G27" s="56">
        <f t="shared" si="0"/>
        <v>-97862478.861198366</v>
      </c>
      <c r="H27" s="57">
        <f t="shared" si="1"/>
        <v>286363979.17256045</v>
      </c>
      <c r="I27" s="92">
        <f t="shared" si="5"/>
        <v>-2376306.650543781</v>
      </c>
    </row>
    <row r="28" spans="1:9">
      <c r="A28" s="49">
        <v>12</v>
      </c>
      <c r="B28" s="44">
        <v>47453</v>
      </c>
      <c r="C28" s="58"/>
      <c r="D28" s="43">
        <f t="shared" si="2"/>
        <v>1818411.2677457591</v>
      </c>
      <c r="E28" s="43">
        <f t="shared" si="3"/>
        <v>-2442478.0959999999</v>
      </c>
      <c r="F28" s="56">
        <f t="shared" si="4"/>
        <v>383602391.20550454</v>
      </c>
      <c r="G28" s="56">
        <f t="shared" si="0"/>
        <v>-97703529.040041998</v>
      </c>
      <c r="H28" s="57">
        <f t="shared" si="1"/>
        <v>285898862.16546255</v>
      </c>
      <c r="I28" s="92">
        <f t="shared" si="5"/>
        <v>-2370380.6987967887</v>
      </c>
    </row>
    <row r="29" spans="1:9">
      <c r="A29" s="49">
        <v>13</v>
      </c>
      <c r="B29" s="44">
        <v>47484</v>
      </c>
      <c r="C29" s="43"/>
      <c r="D29" s="43">
        <f t="shared" si="2"/>
        <v>1815457.7747506874</v>
      </c>
      <c r="E29" s="43">
        <f t="shared" si="3"/>
        <v>-2442478.0959999999</v>
      </c>
      <c r="F29" s="56">
        <f t="shared" si="4"/>
        <v>382975370.88425523</v>
      </c>
      <c r="G29" s="56">
        <f t="shared" si="0"/>
        <v>-97543826.964219794</v>
      </c>
      <c r="H29" s="57">
        <f t="shared" si="1"/>
        <v>285431543.92003542</v>
      </c>
      <c r="I29" s="92">
        <f t="shared" si="5"/>
        <v>-2364469.5249843276</v>
      </c>
    </row>
    <row r="30" spans="1:9">
      <c r="A30" s="49">
        <v>14</v>
      </c>
      <c r="B30" s="44">
        <v>47515</v>
      </c>
      <c r="C30" s="43"/>
      <c r="D30" s="43">
        <f t="shared" si="2"/>
        <v>1812490.303892225</v>
      </c>
      <c r="E30" s="43">
        <f t="shared" si="3"/>
        <v>-2442478.0959999999</v>
      </c>
      <c r="F30" s="56">
        <f t="shared" si="4"/>
        <v>382345383.09214741</v>
      </c>
      <c r="G30" s="56">
        <f t="shared" si="0"/>
        <v>-97383369.073569939</v>
      </c>
      <c r="H30" s="57">
        <f t="shared" si="1"/>
        <v>284962014.01857746</v>
      </c>
      <c r="I30" s="92">
        <f t="shared" si="5"/>
        <v>-2358573.0922536943</v>
      </c>
    </row>
    <row r="31" spans="1:9">
      <c r="A31" s="49">
        <v>15</v>
      </c>
      <c r="B31" s="44">
        <v>47543</v>
      </c>
      <c r="C31" s="43"/>
      <c r="D31" s="43">
        <f t="shared" si="2"/>
        <v>1809508.7890179669</v>
      </c>
      <c r="E31" s="43">
        <f t="shared" si="3"/>
        <v>-2442478.0959999999</v>
      </c>
      <c r="F31" s="56">
        <f t="shared" si="4"/>
        <v>381712413.78516537</v>
      </c>
      <c r="G31" s="56">
        <f t="shared" si="0"/>
        <v>-97222151.791081607</v>
      </c>
      <c r="H31" s="57">
        <f t="shared" si="1"/>
        <v>284490261.99408376</v>
      </c>
      <c r="I31" s="92">
        <f t="shared" si="5"/>
        <v>-2352691.3638440846</v>
      </c>
    </row>
    <row r="32" spans="1:9">
      <c r="A32" s="49">
        <v>16</v>
      </c>
      <c r="B32" s="44">
        <v>47574</v>
      </c>
      <c r="C32" s="43"/>
      <c r="D32" s="43">
        <f t="shared" si="2"/>
        <v>1806513.163662432</v>
      </c>
      <c r="E32" s="43">
        <f t="shared" si="3"/>
        <v>-2442478.0959999999</v>
      </c>
      <c r="F32" s="56">
        <f t="shared" si="4"/>
        <v>381076448.85282779</v>
      </c>
      <c r="G32" s="56">
        <f t="shared" si="0"/>
        <v>-97060171.522815228</v>
      </c>
      <c r="H32" s="57">
        <f t="shared" si="1"/>
        <v>284016277.33001256</v>
      </c>
      <c r="I32" s="92">
        <f t="shared" si="5"/>
        <v>-2346824.3030863679</v>
      </c>
    </row>
    <row r="33" spans="1:10">
      <c r="A33" s="49">
        <v>17</v>
      </c>
      <c r="B33" s="44">
        <v>47604</v>
      </c>
      <c r="C33" s="43"/>
      <c r="D33" s="43">
        <f t="shared" si="2"/>
        <v>1803503.3610455799</v>
      </c>
      <c r="E33" s="43">
        <f t="shared" si="3"/>
        <v>-2442478.0959999999</v>
      </c>
      <c r="F33" s="56">
        <f t="shared" si="4"/>
        <v>380437474.11787337</v>
      </c>
      <c r="G33" s="56">
        <f t="shared" si="0"/>
        <v>-96897424.657822341</v>
      </c>
      <c r="H33" s="57">
        <f t="shared" si="1"/>
        <v>283540049.46005106</v>
      </c>
      <c r="I33" s="92">
        <f t="shared" si="5"/>
        <v>-2340971.8734028609</v>
      </c>
    </row>
    <row r="34" spans="1:10">
      <c r="A34" s="49">
        <v>18</v>
      </c>
      <c r="B34" s="44">
        <v>47635</v>
      </c>
      <c r="C34" s="43"/>
      <c r="D34" s="43">
        <f t="shared" si="2"/>
        <v>1800479.3140713244</v>
      </c>
      <c r="E34" s="43">
        <f t="shared" si="3"/>
        <v>-2442478.0959999999</v>
      </c>
      <c r="F34" s="56">
        <f t="shared" si="4"/>
        <v>379795475.33594465</v>
      </c>
      <c r="G34" s="56">
        <f t="shared" si="0"/>
        <v>-96733907.568065092</v>
      </c>
      <c r="H34" s="57">
        <f t="shared" si="1"/>
        <v>283061567.76787955</v>
      </c>
      <c r="I34" s="92">
        <f t="shared" si="5"/>
        <v>-2335134.0383070931</v>
      </c>
    </row>
    <row r="35" spans="1:10">
      <c r="A35" s="49">
        <v>19</v>
      </c>
      <c r="B35" s="44">
        <v>47665</v>
      </c>
      <c r="C35" s="43"/>
      <c r="D35" s="43">
        <f t="shared" si="2"/>
        <v>1797440.9553260354</v>
      </c>
      <c r="E35" s="43">
        <f t="shared" si="3"/>
        <v>-2442478.0959999999</v>
      </c>
      <c r="F35" s="56">
        <f t="shared" si="4"/>
        <v>379150438.19527066</v>
      </c>
      <c r="G35" s="56">
        <f t="shared" si="0"/>
        <v>-96569616.608335435</v>
      </c>
      <c r="H35" s="57">
        <f t="shared" si="1"/>
        <v>282580821.58693522</v>
      </c>
      <c r="I35" s="92">
        <f t="shared" si="5"/>
        <v>-2329310.7614035849</v>
      </c>
    </row>
    <row r="36" spans="1:10">
      <c r="A36" s="49">
        <v>20</v>
      </c>
      <c r="B36" s="44">
        <v>47696</v>
      </c>
      <c r="C36" s="43"/>
      <c r="D36" s="43">
        <f t="shared" si="2"/>
        <v>1794388.2170770387</v>
      </c>
      <c r="E36" s="43">
        <f t="shared" si="3"/>
        <v>-2442478.0959999999</v>
      </c>
      <c r="F36" s="56">
        <f t="shared" si="4"/>
        <v>378502348.31634766</v>
      </c>
      <c r="G36" s="56">
        <f t="shared" si="0"/>
        <v>-96404548.116173744</v>
      </c>
      <c r="H36" s="57">
        <f t="shared" si="1"/>
        <v>282097800.20017391</v>
      </c>
      <c r="I36" s="92">
        <f t="shared" si="5"/>
        <v>-2323502.0063876156</v>
      </c>
    </row>
    <row r="37" spans="1:10">
      <c r="A37" s="49">
        <v>21</v>
      </c>
      <c r="B37" s="44">
        <v>47727</v>
      </c>
      <c r="C37" s="43"/>
      <c r="D37" s="43">
        <f t="shared" si="2"/>
        <v>1791321.0312711045</v>
      </c>
      <c r="E37" s="43">
        <f t="shared" si="3"/>
        <v>-2442478.0959999999</v>
      </c>
      <c r="F37" s="56">
        <f t="shared" si="4"/>
        <v>377851191.25161874</v>
      </c>
      <c r="G37" s="56">
        <f t="shared" si="0"/>
        <v>-96238698.411787286</v>
      </c>
      <c r="H37" s="57">
        <f t="shared" si="1"/>
        <v>281612492.83983147</v>
      </c>
      <c r="I37" s="92">
        <f t="shared" si="5"/>
        <v>-2317707.7370450031</v>
      </c>
    </row>
    <row r="38" spans="1:10">
      <c r="A38" s="49">
        <v>22</v>
      </c>
      <c r="B38" s="44">
        <v>47757</v>
      </c>
      <c r="C38" s="43"/>
      <c r="D38" s="43">
        <f t="shared" si="2"/>
        <v>1788239.3295329299</v>
      </c>
      <c r="E38" s="43">
        <f t="shared" si="3"/>
        <v>-2442478.0959999999</v>
      </c>
      <c r="F38" s="56">
        <f t="shared" si="4"/>
        <v>377196952.48515165</v>
      </c>
      <c r="G38" s="56">
        <f t="shared" si="0"/>
        <v>-96072063.797968119</v>
      </c>
      <c r="H38" s="57">
        <f t="shared" si="1"/>
        <v>281124888.6871835</v>
      </c>
      <c r="I38" s="92">
        <f t="shared" si="5"/>
        <v>-2311927.9172518738</v>
      </c>
    </row>
    <row r="39" spans="1:10">
      <c r="A39" s="49">
        <v>23</v>
      </c>
      <c r="B39" s="44">
        <v>47788</v>
      </c>
      <c r="C39" s="43"/>
      <c r="D39" s="43">
        <f t="shared" si="2"/>
        <v>1785143.0431636153</v>
      </c>
      <c r="E39" s="43">
        <f t="shared" si="3"/>
        <v>-2442478.0959999999</v>
      </c>
      <c r="F39" s="56">
        <f t="shared" si="4"/>
        <v>376539617.43231523</v>
      </c>
      <c r="G39" s="56">
        <f t="shared" si="0"/>
        <v>-95904640.560010687</v>
      </c>
      <c r="H39" s="57">
        <f t="shared" si="1"/>
        <v>280634976.87230456</v>
      </c>
      <c r="I39" s="92">
        <f t="shared" si="5"/>
        <v>-2306162.5109744379</v>
      </c>
    </row>
    <row r="40" spans="1:10">
      <c r="A40" s="49">
        <v>24</v>
      </c>
      <c r="B40" s="44">
        <v>47818</v>
      </c>
      <c r="C40" s="43"/>
      <c r="D40" s="43">
        <f t="shared" si="2"/>
        <v>1782032.1031391341</v>
      </c>
      <c r="E40" s="43">
        <f t="shared" si="3"/>
        <v>-2442478.0959999999</v>
      </c>
      <c r="F40" s="56">
        <f t="shared" si="4"/>
        <v>375879171.43945438</v>
      </c>
      <c r="G40" s="56">
        <f t="shared" si="0"/>
        <v>-95736424.965629026</v>
      </c>
      <c r="H40" s="57">
        <f t="shared" si="1"/>
        <v>280142746.47382534</v>
      </c>
      <c r="I40" s="92">
        <f t="shared" si="5"/>
        <v>-2300411.482268766</v>
      </c>
      <c r="J40" s="40"/>
    </row>
    <row r="41" spans="1:10">
      <c r="A41" s="49">
        <v>25</v>
      </c>
      <c r="B41" s="44">
        <v>47849</v>
      </c>
      <c r="C41" s="43"/>
      <c r="D41" s="43">
        <f t="shared" si="2"/>
        <v>1778906.440108791</v>
      </c>
      <c r="E41" s="43">
        <f t="shared" si="3"/>
        <v>-2442478.0959999999</v>
      </c>
      <c r="F41" s="56">
        <f t="shared" si="4"/>
        <v>375215599.78356314</v>
      </c>
      <c r="G41" s="56">
        <f t="shared" si="0"/>
        <v>-95567413.26487352</v>
      </c>
      <c r="H41" s="57">
        <f t="shared" si="1"/>
        <v>279648186.51868963</v>
      </c>
      <c r="I41" s="92">
        <f t="shared" si="5"/>
        <v>-2294674.7952805641</v>
      </c>
    </row>
    <row r="42" spans="1:10">
      <c r="A42" s="49">
        <v>26</v>
      </c>
      <c r="B42" s="44">
        <v>47880</v>
      </c>
      <c r="C42" s="43"/>
      <c r="D42" s="43">
        <f t="shared" si="2"/>
        <v>1775765.9843936793</v>
      </c>
      <c r="E42" s="43">
        <f t="shared" si="3"/>
        <v>-2442478.0959999999</v>
      </c>
      <c r="F42" s="56">
        <f t="shared" si="4"/>
        <v>374548887.67195678</v>
      </c>
      <c r="G42" s="56">
        <f t="shared" si="0"/>
        <v>-95397601.690047383</v>
      </c>
      <c r="H42" s="57">
        <f t="shared" si="1"/>
        <v>279151285.98190939</v>
      </c>
      <c r="I42" s="92">
        <f t="shared" si="5"/>
        <v>-2288952.4142449521</v>
      </c>
    </row>
    <row r="43" spans="1:10">
      <c r="A43" s="49">
        <v>27</v>
      </c>
      <c r="B43" s="44">
        <v>47908</v>
      </c>
      <c r="C43" s="43"/>
      <c r="D43" s="43">
        <f t="shared" si="2"/>
        <v>1772610.6659851249</v>
      </c>
      <c r="E43" s="43">
        <f t="shared" si="3"/>
        <v>-2442478.0959999999</v>
      </c>
      <c r="F43" s="56">
        <f t="shared" si="4"/>
        <v>373879020.24194187</v>
      </c>
      <c r="G43" s="56">
        <f t="shared" si="0"/>
        <v>-95226986.455622584</v>
      </c>
      <c r="H43" s="57">
        <f t="shared" si="1"/>
        <v>278652033.78631926</v>
      </c>
      <c r="I43" s="92">
        <f t="shared" si="5"/>
        <v>-2283244.3034862368</v>
      </c>
    </row>
    <row r="44" spans="1:10">
      <c r="A44" s="49">
        <v>28</v>
      </c>
      <c r="B44" s="44">
        <v>47939</v>
      </c>
      <c r="C44" s="43"/>
      <c r="D44" s="43">
        <f t="shared" si="2"/>
        <v>1769440.4145431274</v>
      </c>
      <c r="E44" s="43">
        <f t="shared" si="3"/>
        <v>-2442478.0959999999</v>
      </c>
      <c r="F44" s="56">
        <f t="shared" si="4"/>
        <v>373205982.56048501</v>
      </c>
      <c r="G44" s="56">
        <f t="shared" si="0"/>
        <v>-95055563.758155525</v>
      </c>
      <c r="H44" s="57">
        <f t="shared" si="1"/>
        <v>278150418.80232948</v>
      </c>
      <c r="I44" s="92">
        <f t="shared" si="5"/>
        <v>-2277550.4274176927</v>
      </c>
    </row>
    <row r="45" spans="1:10">
      <c r="A45" s="49">
        <v>29</v>
      </c>
      <c r="B45" s="44">
        <v>47969</v>
      </c>
      <c r="C45" s="43"/>
      <c r="D45" s="43">
        <f t="shared" si="2"/>
        <v>1766255.1593947923</v>
      </c>
      <c r="E45" s="43">
        <f t="shared" si="3"/>
        <v>-2442478.0959999999</v>
      </c>
      <c r="F45" s="56">
        <f t="shared" si="4"/>
        <v>372529759.62387979</v>
      </c>
      <c r="G45" s="56">
        <f t="shared" si="0"/>
        <v>-94883329.776202172</v>
      </c>
      <c r="H45" s="57">
        <f t="shared" si="1"/>
        <v>277646429.84767759</v>
      </c>
      <c r="I45" s="92">
        <f t="shared" si="5"/>
        <v>-2271870.7505413392</v>
      </c>
    </row>
    <row r="46" spans="1:10">
      <c r="A46" s="49">
        <v>30</v>
      </c>
      <c r="B46" s="44">
        <v>48000</v>
      </c>
      <c r="C46" s="43"/>
      <c r="D46" s="43">
        <f t="shared" si="2"/>
        <v>1763054.8295327527</v>
      </c>
      <c r="E46" s="43">
        <f t="shared" si="3"/>
        <v>-2442478.0959999999</v>
      </c>
      <c r="F46" s="56">
        <f t="shared" si="4"/>
        <v>371850336.35741252</v>
      </c>
      <c r="G46" s="56">
        <f t="shared" si="0"/>
        <v>-94710280.670232967</v>
      </c>
      <c r="H46" s="57">
        <f t="shared" si="1"/>
        <v>277140055.68717957</v>
      </c>
      <c r="I46" s="92">
        <f t="shared" si="5"/>
        <v>-2266205.2374477205</v>
      </c>
    </row>
    <row r="47" spans="1:10">
      <c r="A47" s="49">
        <v>31</v>
      </c>
      <c r="B47" s="44">
        <v>48030</v>
      </c>
      <c r="C47" s="43"/>
      <c r="D47" s="43">
        <f t="shared" si="2"/>
        <v>1759839.3536135904</v>
      </c>
      <c r="E47" s="43">
        <f t="shared" si="3"/>
        <v>-2442478.0959999999</v>
      </c>
      <c r="F47" s="56">
        <f t="shared" si="4"/>
        <v>371167697.61502612</v>
      </c>
      <c r="G47" s="56">
        <f t="shared" si="0"/>
        <v>-94536412.582547143</v>
      </c>
      <c r="H47" s="57">
        <f t="shared" si="1"/>
        <v>276631285.03247899</v>
      </c>
      <c r="I47" s="92">
        <f t="shared" si="5"/>
        <v>-2260553.8528156811</v>
      </c>
    </row>
    <row r="48" spans="1:10">
      <c r="A48" s="49">
        <v>32</v>
      </c>
      <c r="B48" s="44">
        <v>48061</v>
      </c>
      <c r="C48" s="43"/>
      <c r="D48" s="43">
        <f t="shared" si="2"/>
        <v>1756608.6599562417</v>
      </c>
      <c r="E48" s="43">
        <f t="shared" si="3"/>
        <v>-2442478.0959999999</v>
      </c>
      <c r="F48" s="56">
        <f t="shared" si="4"/>
        <v>370481828.17898232</v>
      </c>
      <c r="G48" s="56">
        <f t="shared" si="0"/>
        <v>-94361721.637186795</v>
      </c>
      <c r="H48" s="57">
        <f t="shared" si="1"/>
        <v>276120106.54179549</v>
      </c>
      <c r="I48" s="92">
        <f t="shared" si="5"/>
        <v>-2254916.5614121505</v>
      </c>
    </row>
    <row r="49" spans="1:9">
      <c r="A49" s="49">
        <v>33</v>
      </c>
      <c r="B49" s="44">
        <v>48092</v>
      </c>
      <c r="C49" s="43"/>
      <c r="D49" s="43">
        <f t="shared" si="2"/>
        <v>1753362.6765404015</v>
      </c>
      <c r="E49" s="43">
        <f t="shared" si="3"/>
        <v>-2442478.0959999999</v>
      </c>
      <c r="F49" s="56">
        <f t="shared" si="4"/>
        <v>369792712.75952268</v>
      </c>
      <c r="G49" s="56">
        <f t="shared" si="0"/>
        <v>-94186203.93985042</v>
      </c>
      <c r="H49" s="57">
        <f t="shared" si="1"/>
        <v>275606508.81967223</v>
      </c>
      <c r="I49" s="92">
        <f t="shared" si="5"/>
        <v>-2249293.3280919208</v>
      </c>
    </row>
    <row r="50" spans="1:9">
      <c r="A50" s="49">
        <v>34</v>
      </c>
      <c r="B50" s="44">
        <v>48122</v>
      </c>
      <c r="C50" s="43"/>
      <c r="D50" s="43">
        <f t="shared" si="2"/>
        <v>1750101.3310049188</v>
      </c>
      <c r="E50" s="43">
        <f t="shared" si="3"/>
        <v>-2442478.0959999999</v>
      </c>
      <c r="F50" s="56">
        <f t="shared" si="4"/>
        <v>369100335.99452758</v>
      </c>
      <c r="G50" s="56">
        <f t="shared" si="0"/>
        <v>-94009855.577806175</v>
      </c>
      <c r="H50" s="57">
        <f t="shared" si="1"/>
        <v>275090480.4167214</v>
      </c>
      <c r="I50" s="92">
        <f t="shared" si="5"/>
        <v>-2243684.1177974273</v>
      </c>
    </row>
    <row r="51" spans="1:9">
      <c r="A51" s="49">
        <v>35</v>
      </c>
      <c r="B51" s="44">
        <v>48153</v>
      </c>
      <c r="C51" s="43"/>
      <c r="D51" s="43">
        <f t="shared" si="2"/>
        <v>1746824.550646181</v>
      </c>
      <c r="E51" s="43">
        <f t="shared" si="3"/>
        <v>-2442478.0959999999</v>
      </c>
      <c r="F51" s="56">
        <f t="shared" si="4"/>
        <v>368404682.44917375</v>
      </c>
      <c r="G51" s="56">
        <f t="shared" si="0"/>
        <v>-93832672.619804546</v>
      </c>
      <c r="H51" s="57">
        <f t="shared" si="1"/>
        <v>274572009.82936919</v>
      </c>
      <c r="I51" s="92">
        <f t="shared" si="5"/>
        <v>-2238088.8955585314</v>
      </c>
    </row>
    <row r="52" spans="1:9">
      <c r="A52" s="49">
        <v>36</v>
      </c>
      <c r="B52" s="44">
        <v>48183</v>
      </c>
      <c r="C52" s="43"/>
      <c r="D52" s="43">
        <f t="shared" si="2"/>
        <v>1743532.2624164945</v>
      </c>
      <c r="E52" s="43">
        <f t="shared" si="3"/>
        <v>-2442478.0959999999</v>
      </c>
      <c r="F52" s="56">
        <f t="shared" si="4"/>
        <v>367705736.61559021</v>
      </c>
      <c r="G52" s="56">
        <f t="shared" si="0"/>
        <v>-93654651.115990818</v>
      </c>
      <c r="H52" s="57">
        <f t="shared" si="1"/>
        <v>274051085.4995994</v>
      </c>
      <c r="I52" s="92">
        <f t="shared" si="5"/>
        <v>-2232507.6264923005</v>
      </c>
    </row>
    <row r="53" spans="1:9">
      <c r="A53" s="49">
        <v>37</v>
      </c>
      <c r="B53" s="44">
        <v>48214</v>
      </c>
      <c r="C53" s="43"/>
      <c r="D53" s="43">
        <f t="shared" si="2"/>
        <v>1740224.3929224564</v>
      </c>
      <c r="E53" s="43">
        <f t="shared" si="3"/>
        <v>-2442478.0959999999</v>
      </c>
      <c r="F53" s="56">
        <f t="shared" si="4"/>
        <v>367003482.91251266</v>
      </c>
      <c r="G53" s="56">
        <f t="shared" si="0"/>
        <v>-93475787.097816974</v>
      </c>
      <c r="H53" s="57">
        <f t="shared" si="1"/>
        <v>273527695.81469572</v>
      </c>
      <c r="I53" s="92">
        <f t="shared" si="5"/>
        <v>-2226940.2758027934</v>
      </c>
    </row>
    <row r="54" spans="1:9">
      <c r="A54" s="49">
        <v>38</v>
      </c>
      <c r="B54" s="44">
        <v>48245</v>
      </c>
      <c r="C54" s="43"/>
      <c r="D54" s="43">
        <f t="shared" si="2"/>
        <v>1736900.868423318</v>
      </c>
      <c r="E54" s="43">
        <f t="shared" si="3"/>
        <v>-2442478.0959999999</v>
      </c>
      <c r="F54" s="56">
        <f t="shared" si="4"/>
        <v>366297905.68493599</v>
      </c>
      <c r="G54" s="56">
        <f t="shared" si="0"/>
        <v>-93296076.57795319</v>
      </c>
      <c r="H54" s="57">
        <f t="shared" si="1"/>
        <v>273001829.10698283</v>
      </c>
      <c r="I54" s="92">
        <f t="shared" si="5"/>
        <v>-2221386.808780842</v>
      </c>
    </row>
    <row r="55" spans="1:9">
      <c r="A55" s="49">
        <v>39</v>
      </c>
      <c r="B55" s="44">
        <v>48274</v>
      </c>
      <c r="C55" s="43"/>
      <c r="D55" s="43">
        <f t="shared" si="2"/>
        <v>1733561.6148293412</v>
      </c>
      <c r="E55" s="43">
        <f t="shared" si="3"/>
        <v>-2442478.0959999999</v>
      </c>
      <c r="F55" s="56">
        <f t="shared" si="4"/>
        <v>365588989.20376533</v>
      </c>
      <c r="G55" s="56">
        <f t="shared" si="0"/>
        <v>-93115515.550199017</v>
      </c>
      <c r="H55" s="57">
        <f t="shared" si="1"/>
        <v>272473473.6535663</v>
      </c>
      <c r="I55" s="92">
        <f t="shared" si="5"/>
        <v>-2215847.1908038324</v>
      </c>
    </row>
    <row r="56" spans="1:9">
      <c r="A56" s="49">
        <v>40</v>
      </c>
      <c r="B56" s="44">
        <v>48305</v>
      </c>
      <c r="C56" s="43"/>
      <c r="D56" s="43">
        <f t="shared" si="2"/>
        <v>1730206.5577001462</v>
      </c>
      <c r="E56" s="43">
        <f t="shared" si="3"/>
        <v>-2442478.0959999999</v>
      </c>
      <c r="F56" s="56">
        <f t="shared" si="4"/>
        <v>364876717.66546547</v>
      </c>
      <c r="G56" s="56">
        <f t="shared" si="0"/>
        <v>-92934099.989394054</v>
      </c>
      <c r="H56" s="57">
        <f t="shared" si="1"/>
        <v>271942617.67607141</v>
      </c>
      <c r="I56" s="92">
        <f t="shared" si="5"/>
        <v>-2210321.3873354932</v>
      </c>
    </row>
    <row r="57" spans="1:9">
      <c r="A57" s="49">
        <v>41</v>
      </c>
      <c r="B57" s="44">
        <v>48335</v>
      </c>
      <c r="C57" s="43"/>
      <c r="D57" s="43">
        <f t="shared" si="2"/>
        <v>1726835.6222430535</v>
      </c>
      <c r="E57" s="43">
        <f t="shared" si="3"/>
        <v>-2442478.0959999999</v>
      </c>
      <c r="F57" s="56">
        <f t="shared" si="4"/>
        <v>364161075.19170851</v>
      </c>
      <c r="G57" s="56">
        <f t="shared" si="0"/>
        <v>-92751825.851328149</v>
      </c>
      <c r="H57" s="57">
        <f t="shared" si="1"/>
        <v>271409249.34038037</v>
      </c>
      <c r="I57" s="92">
        <f t="shared" si="5"/>
        <v>-2204809.3639256796</v>
      </c>
    </row>
    <row r="58" spans="1:9">
      <c r="A58" s="49">
        <v>42</v>
      </c>
      <c r="B58" s="44">
        <v>48366</v>
      </c>
      <c r="C58" s="43"/>
      <c r="D58" s="43">
        <f t="shared" si="2"/>
        <v>1723448.7333114154</v>
      </c>
      <c r="E58" s="43">
        <f t="shared" si="3"/>
        <v>-2442478.0959999999</v>
      </c>
      <c r="F58" s="56">
        <f t="shared" si="4"/>
        <v>363442045.8290199</v>
      </c>
      <c r="G58" s="56">
        <f t="shared" si="0"/>
        <v>-92568689.072651356</v>
      </c>
      <c r="H58" s="57">
        <f t="shared" si="1"/>
        <v>270873356.75636852</v>
      </c>
      <c r="I58" s="92">
        <f t="shared" si="5"/>
        <v>-2199311.0862101545</v>
      </c>
    </row>
    <row r="59" spans="1:9">
      <c r="A59" s="49">
        <v>43</v>
      </c>
      <c r="B59" s="44">
        <v>48396</v>
      </c>
      <c r="C59" s="43"/>
      <c r="D59" s="43">
        <f t="shared" si="2"/>
        <v>1720045.8154029401</v>
      </c>
      <c r="E59" s="43">
        <f t="shared" si="3"/>
        <v>-2442478.0959999999</v>
      </c>
      <c r="F59" s="56">
        <f t="shared" si="4"/>
        <v>362719613.54842281</v>
      </c>
      <c r="G59" s="56">
        <f t="shared" si="0"/>
        <v>-92384685.570783287</v>
      </c>
      <c r="H59" s="57">
        <f t="shared" si="1"/>
        <v>270334927.97763956</v>
      </c>
      <c r="I59" s="92">
        <f t="shared" si="5"/>
        <v>-2193826.5199103788</v>
      </c>
    </row>
    <row r="60" spans="1:9">
      <c r="A60" s="49">
        <v>44</v>
      </c>
      <c r="B60" s="44">
        <v>48427</v>
      </c>
      <c r="C60" s="43"/>
      <c r="D60" s="43">
        <f t="shared" si="2"/>
        <v>1716626.7926580114</v>
      </c>
      <c r="E60" s="43">
        <f t="shared" si="3"/>
        <v>-2442478.0959999999</v>
      </c>
      <c r="F60" s="56">
        <f t="shared" si="4"/>
        <v>361993762.24508083</v>
      </c>
      <c r="G60" s="56">
        <f t="shared" si="0"/>
        <v>-92199811.243822083</v>
      </c>
      <c r="H60" s="57">
        <f t="shared" si="1"/>
        <v>269793951.00125873</v>
      </c>
      <c r="I60" s="92">
        <f t="shared" si="5"/>
        <v>-2188355.6308332952</v>
      </c>
    </row>
    <row r="61" spans="1:9">
      <c r="A61" s="49">
        <v>45</v>
      </c>
      <c r="B61" s="44">
        <v>48458</v>
      </c>
      <c r="C61" s="43"/>
      <c r="D61" s="43">
        <f t="shared" si="2"/>
        <v>1713191.588857993</v>
      </c>
      <c r="E61" s="43">
        <f t="shared" si="3"/>
        <v>-2442478.0959999999</v>
      </c>
      <c r="F61" s="56">
        <f t="shared" si="4"/>
        <v>361264475.73793882</v>
      </c>
      <c r="G61" s="56">
        <f t="shared" si="0"/>
        <v>-92014061.970453009</v>
      </c>
      <c r="H61" s="57">
        <f t="shared" si="1"/>
        <v>269250413.7674858</v>
      </c>
      <c r="I61" s="92">
        <f t="shared" si="5"/>
        <v>-2182898.3848711173</v>
      </c>
    </row>
    <row r="62" spans="1:9">
      <c r="A62" s="49">
        <v>46</v>
      </c>
      <c r="B62" s="44">
        <v>48488</v>
      </c>
      <c r="C62" s="43"/>
      <c r="D62" s="43">
        <f t="shared" si="2"/>
        <v>1709740.1274235349</v>
      </c>
      <c r="E62" s="43">
        <f t="shared" si="3"/>
        <v>-2442478.0959999999</v>
      </c>
      <c r="F62" s="56">
        <f t="shared" si="4"/>
        <v>360531737.76936233</v>
      </c>
      <c r="G62" s="56">
        <f t="shared" si="0"/>
        <v>-91827433.609856576</v>
      </c>
      <c r="H62" s="57">
        <f t="shared" si="1"/>
        <v>268704304.15950572</v>
      </c>
      <c r="I62" s="92">
        <f t="shared" si="5"/>
        <v>-2177454.7480011154</v>
      </c>
    </row>
    <row r="63" spans="1:9">
      <c r="A63" s="49">
        <v>47</v>
      </c>
      <c r="B63" s="44">
        <v>48519</v>
      </c>
      <c r="C63" s="43"/>
      <c r="D63" s="43">
        <f t="shared" si="2"/>
        <v>1706272.3314128616</v>
      </c>
      <c r="E63" s="43">
        <f t="shared" si="3"/>
        <v>-2442478.0959999999</v>
      </c>
      <c r="F63" s="56">
        <f t="shared" si="4"/>
        <v>359795532.00477517</v>
      </c>
      <c r="G63" s="56">
        <f t="shared" si="0"/>
        <v>-91639922.001616225</v>
      </c>
      <c r="H63" s="57">
        <f t="shared" si="1"/>
        <v>268155610.00315893</v>
      </c>
      <c r="I63" s="92">
        <f t="shared" si="5"/>
        <v>-2172024.6862854017</v>
      </c>
    </row>
    <row r="64" spans="1:9">
      <c r="A64" s="49">
        <v>48</v>
      </c>
      <c r="B64" s="44">
        <v>48549</v>
      </c>
      <c r="C64" s="43"/>
      <c r="D64" s="43">
        <f t="shared" si="2"/>
        <v>1702788.1235200593</v>
      </c>
      <c r="E64" s="43">
        <f t="shared" si="3"/>
        <v>-2442478.0959999999</v>
      </c>
      <c r="F64" s="56">
        <f t="shared" si="4"/>
        <v>359055842.03229523</v>
      </c>
      <c r="G64" s="56">
        <f t="shared" si="0"/>
        <v>-91451522.965625584</v>
      </c>
      <c r="H64" s="57">
        <f t="shared" si="1"/>
        <v>267604319.06666964</v>
      </c>
      <c r="I64" s="92">
        <f t="shared" si="5"/>
        <v>-2166608.1658707242</v>
      </c>
    </row>
    <row r="65" spans="1:9">
      <c r="A65" s="49">
        <v>49</v>
      </c>
      <c r="B65" s="44">
        <v>48580</v>
      </c>
      <c r="C65" s="43"/>
      <c r="D65" s="43">
        <f t="shared" si="2"/>
        <v>1699287.4260733523</v>
      </c>
      <c r="E65" s="43">
        <f t="shared" si="3"/>
        <v>-2442478.0959999999</v>
      </c>
      <c r="F65" s="56">
        <f t="shared" si="4"/>
        <v>358312651.36236858</v>
      </c>
      <c r="G65" s="56">
        <f t="shared" si="0"/>
        <v>-91262232.301995277</v>
      </c>
      <c r="H65" s="57">
        <f t="shared" si="1"/>
        <v>267050419.06037331</v>
      </c>
      <c r="I65" s="92">
        <f t="shared" si="5"/>
        <v>-2161205.1529882546</v>
      </c>
    </row>
    <row r="66" spans="1:9">
      <c r="A66" s="49">
        <v>50</v>
      </c>
      <c r="B66" s="44">
        <v>48611</v>
      </c>
      <c r="C66" s="43"/>
      <c r="D66" s="43">
        <f t="shared" si="2"/>
        <v>1695770.1610333708</v>
      </c>
      <c r="E66" s="43">
        <f t="shared" si="3"/>
        <v>-2442478.0959999999</v>
      </c>
      <c r="F66" s="56">
        <f t="shared" si="4"/>
        <v>357565943.42740196</v>
      </c>
      <c r="G66" s="56">
        <f t="shared" si="0"/>
        <v>-91072045.790959269</v>
      </c>
      <c r="H66" s="57">
        <f t="shared" si="1"/>
        <v>266493897.63644269</v>
      </c>
      <c r="I66" s="92">
        <f t="shared" si="5"/>
        <v>-2155815.6139533706</v>
      </c>
    </row>
    <row r="67" spans="1:9">
      <c r="A67" s="49">
        <v>51</v>
      </c>
      <c r="B67" s="44">
        <v>48639</v>
      </c>
      <c r="C67" s="43"/>
      <c r="D67" s="43">
        <f t="shared" si="2"/>
        <v>1692236.2499914113</v>
      </c>
      <c r="E67" s="43">
        <f t="shared" si="3"/>
        <v>-2442478.0959999999</v>
      </c>
      <c r="F67" s="56">
        <f t="shared" si="4"/>
        <v>356815701.58139336</v>
      </c>
      <c r="G67" s="56">
        <f t="shared" si="0"/>
        <v>-90880959.192780882</v>
      </c>
      <c r="H67" s="57">
        <f t="shared" si="1"/>
        <v>265934742.38861248</v>
      </c>
      <c r="I67" s="92">
        <f t="shared" si="5"/>
        <v>-2150439.5151654575</v>
      </c>
    </row>
    <row r="68" spans="1:9">
      <c r="A68" s="49">
        <v>52</v>
      </c>
      <c r="B68" s="44">
        <v>48670</v>
      </c>
      <c r="C68" s="43"/>
      <c r="D68" s="43">
        <f t="shared" si="2"/>
        <v>1688685.6141676893</v>
      </c>
      <c r="E68" s="43">
        <f t="shared" si="3"/>
        <v>-2442478.0959999999</v>
      </c>
      <c r="F68" s="56">
        <f t="shared" si="4"/>
        <v>356061909.09956104</v>
      </c>
      <c r="G68" s="56">
        <f t="shared" si="0"/>
        <v>-90688968.247658193</v>
      </c>
      <c r="H68" s="57">
        <f t="shared" si="1"/>
        <v>265372940.85190284</v>
      </c>
      <c r="I68" s="92">
        <f t="shared" si="5"/>
        <v>-2145076.8231076882</v>
      </c>
    </row>
    <row r="69" spans="1:9">
      <c r="A69" s="49">
        <v>53</v>
      </c>
      <c r="B69" s="44">
        <v>48700</v>
      </c>
      <c r="C69" s="43"/>
      <c r="D69" s="43">
        <f t="shared" si="2"/>
        <v>1685118.1744095832</v>
      </c>
      <c r="E69" s="43">
        <f t="shared" si="3"/>
        <v>-2442478.0959999999</v>
      </c>
      <c r="F69" s="56">
        <f t="shared" si="4"/>
        <v>355304549.17797059</v>
      </c>
      <c r="G69" s="56">
        <f t="shared" si="0"/>
        <v>-90496068.675629109</v>
      </c>
      <c r="H69" s="57">
        <f t="shared" si="1"/>
        <v>264808480.50234148</v>
      </c>
      <c r="I69" s="92">
        <f t="shared" si="5"/>
        <v>-2139727.504346821</v>
      </c>
    </row>
    <row r="70" spans="1:9">
      <c r="A70" s="49">
        <v>54</v>
      </c>
      <c r="B70" s="44">
        <v>48731</v>
      </c>
      <c r="C70" s="43"/>
      <c r="D70" s="43">
        <f t="shared" si="2"/>
        <v>1681533.8511898685</v>
      </c>
      <c r="E70" s="43">
        <f t="shared" si="3"/>
        <v>-2442478.0959999999</v>
      </c>
      <c r="F70" s="56">
        <f t="shared" si="4"/>
        <v>354543604.93316042</v>
      </c>
      <c r="G70" s="56">
        <f t="shared" si="0"/>
        <v>-90302256.176475957</v>
      </c>
      <c r="H70" s="57">
        <f t="shared" si="1"/>
        <v>264241348.75668448</v>
      </c>
      <c r="I70" s="92">
        <f t="shared" si="5"/>
        <v>-2134391.5255329893</v>
      </c>
    </row>
    <row r="71" spans="1:9">
      <c r="A71" s="49">
        <v>55</v>
      </c>
      <c r="B71" s="44">
        <v>48761</v>
      </c>
      <c r="C71" s="43"/>
      <c r="D71" s="43">
        <f t="shared" si="2"/>
        <v>1677932.5646049466</v>
      </c>
      <c r="E71" s="43">
        <f t="shared" si="3"/>
        <v>-2442478.0959999999</v>
      </c>
      <c r="F71" s="56">
        <f t="shared" si="4"/>
        <v>353779059.40176535</v>
      </c>
      <c r="G71" s="56">
        <f t="shared" si="0"/>
        <v>-90107526.429629624</v>
      </c>
      <c r="H71" s="57">
        <f t="shared" si="1"/>
        <v>263671532.97213572</v>
      </c>
      <c r="I71" s="92">
        <f t="shared" si="5"/>
        <v>-2129068.8533994905</v>
      </c>
    </row>
    <row r="72" spans="1:9">
      <c r="A72" s="49">
        <v>56</v>
      </c>
      <c r="B72" s="44">
        <v>48792</v>
      </c>
      <c r="C72" s="43"/>
      <c r="D72" s="43">
        <f t="shared" si="2"/>
        <v>1674314.2343730619</v>
      </c>
      <c r="E72" s="43">
        <f t="shared" si="3"/>
        <v>-2442478.0959999999</v>
      </c>
      <c r="F72" s="56">
        <f t="shared" si="4"/>
        <v>353010895.54013836</v>
      </c>
      <c r="G72" s="56">
        <f t="shared" si="0"/>
        <v>-89911875.094073236</v>
      </c>
      <c r="H72" s="57">
        <f t="shared" si="1"/>
        <v>263099020.44606513</v>
      </c>
      <c r="I72" s="92">
        <f t="shared" si="5"/>
        <v>-2123759.4547625841</v>
      </c>
    </row>
    <row r="73" spans="1:9">
      <c r="A73" s="49">
        <v>57</v>
      </c>
      <c r="B73" s="44">
        <v>48823</v>
      </c>
      <c r="C73" s="43"/>
      <c r="D73" s="43">
        <f t="shared" si="2"/>
        <v>1670678.7798325138</v>
      </c>
      <c r="E73" s="43">
        <f t="shared" si="3"/>
        <v>-2442478.0959999999</v>
      </c>
      <c r="F73" s="56">
        <f t="shared" si="4"/>
        <v>352239096.22397089</v>
      </c>
      <c r="G73" s="56">
        <f t="shared" si="0"/>
        <v>-89715297.808245376</v>
      </c>
      <c r="H73" s="57">
        <f t="shared" si="1"/>
        <v>262523798.41572553</v>
      </c>
      <c r="I73" s="92">
        <f t="shared" si="5"/>
        <v>-2118463.2965212809</v>
      </c>
    </row>
    <row r="74" spans="1:9">
      <c r="A74" s="49">
        <v>58</v>
      </c>
      <c r="B74" s="44">
        <v>48853</v>
      </c>
      <c r="C74" s="43"/>
      <c r="D74" s="43">
        <f t="shared" si="2"/>
        <v>1667026.1199398572</v>
      </c>
      <c r="E74" s="43">
        <f t="shared" si="3"/>
        <v>-2442478.0959999999</v>
      </c>
      <c r="F74" s="56">
        <f t="shared" si="4"/>
        <v>351463644.24791074</v>
      </c>
      <c r="G74" s="56">
        <f t="shared" si="0"/>
        <v>-89517790.189942852</v>
      </c>
      <c r="H74" s="57">
        <f t="shared" si="1"/>
        <v>261945854.0579679</v>
      </c>
      <c r="I74" s="92">
        <f t="shared" si="5"/>
        <v>-2113180.3456571382</v>
      </c>
    </row>
    <row r="75" spans="1:9">
      <c r="A75" s="49">
        <v>59</v>
      </c>
      <c r="B75" s="44">
        <v>48884</v>
      </c>
      <c r="C75" s="43"/>
      <c r="D75" s="43">
        <f t="shared" si="2"/>
        <v>1663356.1732680963</v>
      </c>
      <c r="E75" s="43">
        <f t="shared" si="3"/>
        <v>-2442478.0959999999</v>
      </c>
      <c r="F75" s="56">
        <f t="shared" si="4"/>
        <v>350684522.3251788</v>
      </c>
      <c r="G75" s="56">
        <f t="shared" si="0"/>
        <v>-89319347.836223036</v>
      </c>
      <c r="H75" s="57">
        <f t="shared" si="1"/>
        <v>261365174.48895577</v>
      </c>
      <c r="I75" s="92">
        <f t="shared" si="5"/>
        <v>-2107910.5692340531</v>
      </c>
    </row>
    <row r="76" spans="1:9">
      <c r="A76" s="49">
        <v>60</v>
      </c>
      <c r="B76" s="44">
        <v>48914</v>
      </c>
      <c r="C76" s="43"/>
      <c r="D76" s="43">
        <f t="shared" si="2"/>
        <v>1659668.8580048692</v>
      </c>
      <c r="E76" s="43">
        <f t="shared" si="3"/>
        <v>-2442478.0959999999</v>
      </c>
      <c r="F76" s="56">
        <f t="shared" si="4"/>
        <v>349901713.08718365</v>
      </c>
      <c r="G76" s="56">
        <f t="shared" si="0"/>
        <v>-89119966.323305666</v>
      </c>
      <c r="H76" s="57">
        <f t="shared" si="1"/>
        <v>260781746.76387799</v>
      </c>
      <c r="I76" s="92">
        <f t="shared" si="5"/>
        <v>-2102653.9343980579</v>
      </c>
    </row>
    <row r="77" spans="1:9">
      <c r="A77" s="49">
        <v>61</v>
      </c>
      <c r="B77" s="44">
        <v>48945</v>
      </c>
      <c r="C77" s="43"/>
      <c r="D77" s="43">
        <f t="shared" si="2"/>
        <v>1655964.0919506254</v>
      </c>
      <c r="E77" s="43">
        <f t="shared" si="3"/>
        <v>-2442478.0959999999</v>
      </c>
      <c r="F77" s="56">
        <f t="shared" si="4"/>
        <v>349115199.08313429</v>
      </c>
      <c r="G77" s="56">
        <f t="shared" si="0"/>
        <v>-88919641.206474304</v>
      </c>
      <c r="H77" s="57">
        <f t="shared" si="1"/>
        <v>260195557.87665999</v>
      </c>
      <c r="I77" s="92">
        <f t="shared" si="5"/>
        <v>-2097410.4083771151</v>
      </c>
    </row>
    <row r="78" spans="1:9">
      <c r="A78" s="49">
        <v>62</v>
      </c>
      <c r="B78" s="44">
        <v>48976</v>
      </c>
      <c r="C78" s="43"/>
      <c r="D78" s="43">
        <f t="shared" si="2"/>
        <v>1652241.792516791</v>
      </c>
      <c r="E78" s="43">
        <f t="shared" si="3"/>
        <v>-2442478.0959999999</v>
      </c>
      <c r="F78" s="56">
        <f t="shared" si="4"/>
        <v>348324962.77965105</v>
      </c>
      <c r="G78" s="56">
        <f t="shared" si="0"/>
        <v>-88718368.019977108</v>
      </c>
      <c r="H78" s="57">
        <f t="shared" si="1"/>
        <v>259606594.75967395</v>
      </c>
      <c r="I78" s="92">
        <f t="shared" si="5"/>
        <v>-2092179.9584809132</v>
      </c>
    </row>
    <row r="79" spans="1:9">
      <c r="A79" s="49">
        <v>63</v>
      </c>
      <c r="B79" s="44">
        <v>49004</v>
      </c>
      <c r="C79" s="43"/>
      <c r="D79" s="43">
        <f t="shared" si="2"/>
        <v>1648501.8767239298</v>
      </c>
      <c r="E79" s="43">
        <f t="shared" si="3"/>
        <v>-2442478.0959999999</v>
      </c>
      <c r="F79" s="56">
        <f t="shared" si="4"/>
        <v>347530986.56037498</v>
      </c>
      <c r="G79" s="56">
        <f t="shared" si="0"/>
        <v>-88516142.276927501</v>
      </c>
      <c r="H79" s="57">
        <f t="shared" si="1"/>
        <v>259014844.28344747</v>
      </c>
      <c r="I79" s="92">
        <f t="shared" si="5"/>
        <v>-2086962.5521006621</v>
      </c>
    </row>
    <row r="80" spans="1:9">
      <c r="A80" s="49">
        <v>64</v>
      </c>
      <c r="B80" s="44">
        <v>49035</v>
      </c>
      <c r="C80" s="43"/>
      <c r="D80" s="43">
        <f t="shared" si="2"/>
        <v>1644744.2611998916</v>
      </c>
      <c r="E80" s="43">
        <f t="shared" si="3"/>
        <v>-2442478.0959999999</v>
      </c>
      <c r="F80" s="56">
        <f t="shared" si="4"/>
        <v>346733252.72557485</v>
      </c>
      <c r="G80" s="56">
        <f t="shared" ref="G80:G143" si="6">-F80*$D$5</f>
        <v>-88312959.469203904</v>
      </c>
      <c r="H80" s="57">
        <f t="shared" ref="H80:H143" si="7">F80+G80</f>
        <v>258420293.25637096</v>
      </c>
      <c r="I80" s="92">
        <f t="shared" si="5"/>
        <v>-2081758.1567088892</v>
      </c>
    </row>
    <row r="81" spans="1:9">
      <c r="A81" s="49">
        <v>65</v>
      </c>
      <c r="B81" s="44">
        <v>49065</v>
      </c>
      <c r="C81" s="43"/>
      <c r="D81" s="43">
        <f t="shared" si="2"/>
        <v>1640968.8621779557</v>
      </c>
      <c r="E81" s="43">
        <f t="shared" si="3"/>
        <v>-2442478.0959999999</v>
      </c>
      <c r="F81" s="56">
        <f t="shared" si="4"/>
        <v>345931743.4917528</v>
      </c>
      <c r="G81" s="56">
        <f t="shared" si="6"/>
        <v>-88108815.067349434</v>
      </c>
      <c r="H81" s="57">
        <f t="shared" si="7"/>
        <v>257822928.42440337</v>
      </c>
      <c r="I81" s="92">
        <f t="shared" si="5"/>
        <v>-2076566.7398592411</v>
      </c>
    </row>
    <row r="82" spans="1:9">
      <c r="A82" s="49">
        <v>66</v>
      </c>
      <c r="B82" s="44">
        <v>49096</v>
      </c>
      <c r="C82" s="43"/>
      <c r="D82" s="43">
        <f t="shared" ref="D82:D145" si="8">H81*$D$2</f>
        <v>1637175.5954949616</v>
      </c>
      <c r="E82" s="43">
        <f t="shared" ref="E82:E145" si="9">-$D$3</f>
        <v>-2442478.0959999999</v>
      </c>
      <c r="F82" s="56">
        <f t="shared" ref="F82:F145" si="10">F81+C82+D82+E82</f>
        <v>345126440.99124777</v>
      </c>
      <c r="G82" s="56">
        <f t="shared" si="6"/>
        <v>-87903704.520470798</v>
      </c>
      <c r="H82" s="57">
        <f t="shared" si="7"/>
        <v>257222736.47077698</v>
      </c>
      <c r="I82" s="92">
        <f t="shared" ref="I82:I145" si="11">((1/((1+$D$7)^A82))*E82)</f>
        <v>-2071388.2691862755</v>
      </c>
    </row>
    <row r="83" spans="1:9">
      <c r="A83" s="49">
        <v>67</v>
      </c>
      <c r="B83" s="44">
        <v>49126</v>
      </c>
      <c r="C83" s="43"/>
      <c r="D83" s="43">
        <f t="shared" si="8"/>
        <v>1633364.376589434</v>
      </c>
      <c r="E83" s="43">
        <f t="shared" si="9"/>
        <v>-2442478.0959999999</v>
      </c>
      <c r="F83" s="56">
        <f t="shared" si="10"/>
        <v>344317327.27183717</v>
      </c>
      <c r="G83" s="56">
        <f t="shared" si="6"/>
        <v>-87697623.256136924</v>
      </c>
      <c r="H83" s="57">
        <f t="shared" si="7"/>
        <v>256619704.01570025</v>
      </c>
      <c r="I83" s="92">
        <f t="shared" si="11"/>
        <v>-2066222.712405263</v>
      </c>
    </row>
    <row r="84" spans="1:9">
      <c r="A84" s="49">
        <v>68</v>
      </c>
      <c r="B84" s="44">
        <v>49157</v>
      </c>
      <c r="C84" s="43"/>
      <c r="D84" s="43">
        <f t="shared" si="8"/>
        <v>1629535.1204996968</v>
      </c>
      <c r="E84" s="43">
        <f t="shared" si="9"/>
        <v>-2442478.0959999999</v>
      </c>
      <c r="F84" s="56">
        <f t="shared" si="10"/>
        <v>343504384.29633683</v>
      </c>
      <c r="G84" s="56">
        <f t="shared" si="6"/>
        <v>-87490566.68027699</v>
      </c>
      <c r="H84" s="57">
        <f t="shared" si="7"/>
        <v>256013817.61605984</v>
      </c>
      <c r="I84" s="92">
        <f t="shared" si="11"/>
        <v>-2061070.0373119826</v>
      </c>
    </row>
    <row r="85" spans="1:9" ht="14.5" customHeight="1" outlineLevel="1">
      <c r="A85" s="49">
        <v>69</v>
      </c>
      <c r="B85" s="44">
        <v>49188</v>
      </c>
      <c r="C85" s="43"/>
      <c r="D85" s="43">
        <f t="shared" si="8"/>
        <v>1625687.7418619802</v>
      </c>
      <c r="E85" s="43">
        <f t="shared" si="9"/>
        <v>-2442478.0959999999</v>
      </c>
      <c r="F85" s="56">
        <f t="shared" si="10"/>
        <v>342687593.94219881</v>
      </c>
      <c r="G85" s="56">
        <f t="shared" si="6"/>
        <v>-87282530.177078038</v>
      </c>
      <c r="H85" s="57">
        <f t="shared" si="7"/>
        <v>255405063.76512077</v>
      </c>
      <c r="I85" s="92">
        <f t="shared" si="11"/>
        <v>-2055930.2117825265</v>
      </c>
    </row>
    <row r="86" spans="1:9" ht="14.5" customHeight="1" outlineLevel="1">
      <c r="A86" s="49">
        <v>70</v>
      </c>
      <c r="B86" s="44">
        <v>49218</v>
      </c>
      <c r="C86" s="43"/>
      <c r="D86" s="43">
        <f t="shared" si="8"/>
        <v>1621822.1549085171</v>
      </c>
      <c r="E86" s="43">
        <f t="shared" si="9"/>
        <v>-2442478.0959999999</v>
      </c>
      <c r="F86" s="56">
        <f t="shared" si="10"/>
        <v>341866938.00110734</v>
      </c>
      <c r="G86" s="56">
        <f t="shared" si="6"/>
        <v>-87073509.108882025</v>
      </c>
      <c r="H86" s="57">
        <f t="shared" si="7"/>
        <v>254793428.89222533</v>
      </c>
      <c r="I86" s="92">
        <f t="shared" si="11"/>
        <v>-2050803.2037730941</v>
      </c>
    </row>
    <row r="87" spans="1:9" ht="14.5" customHeight="1" outlineLevel="1">
      <c r="A87" s="49">
        <v>71</v>
      </c>
      <c r="B87" s="44">
        <v>49249</v>
      </c>
      <c r="C87" s="43"/>
      <c r="D87" s="43">
        <f t="shared" si="8"/>
        <v>1617938.2734656311</v>
      </c>
      <c r="E87" s="43">
        <f t="shared" si="9"/>
        <v>-2442478.0959999999</v>
      </c>
      <c r="F87" s="56">
        <f t="shared" si="10"/>
        <v>341042398.17857295</v>
      </c>
      <c r="G87" s="56">
        <f t="shared" si="6"/>
        <v>-86863498.816082522</v>
      </c>
      <c r="H87" s="57">
        <f t="shared" si="7"/>
        <v>254178899.36249042</v>
      </c>
      <c r="I87" s="92">
        <f t="shared" si="11"/>
        <v>-2045688.9813197949</v>
      </c>
    </row>
    <row r="88" spans="1:9" ht="14.5" customHeight="1" outlineLevel="1">
      <c r="A88" s="49">
        <v>72</v>
      </c>
      <c r="B88" s="44">
        <v>49279</v>
      </c>
      <c r="C88" s="43"/>
      <c r="D88" s="43">
        <f t="shared" si="8"/>
        <v>1614036.0109518142</v>
      </c>
      <c r="E88" s="43">
        <f t="shared" si="9"/>
        <v>-2442478.0959999999</v>
      </c>
      <c r="F88" s="56">
        <f t="shared" si="10"/>
        <v>340213956.09352475</v>
      </c>
      <c r="G88" s="56">
        <f t="shared" si="6"/>
        <v>-86652494.617020756</v>
      </c>
      <c r="H88" s="57">
        <f t="shared" si="7"/>
        <v>253561461.476504</v>
      </c>
      <c r="I88" s="92">
        <f t="shared" si="11"/>
        <v>-2040587.5125384487</v>
      </c>
    </row>
    <row r="89" spans="1:9" ht="14.5" customHeight="1" outlineLevel="1">
      <c r="A89" s="49">
        <v>73</v>
      </c>
      <c r="B89" s="44">
        <v>49310</v>
      </c>
      <c r="C89" s="43"/>
      <c r="D89" s="43">
        <f t="shared" si="8"/>
        <v>1610115.2803758006</v>
      </c>
      <c r="E89" s="43">
        <f t="shared" si="9"/>
        <v>-2442478.0959999999</v>
      </c>
      <c r="F89" s="56">
        <f t="shared" si="10"/>
        <v>339381593.27790052</v>
      </c>
      <c r="G89" s="56">
        <f t="shared" si="6"/>
        <v>-86440491.807881251</v>
      </c>
      <c r="H89" s="57">
        <f t="shared" si="7"/>
        <v>252941101.47001928</v>
      </c>
      <c r="I89" s="92">
        <f t="shared" si="11"/>
        <v>-2035498.7656243877</v>
      </c>
    </row>
    <row r="90" spans="1:9" ht="14.5" customHeight="1" outlineLevel="1">
      <c r="A90" s="49">
        <v>74</v>
      </c>
      <c r="B90" s="44">
        <v>49341</v>
      </c>
      <c r="C90" s="43"/>
      <c r="D90" s="43">
        <f t="shared" si="8"/>
        <v>1606175.9943346225</v>
      </c>
      <c r="E90" s="43">
        <f t="shared" si="9"/>
        <v>-2442478.0959999999</v>
      </c>
      <c r="F90" s="56">
        <f t="shared" si="10"/>
        <v>338545291.17623514</v>
      </c>
      <c r="G90" s="56">
        <f t="shared" si="6"/>
        <v>-86227485.662587091</v>
      </c>
      <c r="H90" s="57">
        <f t="shared" si="7"/>
        <v>252317805.51364803</v>
      </c>
      <c r="I90" s="92">
        <f t="shared" si="11"/>
        <v>-2030422.7088522573</v>
      </c>
    </row>
    <row r="91" spans="1:9" ht="14.5" customHeight="1" outlineLevel="1">
      <c r="A91" s="49">
        <v>75</v>
      </c>
      <c r="B91" s="44">
        <v>49369</v>
      </c>
      <c r="C91" s="43"/>
      <c r="D91" s="43">
        <f t="shared" si="8"/>
        <v>1602218.0650116652</v>
      </c>
      <c r="E91" s="43">
        <f t="shared" si="9"/>
        <v>-2442478.0959999999</v>
      </c>
      <c r="F91" s="56">
        <f t="shared" si="10"/>
        <v>337705031.1452468</v>
      </c>
      <c r="G91" s="56">
        <f t="shared" si="6"/>
        <v>-86013471.432694361</v>
      </c>
      <c r="H91" s="57">
        <f t="shared" si="7"/>
        <v>251691559.71255243</v>
      </c>
      <c r="I91" s="92">
        <f t="shared" si="11"/>
        <v>-2025359.3105758179</v>
      </c>
    </row>
    <row r="92" spans="1:9" ht="14.5" customHeight="1" outlineLevel="1">
      <c r="A92" s="49">
        <v>76</v>
      </c>
      <c r="B92" s="44">
        <v>49400</v>
      </c>
      <c r="C92" s="43"/>
      <c r="D92" s="43">
        <f t="shared" si="8"/>
        <v>1598241.4041747081</v>
      </c>
      <c r="E92" s="43">
        <f t="shared" si="9"/>
        <v>-2442478.0959999999</v>
      </c>
      <c r="F92" s="56">
        <f t="shared" si="10"/>
        <v>336860794.45342147</v>
      </c>
      <c r="G92" s="56">
        <f t="shared" si="6"/>
        <v>-85798444.347286448</v>
      </c>
      <c r="H92" s="57">
        <f t="shared" si="7"/>
        <v>251062350.10613501</v>
      </c>
      <c r="I92" s="92">
        <f t="shared" si="11"/>
        <v>-2020308.5392277485</v>
      </c>
    </row>
    <row r="93" spans="1:9" ht="14.5" customHeight="1" outlineLevel="1">
      <c r="A93" s="49">
        <v>77</v>
      </c>
      <c r="B93" s="44">
        <v>49430</v>
      </c>
      <c r="C93" s="43"/>
      <c r="D93" s="43">
        <f t="shared" si="8"/>
        <v>1594245.9231739575</v>
      </c>
      <c r="E93" s="43">
        <f t="shared" si="9"/>
        <v>-2442478.0959999999</v>
      </c>
      <c r="F93" s="56">
        <f t="shared" si="10"/>
        <v>336012562.28059542</v>
      </c>
      <c r="G93" s="56">
        <f t="shared" si="6"/>
        <v>-85582399.612867653</v>
      </c>
      <c r="H93" s="57">
        <f t="shared" si="7"/>
        <v>250430162.66772777</v>
      </c>
      <c r="I93" s="92">
        <f t="shared" si="11"/>
        <v>-2015270.3633194496</v>
      </c>
    </row>
    <row r="94" spans="1:9" ht="14.5" customHeight="1" outlineLevel="1">
      <c r="A94" s="49">
        <v>78</v>
      </c>
      <c r="B94" s="44">
        <v>49461</v>
      </c>
      <c r="C94" s="43"/>
      <c r="D94" s="43">
        <f t="shared" si="8"/>
        <v>1590231.5329400715</v>
      </c>
      <c r="E94" s="43">
        <f t="shared" si="9"/>
        <v>-2442478.0959999999</v>
      </c>
      <c r="F94" s="56">
        <f t="shared" si="10"/>
        <v>335160315.7175355</v>
      </c>
      <c r="G94" s="56">
        <f t="shared" si="6"/>
        <v>-85365332.413256288</v>
      </c>
      <c r="H94" s="57">
        <f t="shared" si="7"/>
        <v>249794983.30427921</v>
      </c>
      <c r="I94" s="92">
        <f t="shared" si="11"/>
        <v>-2010244.751440848</v>
      </c>
    </row>
    <row r="95" spans="1:9" ht="14.5" customHeight="1" outlineLevel="1">
      <c r="A95" s="49">
        <v>79</v>
      </c>
      <c r="B95" s="44">
        <v>49491</v>
      </c>
      <c r="C95" s="43"/>
      <c r="D95" s="43">
        <f t="shared" si="8"/>
        <v>1586198.1439821732</v>
      </c>
      <c r="E95" s="43">
        <f t="shared" si="9"/>
        <v>-2442478.0959999999</v>
      </c>
      <c r="F95" s="56">
        <f t="shared" si="10"/>
        <v>334304035.76551765</v>
      </c>
      <c r="G95" s="56">
        <f t="shared" si="6"/>
        <v>-85147237.909477338</v>
      </c>
      <c r="H95" s="57">
        <f t="shared" si="7"/>
        <v>249156797.8560403</v>
      </c>
      <c r="I95" s="92">
        <f t="shared" si="11"/>
        <v>-2005231.6722601978</v>
      </c>
    </row>
    <row r="96" spans="1:9" ht="14.5" customHeight="1" outlineLevel="1">
      <c r="A96" s="49">
        <v>80</v>
      </c>
      <c r="B96" s="44">
        <v>49522</v>
      </c>
      <c r="C96" s="43"/>
      <c r="D96" s="43">
        <f t="shared" si="8"/>
        <v>1582145.666385856</v>
      </c>
      <c r="E96" s="43">
        <f t="shared" si="9"/>
        <v>-2442478.0959999999</v>
      </c>
      <c r="F96" s="56">
        <f t="shared" si="10"/>
        <v>333443703.33590347</v>
      </c>
      <c r="G96" s="56">
        <f t="shared" si="6"/>
        <v>-84928111.239654601</v>
      </c>
      <c r="H96" s="57">
        <f t="shared" si="7"/>
        <v>248515592.09624887</v>
      </c>
      <c r="I96" s="92">
        <f t="shared" si="11"/>
        <v>-2000231.0945238876</v>
      </c>
    </row>
    <row r="97" spans="1:9" ht="14.5" customHeight="1" outlineLevel="1">
      <c r="A97" s="49">
        <v>81</v>
      </c>
      <c r="B97" s="44">
        <v>49553</v>
      </c>
      <c r="C97" s="43"/>
      <c r="D97" s="43">
        <f t="shared" si="8"/>
        <v>1578074.0098111804</v>
      </c>
      <c r="E97" s="43">
        <f t="shared" si="9"/>
        <v>-2442478.0959999999</v>
      </c>
      <c r="F97" s="56">
        <f t="shared" si="10"/>
        <v>332579299.24971461</v>
      </c>
      <c r="G97" s="56">
        <f t="shared" si="6"/>
        <v>-84707947.518902302</v>
      </c>
      <c r="H97" s="57">
        <f t="shared" si="7"/>
        <v>247871351.73081231</v>
      </c>
      <c r="I97" s="92">
        <f t="shared" si="11"/>
        <v>-1995242.9870562477</v>
      </c>
    </row>
    <row r="98" spans="1:9" ht="14.5" customHeight="1" outlineLevel="1">
      <c r="A98" s="49">
        <v>82</v>
      </c>
      <c r="B98" s="44">
        <v>49583</v>
      </c>
      <c r="C98" s="43"/>
      <c r="D98" s="43">
        <f t="shared" si="8"/>
        <v>1573983.0834906583</v>
      </c>
      <c r="E98" s="43">
        <f t="shared" si="9"/>
        <v>-2442478.0959999999</v>
      </c>
      <c r="F98" s="56">
        <f t="shared" si="10"/>
        <v>331710804.23720527</v>
      </c>
      <c r="G98" s="56">
        <f t="shared" si="6"/>
        <v>-84486741.839216173</v>
      </c>
      <c r="H98" s="57">
        <f t="shared" si="7"/>
        <v>247224062.39798909</v>
      </c>
      <c r="I98" s="92">
        <f t="shared" si="11"/>
        <v>-1990267.3187593487</v>
      </c>
    </row>
    <row r="99" spans="1:9" ht="14.5" customHeight="1" outlineLevel="1">
      <c r="A99" s="49">
        <v>83</v>
      </c>
      <c r="B99" s="44">
        <v>49614</v>
      </c>
      <c r="C99" s="43"/>
      <c r="D99" s="43">
        <f t="shared" si="8"/>
        <v>1569872.7962272309</v>
      </c>
      <c r="E99" s="43">
        <f t="shared" si="9"/>
        <v>-2442478.0959999999</v>
      </c>
      <c r="F99" s="56">
        <f t="shared" si="10"/>
        <v>330838198.93743247</v>
      </c>
      <c r="G99" s="56">
        <f t="shared" si="6"/>
        <v>-84264489.269364044</v>
      </c>
      <c r="H99" s="57">
        <f t="shared" si="7"/>
        <v>246573709.66806841</v>
      </c>
      <c r="I99" s="92">
        <f t="shared" si="11"/>
        <v>-1985304.058612817</v>
      </c>
    </row>
    <row r="100" spans="1:9" ht="14.5" customHeight="1" outlineLevel="1">
      <c r="A100" s="49">
        <v>84</v>
      </c>
      <c r="B100" s="44">
        <v>49644</v>
      </c>
      <c r="C100" s="43"/>
      <c r="D100" s="43">
        <f t="shared" si="8"/>
        <v>1565743.0563922345</v>
      </c>
      <c r="E100" s="43">
        <f t="shared" si="9"/>
        <v>-2442478.0959999999</v>
      </c>
      <c r="F100" s="56">
        <f t="shared" si="10"/>
        <v>329961463.8978247</v>
      </c>
      <c r="G100" s="56">
        <f t="shared" si="6"/>
        <v>-84041184.85477595</v>
      </c>
      <c r="H100" s="57">
        <f t="shared" si="7"/>
        <v>245920279.04304874</v>
      </c>
      <c r="I100" s="92">
        <f t="shared" si="11"/>
        <v>-1980353.1756736331</v>
      </c>
    </row>
    <row r="101" spans="1:9" ht="14.5" customHeight="1" outlineLevel="1">
      <c r="A101" s="49">
        <v>85</v>
      </c>
      <c r="B101" s="44">
        <v>49675</v>
      </c>
      <c r="C101" s="43"/>
      <c r="D101" s="43">
        <f t="shared" si="8"/>
        <v>1561593.7719233597</v>
      </c>
      <c r="E101" s="43">
        <f t="shared" si="9"/>
        <v>-2442478.0959999999</v>
      </c>
      <c r="F101" s="56">
        <f t="shared" si="10"/>
        <v>329080579.57374805</v>
      </c>
      <c r="G101" s="56">
        <f t="shared" si="6"/>
        <v>-83816823.617433622</v>
      </c>
      <c r="H101" s="57">
        <f t="shared" si="7"/>
        <v>245263755.95631444</v>
      </c>
      <c r="I101" s="92">
        <f t="shared" si="11"/>
        <v>-1975414.639075943</v>
      </c>
    </row>
    <row r="102" spans="1:9" ht="14.5" customHeight="1" outlineLevel="1">
      <c r="A102" s="49">
        <v>86</v>
      </c>
      <c r="B102" s="44">
        <v>49706</v>
      </c>
      <c r="C102" s="43"/>
      <c r="D102" s="43">
        <f t="shared" si="8"/>
        <v>1557424.850322597</v>
      </c>
      <c r="E102" s="43">
        <f t="shared" si="9"/>
        <v>-2442478.0959999999</v>
      </c>
      <c r="F102" s="56">
        <f t="shared" si="10"/>
        <v>328195526.32807064</v>
      </c>
      <c r="G102" s="56">
        <f t="shared" si="6"/>
        <v>-83591400.555759579</v>
      </c>
      <c r="H102" s="57">
        <f t="shared" si="7"/>
        <v>244604125.77231106</v>
      </c>
      <c r="I102" s="92">
        <f t="shared" si="11"/>
        <v>-1970488.4180308664</v>
      </c>
    </row>
    <row r="103" spans="1:9" ht="14.5" customHeight="1" outlineLevel="1">
      <c r="A103" s="49">
        <v>87</v>
      </c>
      <c r="B103" s="44">
        <v>49735</v>
      </c>
      <c r="C103" s="43"/>
      <c r="D103" s="43">
        <f t="shared" si="8"/>
        <v>1553236.1986541755</v>
      </c>
      <c r="E103" s="43">
        <f t="shared" si="9"/>
        <v>-2442478.0959999999</v>
      </c>
      <c r="F103" s="56">
        <f t="shared" si="10"/>
        <v>327306284.4307248</v>
      </c>
      <c r="G103" s="56">
        <f t="shared" si="6"/>
        <v>-83364910.644505605</v>
      </c>
      <c r="H103" s="57">
        <f t="shared" si="7"/>
        <v>243941373.78621918</v>
      </c>
      <c r="I103" s="92">
        <f t="shared" si="11"/>
        <v>-1965574.4818263007</v>
      </c>
    </row>
    <row r="104" spans="1:9" ht="14.5" customHeight="1" outlineLevel="1">
      <c r="A104" s="49">
        <v>88</v>
      </c>
      <c r="B104" s="44">
        <v>49766</v>
      </c>
      <c r="C104" s="43"/>
      <c r="D104" s="43">
        <f t="shared" si="8"/>
        <v>1549027.7235424919</v>
      </c>
      <c r="E104" s="43">
        <f t="shared" si="9"/>
        <v>-2442478.0959999999</v>
      </c>
      <c r="F104" s="56">
        <f t="shared" si="10"/>
        <v>326412834.0582673</v>
      </c>
      <c r="G104" s="56">
        <f t="shared" si="6"/>
        <v>-83137348.834640667</v>
      </c>
      <c r="H104" s="57">
        <f t="shared" si="7"/>
        <v>243275485.22362661</v>
      </c>
      <c r="I104" s="92">
        <f t="shared" si="11"/>
        <v>-1960672.799826734</v>
      </c>
    </row>
    <row r="105" spans="1:9" ht="14.5" customHeight="1" outlineLevel="1">
      <c r="A105" s="49">
        <v>89</v>
      </c>
      <c r="B105" s="44">
        <v>49796</v>
      </c>
      <c r="C105" s="43"/>
      <c r="D105" s="43">
        <f t="shared" si="8"/>
        <v>1544799.3311700292</v>
      </c>
      <c r="E105" s="43">
        <f t="shared" si="9"/>
        <v>-2442478.0959999999</v>
      </c>
      <c r="F105" s="56">
        <f t="shared" si="10"/>
        <v>325515155.2934373</v>
      </c>
      <c r="G105" s="56">
        <f t="shared" si="6"/>
        <v>-82908710.053238481</v>
      </c>
      <c r="H105" s="57">
        <f t="shared" si="7"/>
        <v>242606445.24019882</v>
      </c>
      <c r="I105" s="92">
        <f t="shared" si="11"/>
        <v>-1955783.3414730513</v>
      </c>
    </row>
    <row r="106" spans="1:9" ht="14.5" customHeight="1" outlineLevel="1">
      <c r="A106" s="49">
        <v>90</v>
      </c>
      <c r="B106" s="44">
        <v>49827</v>
      </c>
      <c r="C106" s="43"/>
      <c r="D106" s="43">
        <f t="shared" si="8"/>
        <v>1540550.9272752628</v>
      </c>
      <c r="E106" s="43">
        <f t="shared" si="9"/>
        <v>-2442478.0959999999</v>
      </c>
      <c r="F106" s="56">
        <f t="shared" si="10"/>
        <v>324613228.12471253</v>
      </c>
      <c r="G106" s="56">
        <f t="shared" si="6"/>
        <v>-82678989.203364268</v>
      </c>
      <c r="H106" s="57">
        <f t="shared" si="7"/>
        <v>241934238.92134827</v>
      </c>
      <c r="I106" s="92">
        <f t="shared" si="11"/>
        <v>-1950906.0762823452</v>
      </c>
    </row>
    <row r="107" spans="1:9" ht="14.5" customHeight="1" outlineLevel="1">
      <c r="A107" s="49">
        <v>91</v>
      </c>
      <c r="B107" s="44">
        <v>49857</v>
      </c>
      <c r="C107" s="43"/>
      <c r="D107" s="43">
        <f t="shared" si="8"/>
        <v>1536282.4171505617</v>
      </c>
      <c r="E107" s="43">
        <f t="shared" si="9"/>
        <v>-2442478.0959999999</v>
      </c>
      <c r="F107" s="56">
        <f t="shared" si="10"/>
        <v>323707032.44586307</v>
      </c>
      <c r="G107" s="56">
        <f t="shared" si="6"/>
        <v>-82448181.163961321</v>
      </c>
      <c r="H107" s="57">
        <f t="shared" si="7"/>
        <v>241258851.28190175</v>
      </c>
      <c r="I107" s="92">
        <f t="shared" si="11"/>
        <v>-1946040.9738477264</v>
      </c>
    </row>
    <row r="108" spans="1:9" ht="14.5" customHeight="1" outlineLevel="1">
      <c r="A108" s="49">
        <v>92</v>
      </c>
      <c r="B108" s="44">
        <v>49888</v>
      </c>
      <c r="C108" s="43"/>
      <c r="D108" s="43">
        <f t="shared" si="8"/>
        <v>1531993.7056400762</v>
      </c>
      <c r="E108" s="43">
        <f t="shared" si="9"/>
        <v>-2442478.0959999999</v>
      </c>
      <c r="F108" s="56">
        <f t="shared" si="10"/>
        <v>322796548.05550313</v>
      </c>
      <c r="G108" s="56">
        <f t="shared" si="6"/>
        <v>-82216280.789736643</v>
      </c>
      <c r="H108" s="57">
        <f t="shared" si="7"/>
        <v>240580267.2657665</v>
      </c>
      <c r="I108" s="92">
        <f t="shared" si="11"/>
        <v>-1941188.0038381312</v>
      </c>
    </row>
    <row r="109" spans="1:9" ht="14.5" customHeight="1" outlineLevel="1">
      <c r="A109" s="49">
        <v>93</v>
      </c>
      <c r="B109" s="44">
        <v>49919</v>
      </c>
      <c r="C109" s="43"/>
      <c r="D109" s="43">
        <f t="shared" si="8"/>
        <v>1527684.6971376175</v>
      </c>
      <c r="E109" s="43">
        <f t="shared" si="9"/>
        <v>-2442478.0959999999</v>
      </c>
      <c r="F109" s="56">
        <f t="shared" si="10"/>
        <v>321881754.65664071</v>
      </c>
      <c r="G109" s="56">
        <f t="shared" si="6"/>
        <v>-81983282.911046386</v>
      </c>
      <c r="H109" s="57">
        <f t="shared" si="7"/>
        <v>239898471.74559432</v>
      </c>
      <c r="I109" s="92">
        <f t="shared" si="11"/>
        <v>-1936347.1359981354</v>
      </c>
    </row>
    <row r="110" spans="1:9" ht="14.5" customHeight="1" outlineLevel="1">
      <c r="A110" s="49">
        <v>94</v>
      </c>
      <c r="B110" s="44">
        <v>49949</v>
      </c>
      <c r="C110" s="43"/>
      <c r="D110" s="43">
        <f t="shared" si="8"/>
        <v>1523355.2955845241</v>
      </c>
      <c r="E110" s="43">
        <f t="shared" si="9"/>
        <v>-2442478.0959999999</v>
      </c>
      <c r="F110" s="56">
        <f t="shared" si="10"/>
        <v>320962631.85622519</v>
      </c>
      <c r="G110" s="56">
        <f t="shared" si="6"/>
        <v>-81749182.333780557</v>
      </c>
      <c r="H110" s="57">
        <f t="shared" si="7"/>
        <v>239213449.52244464</v>
      </c>
      <c r="I110" s="92">
        <f t="shared" si="11"/>
        <v>-1931518.3401477665</v>
      </c>
    </row>
    <row r="111" spans="1:9" ht="14.5" customHeight="1" outlineLevel="1">
      <c r="A111" s="49">
        <v>95</v>
      </c>
      <c r="B111" s="44">
        <v>49980</v>
      </c>
      <c r="C111" s="43"/>
      <c r="D111" s="43">
        <f t="shared" si="8"/>
        <v>1519005.4044675236</v>
      </c>
      <c r="E111" s="43">
        <f t="shared" si="9"/>
        <v>-2442478.0959999999</v>
      </c>
      <c r="F111" s="56">
        <f t="shared" si="10"/>
        <v>320039159.1646927</v>
      </c>
      <c r="G111" s="56">
        <f t="shared" si="6"/>
        <v>-81513973.839247227</v>
      </c>
      <c r="H111" s="57">
        <f t="shared" si="7"/>
        <v>238525185.32544547</v>
      </c>
      <c r="I111" s="92">
        <f t="shared" si="11"/>
        <v>-1926701.5861823109</v>
      </c>
    </row>
    <row r="112" spans="1:9" ht="14.5" customHeight="1" outlineLevel="1">
      <c r="A112" s="49">
        <v>96</v>
      </c>
      <c r="B112" s="44">
        <v>50010</v>
      </c>
      <c r="C112" s="43"/>
      <c r="D112" s="43">
        <f t="shared" si="8"/>
        <v>1514634.926816579</v>
      </c>
      <c r="E112" s="43">
        <f t="shared" si="9"/>
        <v>-2442478.0959999999</v>
      </c>
      <c r="F112" s="56">
        <f t="shared" si="10"/>
        <v>319111315.99550927</v>
      </c>
      <c r="G112" s="56">
        <f t="shared" si="6"/>
        <v>-81277652.184056208</v>
      </c>
      <c r="H112" s="57">
        <f t="shared" si="7"/>
        <v>237833663.81145304</v>
      </c>
      <c r="I112" s="92">
        <f t="shared" si="11"/>
        <v>-1921896.8440721303</v>
      </c>
    </row>
    <row r="113" spans="1:9" ht="14.5" customHeight="1" outlineLevel="1">
      <c r="A113" s="49">
        <v>97</v>
      </c>
      <c r="B113" s="44">
        <v>50041</v>
      </c>
      <c r="C113" s="43"/>
      <c r="D113" s="43">
        <f t="shared" si="8"/>
        <v>1510243.7652027269</v>
      </c>
      <c r="E113" s="43">
        <f t="shared" si="9"/>
        <v>-2442478.0959999999</v>
      </c>
      <c r="F113" s="56">
        <f t="shared" si="10"/>
        <v>318179081.66471195</v>
      </c>
      <c r="G113" s="56">
        <f t="shared" si="6"/>
        <v>-81040212.100002125</v>
      </c>
      <c r="H113" s="57">
        <f t="shared" si="7"/>
        <v>237138869.56470984</v>
      </c>
      <c r="I113" s="92">
        <f t="shared" si="11"/>
        <v>-1917104.0838624742</v>
      </c>
    </row>
    <row r="114" spans="1:9" ht="14.5" customHeight="1" outlineLevel="1">
      <c r="A114" s="49">
        <v>98</v>
      </c>
      <c r="B114" s="44">
        <v>50072</v>
      </c>
      <c r="C114" s="43"/>
      <c r="D114" s="43">
        <f t="shared" si="8"/>
        <v>1505831.8217359076</v>
      </c>
      <c r="E114" s="43">
        <f t="shared" si="9"/>
        <v>-2442478.0959999999</v>
      </c>
      <c r="F114" s="56">
        <f t="shared" si="10"/>
        <v>317242435.39044785</v>
      </c>
      <c r="G114" s="56">
        <f t="shared" si="6"/>
        <v>-80801648.293947056</v>
      </c>
      <c r="H114" s="57">
        <f t="shared" si="7"/>
        <v>236440787.09650081</v>
      </c>
      <c r="I114" s="92">
        <f t="shared" si="11"/>
        <v>-1912323.2756732914</v>
      </c>
    </row>
    <row r="115" spans="1:9" ht="14.5" customHeight="1" outlineLevel="1">
      <c r="A115" s="49">
        <v>99</v>
      </c>
      <c r="B115" s="44">
        <v>50100</v>
      </c>
      <c r="C115" s="43"/>
      <c r="D115" s="43">
        <f t="shared" si="8"/>
        <v>1501398.9980627804</v>
      </c>
      <c r="E115" s="43">
        <f t="shared" si="9"/>
        <v>-2442478.0959999999</v>
      </c>
      <c r="F115" s="56">
        <f t="shared" si="10"/>
        <v>316301356.29251063</v>
      </c>
      <c r="G115" s="56">
        <f t="shared" si="6"/>
        <v>-80561955.447702453</v>
      </c>
      <c r="H115" s="57">
        <f t="shared" si="7"/>
        <v>235739400.84480816</v>
      </c>
      <c r="I115" s="92">
        <f t="shared" si="11"/>
        <v>-1907554.3896990439</v>
      </c>
    </row>
    <row r="116" spans="1:9" ht="14.5" customHeight="1" outlineLevel="1">
      <c r="A116" s="49">
        <v>100</v>
      </c>
      <c r="B116" s="44">
        <v>50131</v>
      </c>
      <c r="C116" s="43"/>
      <c r="D116" s="43">
        <f t="shared" si="8"/>
        <v>1496945.1953645321</v>
      </c>
      <c r="E116" s="43">
        <f t="shared" si="9"/>
        <v>-2442478.0959999999</v>
      </c>
      <c r="F116" s="56">
        <f t="shared" si="10"/>
        <v>315355823.39187515</v>
      </c>
      <c r="G116" s="56">
        <f t="shared" si="6"/>
        <v>-80321128.217910588</v>
      </c>
      <c r="H116" s="57">
        <f t="shared" si="7"/>
        <v>235034695.17396456</v>
      </c>
      <c r="I116" s="92">
        <f t="shared" si="11"/>
        <v>-1902797.3962085219</v>
      </c>
    </row>
    <row r="117" spans="1:9" ht="14.5" customHeight="1" outlineLevel="1">
      <c r="A117" s="49">
        <v>101</v>
      </c>
      <c r="B117" s="44">
        <v>50161</v>
      </c>
      <c r="C117" s="43"/>
      <c r="D117" s="43">
        <f t="shared" si="8"/>
        <v>1492470.3143546751</v>
      </c>
      <c r="E117" s="43">
        <f t="shared" si="9"/>
        <v>-2442478.0959999999</v>
      </c>
      <c r="F117" s="56">
        <f t="shared" si="10"/>
        <v>314405815.61022979</v>
      </c>
      <c r="G117" s="56">
        <f t="shared" si="6"/>
        <v>-80079161.235925525</v>
      </c>
      <c r="H117" s="57">
        <f t="shared" si="7"/>
        <v>234326654.37430426</v>
      </c>
      <c r="I117" s="92">
        <f t="shared" si="11"/>
        <v>-1898052.2655446604</v>
      </c>
    </row>
    <row r="118" spans="1:9" ht="14.5" customHeight="1" outlineLevel="1">
      <c r="A118" s="49">
        <v>102</v>
      </c>
      <c r="B118" s="44">
        <v>50192</v>
      </c>
      <c r="C118" s="43"/>
      <c r="D118" s="43">
        <f t="shared" si="8"/>
        <v>1487974.2552768323</v>
      </c>
      <c r="E118" s="43">
        <f t="shared" si="9"/>
        <v>-2442478.0959999999</v>
      </c>
      <c r="F118" s="56">
        <f t="shared" si="10"/>
        <v>313451311.76950663</v>
      </c>
      <c r="G118" s="56">
        <f t="shared" si="6"/>
        <v>-79836049.107693329</v>
      </c>
      <c r="H118" s="57">
        <f t="shared" si="7"/>
        <v>233615262.66181332</v>
      </c>
      <c r="I118" s="92">
        <f t="shared" si="11"/>
        <v>-1893318.9681243503</v>
      </c>
    </row>
    <row r="119" spans="1:9" ht="14.5" customHeight="1" outlineLevel="1">
      <c r="A119" s="49">
        <v>103</v>
      </c>
      <c r="B119" s="44">
        <v>50222</v>
      </c>
      <c r="C119" s="43"/>
      <c r="D119" s="43">
        <f t="shared" si="8"/>
        <v>1483456.9179025148</v>
      </c>
      <c r="E119" s="43">
        <f t="shared" si="9"/>
        <v>-2442478.0959999999</v>
      </c>
      <c r="F119" s="56">
        <f t="shared" si="10"/>
        <v>312492290.59140915</v>
      </c>
      <c r="G119" s="56">
        <f t="shared" si="6"/>
        <v>-79591786.413631901</v>
      </c>
      <c r="H119" s="57">
        <f t="shared" si="7"/>
        <v>232900504.17777723</v>
      </c>
      <c r="I119" s="92">
        <f t="shared" si="11"/>
        <v>-1888597.4744382545</v>
      </c>
    </row>
    <row r="120" spans="1:9" ht="14.5" customHeight="1" outlineLevel="1">
      <c r="A120" s="49">
        <v>104</v>
      </c>
      <c r="B120" s="44">
        <v>50253</v>
      </c>
      <c r="C120" s="43"/>
      <c r="D120" s="43">
        <f t="shared" si="8"/>
        <v>1478918.2015288856</v>
      </c>
      <c r="E120" s="43">
        <f t="shared" si="9"/>
        <v>-2442478.0959999999</v>
      </c>
      <c r="F120" s="56">
        <f t="shared" si="10"/>
        <v>311528730.69693804</v>
      </c>
      <c r="G120" s="56">
        <f t="shared" si="6"/>
        <v>-79346367.708510116</v>
      </c>
      <c r="H120" s="57">
        <f t="shared" si="7"/>
        <v>232182362.98842794</v>
      </c>
      <c r="I120" s="92">
        <f t="shared" si="11"/>
        <v>-1883887.755050628</v>
      </c>
    </row>
    <row r="121" spans="1:9" ht="14.5" customHeight="1" outlineLevel="1">
      <c r="A121" s="49">
        <v>105</v>
      </c>
      <c r="B121" s="44">
        <v>50284</v>
      </c>
      <c r="C121" s="43"/>
      <c r="D121" s="43">
        <f t="shared" si="8"/>
        <v>1474358.0049765175</v>
      </c>
      <c r="E121" s="43">
        <f t="shared" si="9"/>
        <v>-2442478.0959999999</v>
      </c>
      <c r="F121" s="56">
        <f t="shared" si="10"/>
        <v>310560610.60591453</v>
      </c>
      <c r="G121" s="56">
        <f t="shared" si="6"/>
        <v>-79099787.521326423</v>
      </c>
      <c r="H121" s="57">
        <f t="shared" si="7"/>
        <v>231460823.08458811</v>
      </c>
      <c r="I121" s="92">
        <f t="shared" si="11"/>
        <v>-1879189.7805991303</v>
      </c>
    </row>
    <row r="122" spans="1:9" ht="14.5" customHeight="1" outlineLevel="1">
      <c r="A122" s="49">
        <v>106</v>
      </c>
      <c r="B122" s="44">
        <v>50314</v>
      </c>
      <c r="C122" s="43"/>
      <c r="D122" s="43">
        <f t="shared" si="8"/>
        <v>1469776.2265871346</v>
      </c>
      <c r="E122" s="43">
        <f t="shared" si="9"/>
        <v>-2442478.0959999999</v>
      </c>
      <c r="F122" s="56">
        <f t="shared" si="10"/>
        <v>309587908.73650163</v>
      </c>
      <c r="G122" s="56">
        <f t="shared" si="6"/>
        <v>-78852040.355186954</v>
      </c>
      <c r="H122" s="57">
        <f t="shared" si="7"/>
        <v>230735868.38131469</v>
      </c>
      <c r="I122" s="92">
        <f t="shared" si="11"/>
        <v>-1874503.521794644</v>
      </c>
    </row>
    <row r="123" spans="1:9" ht="14.5" customHeight="1" outlineLevel="1">
      <c r="A123" s="49">
        <v>107</v>
      </c>
      <c r="B123" s="44">
        <v>50345</v>
      </c>
      <c r="C123" s="43"/>
      <c r="D123" s="43">
        <f t="shared" si="8"/>
        <v>1465172.7642213486</v>
      </c>
      <c r="E123" s="43">
        <f t="shared" si="9"/>
        <v>-2442478.0959999999</v>
      </c>
      <c r="F123" s="56">
        <f t="shared" si="10"/>
        <v>308610603.40472299</v>
      </c>
      <c r="G123" s="56">
        <f t="shared" si="6"/>
        <v>-78603120.687182933</v>
      </c>
      <c r="H123" s="57">
        <f t="shared" si="7"/>
        <v>230007482.71754006</v>
      </c>
      <c r="I123" s="92">
        <f t="shared" si="11"/>
        <v>-1869828.9494210912</v>
      </c>
    </row>
    <row r="124" spans="1:9" ht="14.5" customHeight="1" outlineLevel="1">
      <c r="A124" s="49">
        <v>108</v>
      </c>
      <c r="B124" s="44">
        <v>50375</v>
      </c>
      <c r="C124" s="43"/>
      <c r="D124" s="43">
        <f t="shared" si="8"/>
        <v>1460547.5152563795</v>
      </c>
      <c r="E124" s="43">
        <f t="shared" si="9"/>
        <v>-2442478.0959999999</v>
      </c>
      <c r="F124" s="56">
        <f t="shared" si="10"/>
        <v>307628672.82397938</v>
      </c>
      <c r="G124" s="56">
        <f t="shared" si="6"/>
        <v>-78353022.968267545</v>
      </c>
      <c r="H124" s="57">
        <f t="shared" si="7"/>
        <v>229275649.85571182</v>
      </c>
      <c r="I124" s="92">
        <f t="shared" si="11"/>
        <v>-1865166.0343352531</v>
      </c>
    </row>
    <row r="125" spans="1:9" ht="14.5" customHeight="1" outlineLevel="1">
      <c r="A125" s="49">
        <v>109</v>
      </c>
      <c r="B125" s="44">
        <v>50406</v>
      </c>
      <c r="C125" s="43"/>
      <c r="D125" s="43">
        <f t="shared" si="8"/>
        <v>1455900.3765837702</v>
      </c>
      <c r="E125" s="43">
        <f t="shared" si="9"/>
        <v>-2442478.0959999999</v>
      </c>
      <c r="F125" s="56">
        <f t="shared" si="10"/>
        <v>306642095.10456312</v>
      </c>
      <c r="G125" s="56">
        <f t="shared" si="6"/>
        <v>-78101741.623132214</v>
      </c>
      <c r="H125" s="57">
        <f t="shared" si="7"/>
        <v>228540353.48143089</v>
      </c>
      <c r="I125" s="92">
        <f t="shared" si="11"/>
        <v>-1860514.7474665865</v>
      </c>
    </row>
    <row r="126" spans="1:9" ht="14.5" customHeight="1" outlineLevel="1">
      <c r="A126" s="49">
        <v>110</v>
      </c>
      <c r="B126" s="44">
        <v>50437</v>
      </c>
      <c r="C126" s="43"/>
      <c r="D126" s="43">
        <f t="shared" si="8"/>
        <v>1451231.2446070863</v>
      </c>
      <c r="E126" s="43">
        <f t="shared" si="9"/>
        <v>-2442478.0959999999</v>
      </c>
      <c r="F126" s="56">
        <f t="shared" si="10"/>
        <v>305650848.25317019</v>
      </c>
      <c r="G126" s="56">
        <f t="shared" si="6"/>
        <v>-77849271.050082445</v>
      </c>
      <c r="H126" s="57">
        <f t="shared" si="7"/>
        <v>227801577.20308775</v>
      </c>
      <c r="I126" s="92">
        <f t="shared" si="11"/>
        <v>-1855875.0598170445</v>
      </c>
    </row>
    <row r="127" spans="1:9" ht="14.5" customHeight="1" outlineLevel="1">
      <c r="A127" s="49">
        <v>111</v>
      </c>
      <c r="B127" s="44">
        <v>50465</v>
      </c>
      <c r="C127" s="43"/>
      <c r="D127" s="43">
        <f t="shared" si="8"/>
        <v>1446540.0152396073</v>
      </c>
      <c r="E127" s="43">
        <f t="shared" si="9"/>
        <v>-2442478.0959999999</v>
      </c>
      <c r="F127" s="56">
        <f t="shared" si="10"/>
        <v>304654910.17240977</v>
      </c>
      <c r="G127" s="56">
        <f t="shared" si="6"/>
        <v>-77595605.62091276</v>
      </c>
      <c r="H127" s="57">
        <f t="shared" si="7"/>
        <v>227059304.55149701</v>
      </c>
      <c r="I127" s="92">
        <f t="shared" si="11"/>
        <v>-1851246.9424608923</v>
      </c>
    </row>
    <row r="128" spans="1:9" ht="14.5" customHeight="1" outlineLevel="1">
      <c r="A128" s="49">
        <v>112</v>
      </c>
      <c r="B128" s="44">
        <v>50496</v>
      </c>
      <c r="C128" s="43"/>
      <c r="D128" s="43">
        <f t="shared" si="8"/>
        <v>1441826.5839020063</v>
      </c>
      <c r="E128" s="43">
        <f t="shared" si="9"/>
        <v>-2442478.0959999999</v>
      </c>
      <c r="F128" s="56">
        <f t="shared" si="10"/>
        <v>303654258.66031176</v>
      </c>
      <c r="G128" s="56">
        <f t="shared" si="6"/>
        <v>-77340739.680781394</v>
      </c>
      <c r="H128" s="57">
        <f t="shared" si="7"/>
        <v>226313518.97953036</v>
      </c>
      <c r="I128" s="92">
        <f t="shared" si="11"/>
        <v>-1846630.3665445305</v>
      </c>
    </row>
    <row r="129" spans="1:9" ht="14.5" customHeight="1" outlineLevel="1">
      <c r="A129" s="49">
        <v>113</v>
      </c>
      <c r="B129" s="44">
        <v>50526</v>
      </c>
      <c r="C129" s="43"/>
      <c r="D129" s="43">
        <f t="shared" si="8"/>
        <v>1437090.8455200179</v>
      </c>
      <c r="E129" s="43">
        <f t="shared" si="9"/>
        <v>-2442478.0959999999</v>
      </c>
      <c r="F129" s="56">
        <f t="shared" si="10"/>
        <v>302648871.40983176</v>
      </c>
      <c r="G129" s="56">
        <f t="shared" si="6"/>
        <v>-77084667.54808414</v>
      </c>
      <c r="H129" s="57">
        <f t="shared" si="7"/>
        <v>225564203.86174762</v>
      </c>
      <c r="I129" s="92">
        <f t="shared" si="11"/>
        <v>-1842025.3032863152</v>
      </c>
    </row>
    <row r="130" spans="1:9" ht="14.5" customHeight="1" outlineLevel="1">
      <c r="A130" s="49">
        <v>114</v>
      </c>
      <c r="B130" s="44">
        <v>50557</v>
      </c>
      <c r="C130" s="43"/>
      <c r="D130" s="43">
        <f t="shared" si="8"/>
        <v>1432332.6945220975</v>
      </c>
      <c r="E130" s="43">
        <f t="shared" si="9"/>
        <v>-2442478.0959999999</v>
      </c>
      <c r="F130" s="56">
        <f t="shared" si="10"/>
        <v>301638726.00835383</v>
      </c>
      <c r="G130" s="56">
        <f t="shared" si="6"/>
        <v>-76827383.51432772</v>
      </c>
      <c r="H130" s="57">
        <f t="shared" si="7"/>
        <v>224811342.49402612</v>
      </c>
      <c r="I130" s="92">
        <f t="shared" si="11"/>
        <v>-1837431.7239763739</v>
      </c>
    </row>
    <row r="131" spans="1:9" ht="14.5" customHeight="1" outlineLevel="1">
      <c r="A131" s="49">
        <v>115</v>
      </c>
      <c r="B131" s="44">
        <v>50587</v>
      </c>
      <c r="C131" s="43"/>
      <c r="D131" s="43">
        <f t="shared" si="8"/>
        <v>1427552.024837066</v>
      </c>
      <c r="E131" s="43">
        <f t="shared" si="9"/>
        <v>-2442478.0959999999</v>
      </c>
      <c r="F131" s="56">
        <f t="shared" si="10"/>
        <v>300623799.93719089</v>
      </c>
      <c r="G131" s="56">
        <f t="shared" si="6"/>
        <v>-76568881.844002515</v>
      </c>
      <c r="H131" s="57">
        <f t="shared" si="7"/>
        <v>224054918.09318838</v>
      </c>
      <c r="I131" s="92">
        <f t="shared" si="11"/>
        <v>-1832849.5999764332</v>
      </c>
    </row>
    <row r="132" spans="1:9" ht="14.5" customHeight="1" outlineLevel="1">
      <c r="A132" s="49">
        <v>116</v>
      </c>
      <c r="B132" s="44">
        <v>50618</v>
      </c>
      <c r="C132" s="43"/>
      <c r="D132" s="43">
        <f t="shared" si="8"/>
        <v>1422748.7298917463</v>
      </c>
      <c r="E132" s="43">
        <f t="shared" si="9"/>
        <v>-2442478.0959999999</v>
      </c>
      <c r="F132" s="56">
        <f t="shared" si="10"/>
        <v>299604070.57108259</v>
      </c>
      <c r="G132" s="56">
        <f t="shared" si="6"/>
        <v>-76309156.774454728</v>
      </c>
      <c r="H132" s="57">
        <f t="shared" si="7"/>
        <v>223294913.79662788</v>
      </c>
      <c r="I132" s="92">
        <f t="shared" si="11"/>
        <v>-1828278.9027196341</v>
      </c>
    </row>
    <row r="133" spans="1:9" ht="14.5" customHeight="1" outlineLevel="1">
      <c r="A133" s="49">
        <v>117</v>
      </c>
      <c r="B133" s="44">
        <v>50649</v>
      </c>
      <c r="C133" s="43"/>
      <c r="D133" s="43">
        <f t="shared" si="8"/>
        <v>1417922.7026085872</v>
      </c>
      <c r="E133" s="43">
        <f t="shared" si="9"/>
        <v>-2442478.0959999999</v>
      </c>
      <c r="F133" s="56">
        <f t="shared" si="10"/>
        <v>298579515.17769116</v>
      </c>
      <c r="G133" s="56">
        <f t="shared" si="6"/>
        <v>-76048202.515757933</v>
      </c>
      <c r="H133" s="57">
        <f t="shared" si="7"/>
        <v>222531312.66193324</v>
      </c>
      <c r="I133" s="92">
        <f t="shared" si="11"/>
        <v>-1823719.6037103585</v>
      </c>
    </row>
    <row r="134" spans="1:9" ht="14.5" customHeight="1" outlineLevel="1">
      <c r="A134" s="49">
        <v>118</v>
      </c>
      <c r="B134" s="44">
        <v>50679</v>
      </c>
      <c r="C134" s="43"/>
      <c r="D134" s="43">
        <f t="shared" si="8"/>
        <v>1413073.8354032761</v>
      </c>
      <c r="E134" s="43">
        <f t="shared" si="9"/>
        <v>-2442478.0959999999</v>
      </c>
      <c r="F134" s="56">
        <f t="shared" si="10"/>
        <v>297550110.91709441</v>
      </c>
      <c r="G134" s="56">
        <f t="shared" si="6"/>
        <v>-75786013.250583947</v>
      </c>
      <c r="H134" s="57">
        <f t="shared" si="7"/>
        <v>221764097.66651046</v>
      </c>
      <c r="I134" s="92">
        <f t="shared" si="11"/>
        <v>-1819171.6745240486</v>
      </c>
    </row>
    <row r="135" spans="1:9" ht="14.5" customHeight="1" outlineLevel="1">
      <c r="A135" s="49">
        <v>119</v>
      </c>
      <c r="B135" s="44">
        <v>50710</v>
      </c>
      <c r="C135" s="43"/>
      <c r="D135" s="43">
        <f t="shared" si="8"/>
        <v>1408202.0201823416</v>
      </c>
      <c r="E135" s="43">
        <f t="shared" si="9"/>
        <v>-2442478.0959999999</v>
      </c>
      <c r="F135" s="56">
        <f t="shared" si="10"/>
        <v>296515834.84127676</v>
      </c>
      <c r="G135" s="56">
        <f t="shared" si="6"/>
        <v>-75522583.134073183</v>
      </c>
      <c r="H135" s="57">
        <f t="shared" si="7"/>
        <v>220993251.70720357</v>
      </c>
      <c r="I135" s="92">
        <f t="shared" si="11"/>
        <v>-1814635.0868070312</v>
      </c>
    </row>
    <row r="136" spans="1:9" ht="14.5" customHeight="1" outlineLevel="1">
      <c r="A136" s="49">
        <v>120</v>
      </c>
      <c r="B136" s="44">
        <v>50740</v>
      </c>
      <c r="C136" s="43"/>
      <c r="D136" s="43">
        <f t="shared" si="8"/>
        <v>1403307.1483407428</v>
      </c>
      <c r="E136" s="43">
        <f t="shared" si="9"/>
        <v>-2442478.0959999999</v>
      </c>
      <c r="F136" s="56">
        <f t="shared" si="10"/>
        <v>295476663.89361751</v>
      </c>
      <c r="G136" s="56">
        <f t="shared" si="6"/>
        <v>-75257906.293704376</v>
      </c>
      <c r="H136" s="57">
        <f t="shared" si="7"/>
        <v>220218757.59991312</v>
      </c>
      <c r="I136" s="92">
        <f t="shared" si="11"/>
        <v>-1810109.8122763406</v>
      </c>
    </row>
    <row r="137" spans="1:9" ht="14.5" customHeight="1" outlineLevel="1">
      <c r="A137" s="49">
        <v>121</v>
      </c>
      <c r="B137" s="44">
        <v>50771</v>
      </c>
      <c r="C137" s="43"/>
      <c r="D137" s="43">
        <f t="shared" si="8"/>
        <v>1398389.1107594485</v>
      </c>
      <c r="E137" s="43">
        <f t="shared" si="9"/>
        <v>-2442478.0959999999</v>
      </c>
      <c r="F137" s="56">
        <f t="shared" si="10"/>
        <v>294432574.90837693</v>
      </c>
      <c r="G137" s="56">
        <f t="shared" si="6"/>
        <v>-74991976.829163596</v>
      </c>
      <c r="H137" s="57">
        <f t="shared" si="7"/>
        <v>219440598.07921332</v>
      </c>
      <c r="I137" s="92">
        <f t="shared" si="11"/>
        <v>-1805595.8227195416</v>
      </c>
    </row>
    <row r="138" spans="1:9" ht="14.5" customHeight="1" outlineLevel="1">
      <c r="A138" s="49">
        <v>122</v>
      </c>
      <c r="B138" s="44">
        <v>50802</v>
      </c>
      <c r="C138" s="43"/>
      <c r="D138" s="43">
        <f t="shared" si="8"/>
        <v>1393447.7978030047</v>
      </c>
      <c r="E138" s="43">
        <f t="shared" si="9"/>
        <v>-2442478.0959999999</v>
      </c>
      <c r="F138" s="56">
        <f t="shared" si="10"/>
        <v>293383544.6101799</v>
      </c>
      <c r="G138" s="56">
        <f t="shared" si="6"/>
        <v>-74724788.81221281</v>
      </c>
      <c r="H138" s="57">
        <f t="shared" si="7"/>
        <v>218658755.79796708</v>
      </c>
      <c r="I138" s="92">
        <f t="shared" si="11"/>
        <v>-1801093.0899945549</v>
      </c>
    </row>
    <row r="139" spans="1:9" ht="14.5" customHeight="1" outlineLevel="1">
      <c r="A139" s="49">
        <v>123</v>
      </c>
      <c r="B139" s="44">
        <v>50830</v>
      </c>
      <c r="C139" s="43"/>
      <c r="D139" s="43">
        <f t="shared" si="8"/>
        <v>1388483.0993170911</v>
      </c>
      <c r="E139" s="43">
        <f t="shared" si="9"/>
        <v>-2442478.0959999999</v>
      </c>
      <c r="F139" s="56">
        <f t="shared" si="10"/>
        <v>292329549.61349696</v>
      </c>
      <c r="G139" s="56">
        <f t="shared" si="6"/>
        <v>-74456336.286557674</v>
      </c>
      <c r="H139" s="57">
        <f t="shared" si="7"/>
        <v>217873213.32693928</v>
      </c>
      <c r="I139" s="92">
        <f t="shared" si="11"/>
        <v>-1796601.5860294811</v>
      </c>
    </row>
    <row r="140" spans="1:9" ht="14.5" customHeight="1" outlineLevel="1">
      <c r="A140" s="49">
        <v>124</v>
      </c>
      <c r="B140" s="44">
        <v>50861</v>
      </c>
      <c r="C140" s="43"/>
      <c r="D140" s="43">
        <f t="shared" si="8"/>
        <v>1383494.9046260647</v>
      </c>
      <c r="E140" s="43">
        <f t="shared" si="9"/>
        <v>-2442478.0959999999</v>
      </c>
      <c r="F140" s="56">
        <f t="shared" si="10"/>
        <v>291270566.42212301</v>
      </c>
      <c r="G140" s="56">
        <f t="shared" si="6"/>
        <v>-74186613.267714724</v>
      </c>
      <c r="H140" s="57">
        <f t="shared" si="7"/>
        <v>217083953.15440828</v>
      </c>
      <c r="I140" s="92">
        <f t="shared" si="11"/>
        <v>-1792121.2828224255</v>
      </c>
    </row>
    <row r="141" spans="1:9" ht="14.5" customHeight="1" outlineLevel="1">
      <c r="A141" s="49">
        <v>125</v>
      </c>
      <c r="B141" s="44">
        <v>50891</v>
      </c>
      <c r="C141" s="43"/>
      <c r="D141" s="43">
        <f t="shared" si="8"/>
        <v>1378483.1025304927</v>
      </c>
      <c r="E141" s="43">
        <f t="shared" si="9"/>
        <v>-2442478.0959999999</v>
      </c>
      <c r="F141" s="56">
        <f t="shared" si="10"/>
        <v>290206571.42865348</v>
      </c>
      <c r="G141" s="56">
        <f t="shared" si="6"/>
        <v>-73915613.742878035</v>
      </c>
      <c r="H141" s="57">
        <f t="shared" si="7"/>
        <v>216290957.68577546</v>
      </c>
      <c r="I141" s="92">
        <f t="shared" si="11"/>
        <v>-1787652.1524413219</v>
      </c>
    </row>
    <row r="142" spans="1:9" ht="14.5" customHeight="1" outlineLevel="1">
      <c r="A142" s="49">
        <v>126</v>
      </c>
      <c r="B142" s="44">
        <v>50922</v>
      </c>
      <c r="C142" s="43"/>
      <c r="D142" s="43">
        <f t="shared" si="8"/>
        <v>1373447.5813046743</v>
      </c>
      <c r="E142" s="43">
        <f t="shared" si="9"/>
        <v>-2442478.0959999999</v>
      </c>
      <c r="F142" s="56">
        <f t="shared" si="10"/>
        <v>289137540.91395813</v>
      </c>
      <c r="G142" s="56">
        <f t="shared" si="6"/>
        <v>-73643331.670785129</v>
      </c>
      <c r="H142" s="57">
        <f t="shared" si="7"/>
        <v>215494209.243173</v>
      </c>
      <c r="I142" s="92">
        <f t="shared" si="11"/>
        <v>-1783194.1670237631</v>
      </c>
    </row>
    <row r="143" spans="1:9" ht="14.5" customHeight="1" outlineLevel="1">
      <c r="A143" s="49">
        <v>127</v>
      </c>
      <c r="B143" s="44">
        <v>50952</v>
      </c>
      <c r="C143" s="43"/>
      <c r="D143" s="43">
        <f t="shared" si="8"/>
        <v>1368388.2286941486</v>
      </c>
      <c r="E143" s="43">
        <f t="shared" si="9"/>
        <v>-2442478.0959999999</v>
      </c>
      <c r="F143" s="56">
        <f t="shared" si="10"/>
        <v>288063451.04665226</v>
      </c>
      <c r="G143" s="56">
        <f t="shared" si="6"/>
        <v>-73369760.981582329</v>
      </c>
      <c r="H143" s="57">
        <f t="shared" si="7"/>
        <v>214693690.06506991</v>
      </c>
      <c r="I143" s="92">
        <f t="shared" si="11"/>
        <v>-1778747.2987768215</v>
      </c>
    </row>
    <row r="144" spans="1:9" ht="14.5" customHeight="1" outlineLevel="1">
      <c r="A144" s="49">
        <v>128</v>
      </c>
      <c r="B144" s="44">
        <v>50983</v>
      </c>
      <c r="C144" s="43"/>
      <c r="D144" s="43">
        <f t="shared" si="8"/>
        <v>1363304.931913194</v>
      </c>
      <c r="E144" s="43">
        <f t="shared" si="9"/>
        <v>-2442478.0959999999</v>
      </c>
      <c r="F144" s="56">
        <f t="shared" si="10"/>
        <v>286984277.88256544</v>
      </c>
      <c r="G144" s="56">
        <f t="shared" ref="G144:G196" si="12">-F144*$D$5</f>
        <v>-73094895.576689407</v>
      </c>
      <c r="H144" s="57">
        <f t="shared" ref="H144:H196" si="13">F144+G144</f>
        <v>213889382.30587602</v>
      </c>
      <c r="I144" s="92">
        <f t="shared" si="11"/>
        <v>-1774311.5199768788</v>
      </c>
    </row>
    <row r="145" spans="1:9" ht="14.5" customHeight="1" outlineLevel="1">
      <c r="A145" s="49">
        <v>129</v>
      </c>
      <c r="B145" s="44">
        <v>51014</v>
      </c>
      <c r="C145" s="43"/>
      <c r="D145" s="43">
        <f t="shared" si="8"/>
        <v>1358197.5776423127</v>
      </c>
      <c r="E145" s="43">
        <f t="shared" si="9"/>
        <v>-2442478.0959999999</v>
      </c>
      <c r="F145" s="56">
        <f t="shared" si="10"/>
        <v>285899997.36420774</v>
      </c>
      <c r="G145" s="56">
        <f t="shared" si="12"/>
        <v>-72818729.328663707</v>
      </c>
      <c r="H145" s="57">
        <f t="shared" si="13"/>
        <v>213081268.03554404</v>
      </c>
      <c r="I145" s="92">
        <f t="shared" si="11"/>
        <v>-1769886.802969455</v>
      </c>
    </row>
    <row r="146" spans="1:9" ht="14.5" customHeight="1" outlineLevel="1">
      <c r="A146" s="49">
        <v>130</v>
      </c>
      <c r="B146" s="44">
        <v>51044</v>
      </c>
      <c r="C146" s="43"/>
      <c r="D146" s="43">
        <f t="shared" ref="D146:D196" si="14">H145*$D$2</f>
        <v>1353066.0520257049</v>
      </c>
      <c r="E146" s="43">
        <f t="shared" ref="E146:E209" si="15">-$D$3</f>
        <v>-2442478.0959999999</v>
      </c>
      <c r="F146" s="56">
        <f t="shared" ref="F146:F196" si="16">F145+C146+D146+E146</f>
        <v>284810585.3202334</v>
      </c>
      <c r="G146" s="56">
        <f t="shared" si="12"/>
        <v>-72541256.081063449</v>
      </c>
      <c r="H146" s="57">
        <f t="shared" si="13"/>
        <v>212269329.23916996</v>
      </c>
      <c r="I146" s="92">
        <f t="shared" ref="I146:I209" si="17">((1/((1+$D$7)^A146))*E146)</f>
        <v>-1765473.1201690328</v>
      </c>
    </row>
    <row r="147" spans="1:9" ht="14.5" customHeight="1" outlineLevel="1">
      <c r="A147" s="49">
        <v>131</v>
      </c>
      <c r="B147" s="44">
        <v>51075</v>
      </c>
      <c r="C147" s="43"/>
      <c r="D147" s="43">
        <f t="shared" si="14"/>
        <v>1347910.2406687294</v>
      </c>
      <c r="E147" s="43">
        <f t="shared" si="15"/>
        <v>-2442478.0959999999</v>
      </c>
      <c r="F147" s="56">
        <f t="shared" si="16"/>
        <v>283716017.4649021</v>
      </c>
      <c r="G147" s="56">
        <f t="shared" si="12"/>
        <v>-72262469.648310557</v>
      </c>
      <c r="H147" s="57">
        <f t="shared" si="13"/>
        <v>211453547.81659156</v>
      </c>
      <c r="I147" s="92">
        <f t="shared" si="17"/>
        <v>-1761070.4440588858</v>
      </c>
    </row>
    <row r="148" spans="1:9" ht="14.5" customHeight="1" outlineLevel="1">
      <c r="A148" s="49">
        <v>132</v>
      </c>
      <c r="B148" s="44">
        <v>51105</v>
      </c>
      <c r="C148" s="43"/>
      <c r="D148" s="43">
        <f t="shared" si="14"/>
        <v>1342730.0286353566</v>
      </c>
      <c r="E148" s="43">
        <f t="shared" si="15"/>
        <v>-2442478.0959999999</v>
      </c>
      <c r="F148" s="56">
        <f t="shared" si="16"/>
        <v>282616269.39753747</v>
      </c>
      <c r="G148" s="56">
        <f t="shared" si="12"/>
        <v>-71982363.815552786</v>
      </c>
      <c r="H148" s="57">
        <f t="shared" si="13"/>
        <v>210633905.5819847</v>
      </c>
      <c r="I148" s="92">
        <f t="shared" si="17"/>
        <v>-1756678.7471909085</v>
      </c>
    </row>
    <row r="149" spans="1:9" ht="14.5" customHeight="1" outlineLevel="1">
      <c r="A149" s="49">
        <v>133</v>
      </c>
      <c r="B149" s="44">
        <v>51136</v>
      </c>
      <c r="C149" s="43"/>
      <c r="D149" s="43">
        <f t="shared" si="14"/>
        <v>1337525.300445603</v>
      </c>
      <c r="E149" s="43">
        <f t="shared" si="15"/>
        <v>-2442478.0959999999</v>
      </c>
      <c r="F149" s="56">
        <f t="shared" si="16"/>
        <v>281511316.60198307</v>
      </c>
      <c r="G149" s="56">
        <f t="shared" si="12"/>
        <v>-71700932.338525087</v>
      </c>
      <c r="H149" s="57">
        <f t="shared" si="13"/>
        <v>209810384.26345798</v>
      </c>
      <c r="I149" s="92">
        <f t="shared" si="17"/>
        <v>-1752298.002185445</v>
      </c>
    </row>
    <row r="150" spans="1:9" ht="14.5" customHeight="1" outlineLevel="1">
      <c r="A150" s="49">
        <v>134</v>
      </c>
      <c r="B150" s="44">
        <v>51167</v>
      </c>
      <c r="C150" s="43"/>
      <c r="D150" s="43">
        <f t="shared" si="14"/>
        <v>1332295.9400729584</v>
      </c>
      <c r="E150" s="43">
        <f t="shared" si="15"/>
        <v>-2442478.0959999999</v>
      </c>
      <c r="F150" s="56">
        <f t="shared" si="16"/>
        <v>280401134.44605601</v>
      </c>
      <c r="G150" s="56">
        <f t="shared" si="12"/>
        <v>-71418168.943410456</v>
      </c>
      <c r="H150" s="57">
        <f t="shared" si="13"/>
        <v>208982965.50264555</v>
      </c>
      <c r="I150" s="92">
        <f t="shared" si="17"/>
        <v>-1747928.1817311174</v>
      </c>
    </row>
    <row r="151" spans="1:9" ht="14.5" customHeight="1" outlineLevel="1">
      <c r="A151" s="49">
        <v>135</v>
      </c>
      <c r="B151" s="44">
        <v>51196</v>
      </c>
      <c r="C151" s="43"/>
      <c r="D151" s="43">
        <f t="shared" si="14"/>
        <v>1327041.8309417993</v>
      </c>
      <c r="E151" s="43">
        <f t="shared" si="15"/>
        <v>-2442478.0959999999</v>
      </c>
      <c r="F151" s="56">
        <f t="shared" si="16"/>
        <v>279285698.18099779</v>
      </c>
      <c r="G151" s="56">
        <f t="shared" si="12"/>
        <v>-71134067.326700136</v>
      </c>
      <c r="H151" s="57">
        <f t="shared" si="13"/>
        <v>208151630.85429764</v>
      </c>
      <c r="I151" s="92">
        <f t="shared" si="17"/>
        <v>-1743569.2585846558</v>
      </c>
    </row>
    <row r="152" spans="1:9" ht="14.5" customHeight="1" outlineLevel="1">
      <c r="A152" s="49">
        <v>136</v>
      </c>
      <c r="B152" s="44">
        <v>51227</v>
      </c>
      <c r="C152" s="43"/>
      <c r="D152" s="43">
        <f t="shared" si="14"/>
        <v>1321762.85592479</v>
      </c>
      <c r="E152" s="43">
        <f t="shared" si="15"/>
        <v>-2442478.0959999999</v>
      </c>
      <c r="F152" s="56">
        <f t="shared" si="16"/>
        <v>278164982.94092256</v>
      </c>
      <c r="G152" s="56">
        <f t="shared" si="12"/>
        <v>-70848621.155052975</v>
      </c>
      <c r="H152" s="57">
        <f t="shared" si="13"/>
        <v>207316361.7858696</v>
      </c>
      <c r="I152" s="92">
        <f t="shared" si="17"/>
        <v>-1739221.205570729</v>
      </c>
    </row>
    <row r="153" spans="1:9" ht="14.5" customHeight="1" outlineLevel="1">
      <c r="A153" s="49">
        <v>137</v>
      </c>
      <c r="B153" s="44">
        <v>51257</v>
      </c>
      <c r="C153" s="43"/>
      <c r="D153" s="43">
        <f t="shared" si="14"/>
        <v>1316458.8973402721</v>
      </c>
      <c r="E153" s="43">
        <f t="shared" si="15"/>
        <v>-2442478.0959999999</v>
      </c>
      <c r="F153" s="56">
        <f t="shared" si="16"/>
        <v>277038963.74226284</v>
      </c>
      <c r="G153" s="56">
        <f t="shared" si="12"/>
        <v>-70561824.065154344</v>
      </c>
      <c r="H153" s="57">
        <f t="shared" si="13"/>
        <v>206477139.6771085</v>
      </c>
      <c r="I153" s="92">
        <f t="shared" si="17"/>
        <v>-1734883.9955817745</v>
      </c>
    </row>
    <row r="154" spans="1:9" ht="14.5" customHeight="1" outlineLevel="1">
      <c r="A154" s="49">
        <v>138</v>
      </c>
      <c r="B154" s="44">
        <v>51288</v>
      </c>
      <c r="C154" s="43"/>
      <c r="D154" s="43">
        <f t="shared" si="14"/>
        <v>1311129.836949639</v>
      </c>
      <c r="E154" s="43">
        <f t="shared" si="15"/>
        <v>-2442478.0959999999</v>
      </c>
      <c r="F154" s="56">
        <f t="shared" si="16"/>
        <v>275907615.48321247</v>
      </c>
      <c r="G154" s="56">
        <f t="shared" si="12"/>
        <v>-70273669.663574219</v>
      </c>
      <c r="H154" s="57">
        <f t="shared" si="13"/>
        <v>205633945.81963825</v>
      </c>
      <c r="I154" s="92">
        <f t="shared" si="17"/>
        <v>-1730557.6015778303</v>
      </c>
    </row>
    <row r="155" spans="1:9" ht="14.5" customHeight="1" outlineLevel="1">
      <c r="A155" s="49">
        <v>139</v>
      </c>
      <c r="B155" s="44">
        <v>51318</v>
      </c>
      <c r="C155" s="43"/>
      <c r="D155" s="43">
        <f t="shared" si="14"/>
        <v>1305775.5559547031</v>
      </c>
      <c r="E155" s="43">
        <f t="shared" si="15"/>
        <v>-2442478.0959999999</v>
      </c>
      <c r="F155" s="56">
        <f t="shared" si="16"/>
        <v>274770912.94316715</v>
      </c>
      <c r="G155" s="56">
        <f t="shared" si="12"/>
        <v>-69984151.526624665</v>
      </c>
      <c r="H155" s="57">
        <f t="shared" si="13"/>
        <v>204786761.41654247</v>
      </c>
      <c r="I155" s="92">
        <f t="shared" si="17"/>
        <v>-1726241.9965863647</v>
      </c>
    </row>
    <row r="156" spans="1:9" ht="14.5" customHeight="1" outlineLevel="1">
      <c r="A156" s="49">
        <v>140</v>
      </c>
      <c r="B156" s="44">
        <v>51349</v>
      </c>
      <c r="C156" s="43"/>
      <c r="D156" s="43">
        <f t="shared" si="14"/>
        <v>1300395.9349950447</v>
      </c>
      <c r="E156" s="43">
        <f t="shared" si="15"/>
        <v>-2442478.0959999999</v>
      </c>
      <c r="F156" s="56">
        <f t="shared" si="16"/>
        <v>273628830.78216219</v>
      </c>
      <c r="G156" s="56">
        <f t="shared" si="12"/>
        <v>-69693263.200216711</v>
      </c>
      <c r="H156" s="57">
        <f t="shared" si="13"/>
        <v>203935567.58194548</v>
      </c>
      <c r="I156" s="92">
        <f t="shared" si="17"/>
        <v>-1721937.1537021091</v>
      </c>
    </row>
    <row r="157" spans="1:9" ht="14.5" customHeight="1" outlineLevel="1">
      <c r="A157" s="49">
        <v>141</v>
      </c>
      <c r="B157" s="44">
        <v>51380</v>
      </c>
      <c r="C157" s="43"/>
      <c r="D157" s="43">
        <f t="shared" si="14"/>
        <v>1294990.8541453539</v>
      </c>
      <c r="E157" s="43">
        <f t="shared" si="15"/>
        <v>-2442478.0959999999</v>
      </c>
      <c r="F157" s="56">
        <f t="shared" si="16"/>
        <v>272481343.54030752</v>
      </c>
      <c r="G157" s="56">
        <f t="shared" si="12"/>
        <v>-69400998.199716315</v>
      </c>
      <c r="H157" s="57">
        <f t="shared" si="13"/>
        <v>203080345.34059119</v>
      </c>
      <c r="I157" s="92">
        <f t="shared" si="17"/>
        <v>-1717643.0460868918</v>
      </c>
    </row>
    <row r="158" spans="1:9" ht="14.5" customHeight="1" outlineLevel="1">
      <c r="A158" s="49">
        <v>142</v>
      </c>
      <c r="B158" s="44">
        <v>51410</v>
      </c>
      <c r="C158" s="43"/>
      <c r="D158" s="43">
        <f t="shared" si="14"/>
        <v>1289560.1929127541</v>
      </c>
      <c r="E158" s="43">
        <f t="shared" si="15"/>
        <v>-2442478.0959999999</v>
      </c>
      <c r="F158" s="56">
        <f t="shared" si="16"/>
        <v>271328425.63722026</v>
      </c>
      <c r="G158" s="56">
        <f t="shared" si="12"/>
        <v>-69107350.009800002</v>
      </c>
      <c r="H158" s="57">
        <f t="shared" si="13"/>
        <v>202221075.62742025</v>
      </c>
      <c r="I158" s="92">
        <f t="shared" si="17"/>
        <v>-1713359.6469694686</v>
      </c>
    </row>
    <row r="159" spans="1:9" ht="14.5" customHeight="1" outlineLevel="1">
      <c r="A159" s="49">
        <v>143</v>
      </c>
      <c r="B159" s="44">
        <v>51441</v>
      </c>
      <c r="C159" s="43"/>
      <c r="D159" s="43">
        <f t="shared" si="14"/>
        <v>1284103.8302341187</v>
      </c>
      <c r="E159" s="43">
        <f t="shared" si="15"/>
        <v>-2442478.0959999999</v>
      </c>
      <c r="F159" s="56">
        <f t="shared" si="16"/>
        <v>270170051.37145436</v>
      </c>
      <c r="G159" s="56">
        <f t="shared" si="12"/>
        <v>-68812312.084309414</v>
      </c>
      <c r="H159" s="57">
        <f t="shared" si="13"/>
        <v>201357739.28714496</v>
      </c>
      <c r="I159" s="92">
        <f t="shared" si="17"/>
        <v>-1709086.9296453553</v>
      </c>
    </row>
    <row r="160" spans="1:9" ht="14.5" customHeight="1" outlineLevel="1">
      <c r="A160" s="49">
        <v>144</v>
      </c>
      <c r="B160" s="44">
        <v>51471</v>
      </c>
      <c r="C160" s="43"/>
      <c r="D160" s="43">
        <f t="shared" si="14"/>
        <v>1278621.6444733706</v>
      </c>
      <c r="E160" s="43">
        <f t="shared" si="15"/>
        <v>-2442478.0959999999</v>
      </c>
      <c r="F160" s="56">
        <f t="shared" si="16"/>
        <v>269006194.91992772</v>
      </c>
      <c r="G160" s="56">
        <f t="shared" si="12"/>
        <v>-68515877.84610559</v>
      </c>
      <c r="H160" s="57">
        <f t="shared" si="13"/>
        <v>200490317.07382214</v>
      </c>
      <c r="I160" s="92">
        <f t="shared" si="17"/>
        <v>-1704824.8674766636</v>
      </c>
    </row>
    <row r="161" spans="1:9" ht="14.5" customHeight="1" outlineLevel="1">
      <c r="A161" s="49">
        <v>145</v>
      </c>
      <c r="B161" s="44">
        <v>51502</v>
      </c>
      <c r="C161" s="43"/>
      <c r="D161" s="43">
        <f t="shared" si="14"/>
        <v>1273113.5134187706</v>
      </c>
      <c r="E161" s="43">
        <f t="shared" si="15"/>
        <v>-2442478.0959999999</v>
      </c>
      <c r="F161" s="56">
        <f t="shared" si="16"/>
        <v>267836830.33734652</v>
      </c>
      <c r="G161" s="56">
        <f t="shared" si="12"/>
        <v>-68218040.686922148</v>
      </c>
      <c r="H161" s="57">
        <f t="shared" si="13"/>
        <v>199618789.65042436</v>
      </c>
      <c r="I161" s="92">
        <f t="shared" si="17"/>
        <v>-1700573.4338919336</v>
      </c>
    </row>
    <row r="162" spans="1:9" ht="14.5" customHeight="1" outlineLevel="1">
      <c r="A162" s="49">
        <v>146</v>
      </c>
      <c r="B162" s="44">
        <v>51533</v>
      </c>
      <c r="C162" s="43"/>
      <c r="D162" s="43">
        <f t="shared" si="14"/>
        <v>1267579.3142801949</v>
      </c>
      <c r="E162" s="43">
        <f t="shared" si="15"/>
        <v>-2442478.0959999999</v>
      </c>
      <c r="F162" s="56">
        <f t="shared" si="16"/>
        <v>266661931.55562672</v>
      </c>
      <c r="G162" s="56">
        <f t="shared" si="12"/>
        <v>-67918793.967218116</v>
      </c>
      <c r="H162" s="57">
        <f t="shared" si="13"/>
        <v>198743137.58840859</v>
      </c>
      <c r="I162" s="92">
        <f t="shared" si="17"/>
        <v>-1696332.6023859687</v>
      </c>
    </row>
    <row r="163" spans="1:9" ht="14.5" customHeight="1" outlineLevel="1">
      <c r="A163" s="49">
        <v>147</v>
      </c>
      <c r="B163" s="44">
        <v>51561</v>
      </c>
      <c r="C163" s="43"/>
      <c r="D163" s="43">
        <f t="shared" si="14"/>
        <v>1262018.9236863947</v>
      </c>
      <c r="E163" s="43">
        <f t="shared" si="15"/>
        <v>-2442478.0959999999</v>
      </c>
      <c r="F163" s="56">
        <f t="shared" si="16"/>
        <v>265481472.38331312</v>
      </c>
      <c r="G163" s="56">
        <f t="shared" si="12"/>
        <v>-67618131.01602985</v>
      </c>
      <c r="H163" s="57">
        <f t="shared" si="13"/>
        <v>197863341.36728328</v>
      </c>
      <c r="I163" s="92">
        <f t="shared" si="17"/>
        <v>-1692102.3465196698</v>
      </c>
    </row>
    <row r="164" spans="1:9" ht="14.5" customHeight="1" outlineLevel="1">
      <c r="A164" s="49">
        <v>148</v>
      </c>
      <c r="B164" s="44">
        <v>51592</v>
      </c>
      <c r="C164" s="43"/>
      <c r="D164" s="43">
        <f t="shared" si="14"/>
        <v>1256432.2176822489</v>
      </c>
      <c r="E164" s="43">
        <f t="shared" si="15"/>
        <v>-2442478.0959999999</v>
      </c>
      <c r="F164" s="56">
        <f t="shared" si="16"/>
        <v>264295426.50499538</v>
      </c>
      <c r="G164" s="56">
        <f t="shared" si="12"/>
        <v>-67316045.130822316</v>
      </c>
      <c r="H164" s="57">
        <f t="shared" si="13"/>
        <v>196979381.37417305</v>
      </c>
      <c r="I164" s="92">
        <f t="shared" si="17"/>
        <v>-1687882.6399198701</v>
      </c>
    </row>
    <row r="165" spans="1:9" ht="14.5" customHeight="1" outlineLevel="1">
      <c r="A165" s="49">
        <v>149</v>
      </c>
      <c r="B165" s="44">
        <v>51622</v>
      </c>
      <c r="C165" s="43"/>
      <c r="D165" s="43">
        <f t="shared" si="14"/>
        <v>1250819.071725999</v>
      </c>
      <c r="E165" s="43">
        <f t="shared" si="15"/>
        <v>-2442478.0959999999</v>
      </c>
      <c r="F165" s="56">
        <f t="shared" si="16"/>
        <v>263103767.48072138</v>
      </c>
      <c r="G165" s="56">
        <f t="shared" si="12"/>
        <v>-67012529.577339731</v>
      </c>
      <c r="H165" s="57">
        <f t="shared" si="13"/>
        <v>196091237.90338165</v>
      </c>
      <c r="I165" s="92">
        <f t="shared" si="17"/>
        <v>-1683673.4562791723</v>
      </c>
    </row>
    <row r="166" spans="1:9" ht="14.5" customHeight="1" outlineLevel="1">
      <c r="A166" s="49">
        <v>150</v>
      </c>
      <c r="B166" s="44">
        <v>51653</v>
      </c>
      <c r="C166" s="43"/>
      <c r="D166" s="43">
        <f t="shared" si="14"/>
        <v>1245179.3606864735</v>
      </c>
      <c r="E166" s="43">
        <f t="shared" si="15"/>
        <v>-2442478.0959999999</v>
      </c>
      <c r="F166" s="56">
        <f t="shared" si="16"/>
        <v>261906468.74540788</v>
      </c>
      <c r="G166" s="56">
        <f t="shared" si="12"/>
        <v>-66707577.589455381</v>
      </c>
      <c r="H166" s="57">
        <f t="shared" si="13"/>
        <v>195198891.15595251</v>
      </c>
      <c r="I166" s="92">
        <f t="shared" si="17"/>
        <v>-1679474.7693557832</v>
      </c>
    </row>
    <row r="167" spans="1:9" ht="14.5" customHeight="1" outlineLevel="1">
      <c r="A167" s="49">
        <v>151</v>
      </c>
      <c r="B167" s="44">
        <v>51683</v>
      </c>
      <c r="C167" s="43"/>
      <c r="D167" s="43">
        <f t="shared" si="14"/>
        <v>1239512.9588402985</v>
      </c>
      <c r="E167" s="43">
        <f t="shared" si="15"/>
        <v>-2442478.0959999999</v>
      </c>
      <c r="F167" s="56">
        <f t="shared" si="16"/>
        <v>260703503.6082482</v>
      </c>
      <c r="G167" s="56">
        <f t="shared" si="12"/>
        <v>-66401182.369020812</v>
      </c>
      <c r="H167" s="57">
        <f t="shared" si="13"/>
        <v>194302321.23922738</v>
      </c>
      <c r="I167" s="92">
        <f t="shared" si="17"/>
        <v>-1675286.5529733498</v>
      </c>
    </row>
    <row r="168" spans="1:9" ht="14.5" customHeight="1" outlineLevel="1">
      <c r="A168" s="49">
        <v>152</v>
      </c>
      <c r="B168" s="44">
        <v>51714</v>
      </c>
      <c r="C168" s="43"/>
      <c r="D168" s="43">
        <f t="shared" si="14"/>
        <v>1233819.739869094</v>
      </c>
      <c r="E168" s="43">
        <f t="shared" si="15"/>
        <v>-2442478.0959999999</v>
      </c>
      <c r="F168" s="56">
        <f t="shared" si="16"/>
        <v>259494845.25211731</v>
      </c>
      <c r="G168" s="56">
        <f t="shared" si="12"/>
        <v>-66093337.085714273</v>
      </c>
      <c r="H168" s="57">
        <f t="shared" si="13"/>
        <v>193401508.16640303</v>
      </c>
      <c r="I168" s="92">
        <f t="shared" si="17"/>
        <v>-1671108.781020798</v>
      </c>
    </row>
    <row r="169" spans="1:9" ht="14.5" customHeight="1" outlineLevel="1">
      <c r="A169" s="49">
        <v>153</v>
      </c>
      <c r="B169" s="44">
        <v>51745</v>
      </c>
      <c r="C169" s="43"/>
      <c r="D169" s="43">
        <f t="shared" si="14"/>
        <v>1228099.5768566593</v>
      </c>
      <c r="E169" s="43">
        <f t="shared" si="15"/>
        <v>-2442478.0959999999</v>
      </c>
      <c r="F169" s="56">
        <f t="shared" si="16"/>
        <v>258280466.73297399</v>
      </c>
      <c r="G169" s="56">
        <f t="shared" si="12"/>
        <v>-65784034.876888469</v>
      </c>
      <c r="H169" s="57">
        <f t="shared" si="13"/>
        <v>192496431.85608554</v>
      </c>
      <c r="I169" s="92">
        <f t="shared" si="17"/>
        <v>-1666941.4274521673</v>
      </c>
    </row>
    <row r="170" spans="1:9" ht="14.5" customHeight="1" outlineLevel="1">
      <c r="A170" s="49">
        <v>154</v>
      </c>
      <c r="B170" s="44">
        <v>51775</v>
      </c>
      <c r="C170" s="43"/>
      <c r="D170" s="43">
        <f t="shared" si="14"/>
        <v>1222352.3422861432</v>
      </c>
      <c r="E170" s="43">
        <f t="shared" si="15"/>
        <v>-2442478.0959999999</v>
      </c>
      <c r="F170" s="56">
        <f t="shared" si="16"/>
        <v>257060340.97926015</v>
      </c>
      <c r="G170" s="56">
        <f t="shared" si="12"/>
        <v>-65473268.847417556</v>
      </c>
      <c r="H170" s="57">
        <f t="shared" si="13"/>
        <v>191587072.13184258</v>
      </c>
      <c r="I170" s="92">
        <f t="shared" si="17"/>
        <v>-1662784.4662864513</v>
      </c>
    </row>
    <row r="171" spans="1:9" ht="14.5" customHeight="1" outlineLevel="1">
      <c r="A171" s="49">
        <v>155</v>
      </c>
      <c r="B171" s="44">
        <v>51806</v>
      </c>
      <c r="C171" s="43"/>
      <c r="D171" s="43">
        <f t="shared" si="14"/>
        <v>1216577.9080372006</v>
      </c>
      <c r="E171" s="43">
        <f t="shared" si="15"/>
        <v>-2442478.0959999999</v>
      </c>
      <c r="F171" s="56">
        <f t="shared" si="16"/>
        <v>255834440.79129735</v>
      </c>
      <c r="G171" s="56">
        <f t="shared" si="12"/>
        <v>-65161032.069543429</v>
      </c>
      <c r="H171" s="57">
        <f t="shared" si="13"/>
        <v>190673408.72175393</v>
      </c>
      <c r="I171" s="92">
        <f t="shared" si="17"/>
        <v>-1658637.8716074328</v>
      </c>
    </row>
    <row r="172" spans="1:9" ht="14.5" customHeight="1" outlineLevel="1">
      <c r="A172" s="49">
        <v>156</v>
      </c>
      <c r="B172" s="44">
        <v>51836</v>
      </c>
      <c r="C172" s="43"/>
      <c r="D172" s="43">
        <f t="shared" si="14"/>
        <v>1210776.1453831375</v>
      </c>
      <c r="E172" s="43">
        <f t="shared" si="15"/>
        <v>-2442478.0959999999</v>
      </c>
      <c r="F172" s="56">
        <f t="shared" si="16"/>
        <v>254602738.84068051</v>
      </c>
      <c r="G172" s="56">
        <f t="shared" si="12"/>
        <v>-64847317.582721323</v>
      </c>
      <c r="H172" s="57">
        <f t="shared" si="13"/>
        <v>189755421.25795919</v>
      </c>
      <c r="I172" s="92">
        <f t="shared" si="17"/>
        <v>-1654501.6175635243</v>
      </c>
    </row>
    <row r="173" spans="1:9" ht="14.5" customHeight="1" outlineLevel="1">
      <c r="A173" s="49">
        <v>157</v>
      </c>
      <c r="B173" s="44">
        <v>51867</v>
      </c>
      <c r="C173" s="43"/>
      <c r="D173" s="43">
        <f t="shared" si="14"/>
        <v>1204946.9249880409</v>
      </c>
      <c r="E173" s="43">
        <f t="shared" si="15"/>
        <v>-2442478.0959999999</v>
      </c>
      <c r="F173" s="56">
        <f t="shared" si="16"/>
        <v>253365207.66966856</v>
      </c>
      <c r="G173" s="56">
        <f t="shared" si="12"/>
        <v>-64532118.39346458</v>
      </c>
      <c r="H173" s="57">
        <f t="shared" si="13"/>
        <v>188833089.27620399</v>
      </c>
      <c r="I173" s="92">
        <f t="shared" si="17"/>
        <v>-1650375.678367605</v>
      </c>
    </row>
    <row r="174" spans="1:9" ht="14.5" customHeight="1" outlineLevel="1">
      <c r="A174" s="49">
        <v>158</v>
      </c>
      <c r="B174" s="44">
        <v>51898</v>
      </c>
      <c r="C174" s="43"/>
      <c r="D174" s="43">
        <f t="shared" si="14"/>
        <v>1199090.1169038955</v>
      </c>
      <c r="E174" s="43">
        <f t="shared" si="15"/>
        <v>-2442478.0959999999</v>
      </c>
      <c r="F174" s="56">
        <f t="shared" si="16"/>
        <v>252121819.69057247</v>
      </c>
      <c r="G174" s="56">
        <f t="shared" si="12"/>
        <v>-64215427.475188807</v>
      </c>
      <c r="H174" s="57">
        <f t="shared" si="13"/>
        <v>187906392.21538365</v>
      </c>
      <c r="I174" s="92">
        <f t="shared" si="17"/>
        <v>-1646260.0282968632</v>
      </c>
    </row>
    <row r="175" spans="1:9" ht="14.5" customHeight="1" outlineLevel="1">
      <c r="A175" s="49">
        <v>159</v>
      </c>
      <c r="B175" s="44">
        <v>51926</v>
      </c>
      <c r="C175" s="43"/>
      <c r="D175" s="43">
        <f t="shared" si="14"/>
        <v>1193205.5905676864</v>
      </c>
      <c r="E175" s="43">
        <f t="shared" si="15"/>
        <v>-2442478.0959999999</v>
      </c>
      <c r="F175" s="56">
        <f t="shared" si="16"/>
        <v>250872547.18514016</v>
      </c>
      <c r="G175" s="56">
        <f t="shared" si="12"/>
        <v>-63897237.768055193</v>
      </c>
      <c r="H175" s="57">
        <f t="shared" si="13"/>
        <v>186975309.41708496</v>
      </c>
      <c r="I175" s="92">
        <f t="shared" si="17"/>
        <v>-1642154.6416926319</v>
      </c>
    </row>
    <row r="176" spans="1:9" ht="14.5" customHeight="1" outlineLevel="1">
      <c r="A176" s="49">
        <v>160</v>
      </c>
      <c r="B176" s="44">
        <v>51957</v>
      </c>
      <c r="C176" s="43"/>
      <c r="D176" s="43">
        <f t="shared" si="14"/>
        <v>1187293.2147984896</v>
      </c>
      <c r="E176" s="43">
        <f t="shared" si="15"/>
        <v>-2442478.0959999999</v>
      </c>
      <c r="F176" s="56">
        <f t="shared" si="16"/>
        <v>249617362.30393866</v>
      </c>
      <c r="G176" s="56">
        <f t="shared" si="12"/>
        <v>-63577542.178813174</v>
      </c>
      <c r="H176" s="57">
        <f t="shared" si="13"/>
        <v>186039820.12512547</v>
      </c>
      <c r="I176" s="92">
        <f t="shared" si="17"/>
        <v>-1638059.4929602309</v>
      </c>
    </row>
    <row r="177" spans="1:9" ht="14.5" customHeight="1" outlineLevel="1">
      <c r="A177" s="49">
        <v>161</v>
      </c>
      <c r="B177" s="44">
        <v>51987</v>
      </c>
      <c r="C177" s="43"/>
      <c r="D177" s="43">
        <f t="shared" si="14"/>
        <v>1181352.8577945468</v>
      </c>
      <c r="E177" s="43">
        <f t="shared" si="15"/>
        <v>-2442478.0959999999</v>
      </c>
      <c r="F177" s="56">
        <f t="shared" si="16"/>
        <v>248356237.06573322</v>
      </c>
      <c r="G177" s="56">
        <f t="shared" si="12"/>
        <v>-63256333.580642246</v>
      </c>
      <c r="H177" s="57">
        <f t="shared" si="13"/>
        <v>185099903.48509097</v>
      </c>
      <c r="I177" s="92">
        <f t="shared" si="17"/>
        <v>-1633974.5565688089</v>
      </c>
    </row>
    <row r="178" spans="1:9" ht="14.5" customHeight="1" outlineLevel="1">
      <c r="A178" s="49">
        <v>162</v>
      </c>
      <c r="B178" s="44">
        <v>52018</v>
      </c>
      <c r="C178" s="43"/>
      <c r="D178" s="43">
        <f t="shared" si="14"/>
        <v>1175384.3871303278</v>
      </c>
      <c r="E178" s="43">
        <f t="shared" si="15"/>
        <v>-2442478.0959999999</v>
      </c>
      <c r="F178" s="56">
        <f t="shared" si="16"/>
        <v>247089143.35686356</v>
      </c>
      <c r="G178" s="56">
        <f t="shared" si="12"/>
        <v>-62933604.812993146</v>
      </c>
      <c r="H178" s="57">
        <f t="shared" si="13"/>
        <v>184155538.54387042</v>
      </c>
      <c r="I178" s="92">
        <f t="shared" si="17"/>
        <v>-1629899.8070511813</v>
      </c>
    </row>
    <row r="179" spans="1:9" ht="14.5" customHeight="1" outlineLevel="1">
      <c r="A179" s="49">
        <v>163</v>
      </c>
      <c r="B179" s="44">
        <v>52048</v>
      </c>
      <c r="C179" s="43"/>
      <c r="D179" s="43">
        <f t="shared" si="14"/>
        <v>1169387.6697535773</v>
      </c>
      <c r="E179" s="43">
        <f t="shared" si="15"/>
        <v>-2442478.0959999999</v>
      </c>
      <c r="F179" s="56">
        <f t="shared" si="16"/>
        <v>245816052.93061715</v>
      </c>
      <c r="G179" s="56">
        <f t="shared" si="12"/>
        <v>-62609348.681428187</v>
      </c>
      <c r="H179" s="57">
        <f t="shared" si="13"/>
        <v>183206704.24918896</v>
      </c>
      <c r="I179" s="92">
        <f t="shared" si="17"/>
        <v>-1625835.2190036722</v>
      </c>
    </row>
    <row r="180" spans="1:9" ht="14.5" customHeight="1" outlineLevel="1">
      <c r="A180" s="49">
        <v>164</v>
      </c>
      <c r="B180" s="44">
        <v>52079</v>
      </c>
      <c r="C180" s="43"/>
      <c r="D180" s="43">
        <f t="shared" si="14"/>
        <v>1163362.57198235</v>
      </c>
      <c r="E180" s="43">
        <f t="shared" si="15"/>
        <v>-2442478.0959999999</v>
      </c>
      <c r="F180" s="56">
        <f t="shared" si="16"/>
        <v>244536937.40659952</v>
      </c>
      <c r="G180" s="56">
        <f t="shared" si="12"/>
        <v>-62283557.957460895</v>
      </c>
      <c r="H180" s="57">
        <f t="shared" si="13"/>
        <v>182253379.44913864</v>
      </c>
      <c r="I180" s="92">
        <f t="shared" si="17"/>
        <v>-1621780.7670859569</v>
      </c>
    </row>
    <row r="181" spans="1:9" ht="14.5" customHeight="1" outlineLevel="1">
      <c r="A181" s="49">
        <v>165</v>
      </c>
      <c r="B181" s="44">
        <v>52110</v>
      </c>
      <c r="C181" s="43"/>
      <c r="D181" s="43">
        <f t="shared" si="14"/>
        <v>1157308.9595020304</v>
      </c>
      <c r="E181" s="43">
        <f t="shared" si="15"/>
        <v>-2442478.0959999999</v>
      </c>
      <c r="F181" s="56">
        <f t="shared" si="16"/>
        <v>243251768.27010158</v>
      </c>
      <c r="G181" s="56">
        <f t="shared" si="12"/>
        <v>-61956225.378394864</v>
      </c>
      <c r="H181" s="57">
        <f t="shared" si="13"/>
        <v>181295542.89170671</v>
      </c>
      <c r="I181" s="92">
        <f t="shared" si="17"/>
        <v>-1617736.4260209047</v>
      </c>
    </row>
    <row r="182" spans="1:9" ht="14.5" customHeight="1" outlineLevel="1">
      <c r="A182" s="49">
        <v>166</v>
      </c>
      <c r="B182" s="44">
        <v>52140</v>
      </c>
      <c r="C182" s="43"/>
      <c r="D182" s="43">
        <f t="shared" si="14"/>
        <v>1151226.6973623377</v>
      </c>
      <c r="E182" s="43">
        <f t="shared" si="15"/>
        <v>-2442478.0959999999</v>
      </c>
      <c r="F182" s="56">
        <f t="shared" si="16"/>
        <v>241960516.87146392</v>
      </c>
      <c r="G182" s="56">
        <f t="shared" si="12"/>
        <v>-61627343.647161856</v>
      </c>
      <c r="H182" s="57">
        <f t="shared" si="13"/>
        <v>180333173.22430205</v>
      </c>
      <c r="I182" s="92">
        <f t="shared" si="17"/>
        <v>-1613702.1705944194</v>
      </c>
    </row>
    <row r="183" spans="1:9" ht="14.5" customHeight="1" outlineLevel="1">
      <c r="A183" s="49">
        <v>167</v>
      </c>
      <c r="B183" s="44">
        <v>52171</v>
      </c>
      <c r="C183" s="43"/>
      <c r="D183" s="43">
        <f t="shared" si="14"/>
        <v>1145115.6499743182</v>
      </c>
      <c r="E183" s="43">
        <f t="shared" si="15"/>
        <v>-2442478.0959999999</v>
      </c>
      <c r="F183" s="56">
        <f t="shared" si="16"/>
        <v>240663154.42543826</v>
      </c>
      <c r="G183" s="56">
        <f t="shared" si="12"/>
        <v>-61296905.432159118</v>
      </c>
      <c r="H183" s="57">
        <f t="shared" si="13"/>
        <v>179366248.99327913</v>
      </c>
      <c r="I183" s="92">
        <f t="shared" si="17"/>
        <v>-1609677.9756552808</v>
      </c>
    </row>
    <row r="184" spans="1:9" ht="14.5" customHeight="1" outlineLevel="1">
      <c r="A184" s="49">
        <v>168</v>
      </c>
      <c r="B184" s="44">
        <v>52201</v>
      </c>
      <c r="C184" s="43"/>
      <c r="D184" s="43">
        <f t="shared" si="14"/>
        <v>1138975.6811073227</v>
      </c>
      <c r="E184" s="43">
        <f t="shared" si="15"/>
        <v>-2442478.0959999999</v>
      </c>
      <c r="F184" s="56">
        <f t="shared" si="16"/>
        <v>239359652.01054558</v>
      </c>
      <c r="G184" s="56">
        <f t="shared" si="12"/>
        <v>-60964903.367085956</v>
      </c>
      <c r="H184" s="57">
        <f t="shared" si="13"/>
        <v>178394748.64345962</v>
      </c>
      <c r="I184" s="92">
        <f t="shared" si="17"/>
        <v>-1605663.8161149935</v>
      </c>
    </row>
    <row r="185" spans="1:9" ht="14.5" customHeight="1" outlineLevel="1">
      <c r="A185" s="49">
        <v>169</v>
      </c>
      <c r="B185" s="44">
        <v>52232</v>
      </c>
      <c r="C185" s="43"/>
      <c r="D185" s="43">
        <f t="shared" si="14"/>
        <v>1132806.6538859687</v>
      </c>
      <c r="E185" s="43">
        <f t="shared" si="15"/>
        <v>-2442478.0959999999</v>
      </c>
      <c r="F185" s="56">
        <f t="shared" si="16"/>
        <v>238049980.56843156</v>
      </c>
      <c r="G185" s="56">
        <f t="shared" si="12"/>
        <v>-60631330.050779514</v>
      </c>
      <c r="H185" s="57">
        <f t="shared" si="13"/>
        <v>177418650.51765203</v>
      </c>
      <c r="I185" s="92">
        <f t="shared" si="17"/>
        <v>-1601659.6669476244</v>
      </c>
    </row>
    <row r="186" spans="1:9" ht="14.5" customHeight="1" outlineLevel="1">
      <c r="A186" s="49">
        <v>170</v>
      </c>
      <c r="B186" s="44">
        <v>52263</v>
      </c>
      <c r="C186" s="43"/>
      <c r="D186" s="43">
        <f t="shared" si="14"/>
        <v>1126608.4307870904</v>
      </c>
      <c r="E186" s="43">
        <f t="shared" si="15"/>
        <v>-2442478.0959999999</v>
      </c>
      <c r="F186" s="56">
        <f t="shared" si="16"/>
        <v>236734110.90321866</v>
      </c>
      <c r="G186" s="56">
        <f t="shared" si="12"/>
        <v>-60296178.047049791</v>
      </c>
      <c r="H186" s="57">
        <f t="shared" si="13"/>
        <v>176437932.85616887</v>
      </c>
      <c r="I186" s="92">
        <f t="shared" si="17"/>
        <v>-1597665.5031896504</v>
      </c>
    </row>
    <row r="187" spans="1:9" ht="14.5" customHeight="1" outlineLevel="1">
      <c r="A187" s="49">
        <v>171</v>
      </c>
      <c r="B187" s="44">
        <v>52291</v>
      </c>
      <c r="C187" s="43"/>
      <c r="D187" s="43">
        <f t="shared" si="14"/>
        <v>1120380.8736366725</v>
      </c>
      <c r="E187" s="43">
        <f t="shared" si="15"/>
        <v>-2442478.0959999999</v>
      </c>
      <c r="F187" s="56">
        <f t="shared" si="16"/>
        <v>235412013.68085533</v>
      </c>
      <c r="G187" s="56">
        <f t="shared" si="12"/>
        <v>-59959439.884513848</v>
      </c>
      <c r="H187" s="57">
        <f t="shared" si="13"/>
        <v>175452573.79634148</v>
      </c>
      <c r="I187" s="92">
        <f t="shared" si="17"/>
        <v>-1593681.2999398012</v>
      </c>
    </row>
    <row r="188" spans="1:9" ht="14.5" customHeight="1" outlineLevel="1">
      <c r="A188" s="49">
        <v>172</v>
      </c>
      <c r="B188" s="44">
        <v>52322</v>
      </c>
      <c r="C188" s="43"/>
      <c r="D188" s="43">
        <f t="shared" si="14"/>
        <v>1114123.8436067684</v>
      </c>
      <c r="E188" s="43">
        <f t="shared" si="15"/>
        <v>-2442478.0959999999</v>
      </c>
      <c r="F188" s="56">
        <f t="shared" si="16"/>
        <v>234083659.42846212</v>
      </c>
      <c r="G188" s="56">
        <f t="shared" si="12"/>
        <v>-59621108.056429297</v>
      </c>
      <c r="H188" s="57">
        <f t="shared" si="13"/>
        <v>174462551.37203282</v>
      </c>
      <c r="I188" s="92">
        <f t="shared" si="17"/>
        <v>-1589707.0323589039</v>
      </c>
    </row>
    <row r="189" spans="1:9" ht="14.5" customHeight="1" outlineLevel="1">
      <c r="A189" s="49">
        <v>173</v>
      </c>
      <c r="B189" s="44">
        <v>52352</v>
      </c>
      <c r="C189" s="43"/>
      <c r="D189" s="43">
        <f t="shared" si="14"/>
        <v>1107837.2012124085</v>
      </c>
      <c r="E189" s="43">
        <f t="shared" si="15"/>
        <v>-2442478.0959999999</v>
      </c>
      <c r="F189" s="56">
        <f t="shared" si="16"/>
        <v>232749018.53367454</v>
      </c>
      <c r="G189" s="56">
        <f t="shared" si="12"/>
        <v>-59281175.020526901</v>
      </c>
      <c r="H189" s="57">
        <f t="shared" si="13"/>
        <v>173467843.51314765</v>
      </c>
      <c r="I189" s="92">
        <f t="shared" si="17"/>
        <v>-1585742.6756697295</v>
      </c>
    </row>
    <row r="190" spans="1:9" ht="14.5" customHeight="1" outlineLevel="1">
      <c r="A190" s="49">
        <v>174</v>
      </c>
      <c r="B190" s="44">
        <v>52383</v>
      </c>
      <c r="C190" s="43"/>
      <c r="D190" s="43">
        <f t="shared" si="14"/>
        <v>1101520.8063084877</v>
      </c>
      <c r="E190" s="43">
        <f t="shared" si="15"/>
        <v>-2442478.0959999999</v>
      </c>
      <c r="F190" s="56">
        <f t="shared" si="16"/>
        <v>231408061.24398303</v>
      </c>
      <c r="G190" s="56">
        <f t="shared" si="12"/>
        <v>-58939633.198842473</v>
      </c>
      <c r="H190" s="57">
        <f t="shared" si="13"/>
        <v>172468428.04514056</v>
      </c>
      <c r="I190" s="92">
        <f t="shared" si="17"/>
        <v>-1581788.2051568378</v>
      </c>
    </row>
    <row r="191" spans="1:9" ht="14.5" customHeight="1" outlineLevel="1">
      <c r="A191" s="49">
        <v>175</v>
      </c>
      <c r="B191" s="44">
        <v>52413</v>
      </c>
      <c r="C191" s="43"/>
      <c r="D191" s="43">
        <f t="shared" si="14"/>
        <v>1095174.5180866427</v>
      </c>
      <c r="E191" s="43">
        <f t="shared" si="15"/>
        <v>-2442478.0959999999</v>
      </c>
      <c r="F191" s="56">
        <f t="shared" si="16"/>
        <v>230060757.66606969</v>
      </c>
      <c r="G191" s="56">
        <f t="shared" si="12"/>
        <v>-58596474.977547944</v>
      </c>
      <c r="H191" s="57">
        <f t="shared" si="13"/>
        <v>171464282.68852174</v>
      </c>
      <c r="I191" s="92">
        <f t="shared" si="17"/>
        <v>-1577843.5961664217</v>
      </c>
    </row>
    <row r="192" spans="1:9" ht="14.5" customHeight="1" outlineLevel="1">
      <c r="A192" s="49">
        <v>176</v>
      </c>
      <c r="B192" s="44">
        <v>52444</v>
      </c>
      <c r="C192" s="43"/>
      <c r="D192" s="43">
        <f t="shared" si="14"/>
        <v>1088798.1950721131</v>
      </c>
      <c r="E192" s="43">
        <f t="shared" si="15"/>
        <v>-2442478.0959999999</v>
      </c>
      <c r="F192" s="56">
        <f t="shared" si="16"/>
        <v>228707077.76514181</v>
      </c>
      <c r="G192" s="56">
        <f t="shared" si="12"/>
        <v>-58251692.706781618</v>
      </c>
      <c r="H192" s="57">
        <f t="shared" si="13"/>
        <v>170455385.05836019</v>
      </c>
      <c r="I192" s="92">
        <f t="shared" si="17"/>
        <v>-1573908.8241061561</v>
      </c>
    </row>
    <row r="193" spans="1:9" ht="14.5" customHeight="1" outlineLevel="1">
      <c r="A193" s="49">
        <v>177</v>
      </c>
      <c r="B193" s="44">
        <v>52475</v>
      </c>
      <c r="C193" s="43"/>
      <c r="D193" s="43">
        <f t="shared" si="14"/>
        <v>1082391.6951205872</v>
      </c>
      <c r="E193" s="43">
        <f t="shared" si="15"/>
        <v>-2442478.0959999999</v>
      </c>
      <c r="F193" s="56">
        <f t="shared" si="16"/>
        <v>227346991.3642624</v>
      </c>
      <c r="G193" s="56">
        <f t="shared" si="12"/>
        <v>-57905278.70047763</v>
      </c>
      <c r="H193" s="57">
        <f t="shared" si="13"/>
        <v>169441712.66378477</v>
      </c>
      <c r="I193" s="92">
        <f t="shared" si="17"/>
        <v>-1569983.864445044</v>
      </c>
    </row>
    <row r="194" spans="1:9" ht="14.5" customHeight="1" outlineLevel="1">
      <c r="A194" s="49">
        <v>178</v>
      </c>
      <c r="B194" s="44">
        <v>52505</v>
      </c>
      <c r="C194" s="43"/>
      <c r="D194" s="43">
        <f t="shared" si="14"/>
        <v>1075954.8754150334</v>
      </c>
      <c r="E194" s="43">
        <f t="shared" si="15"/>
        <v>-2442478.0959999999</v>
      </c>
      <c r="F194" s="56">
        <f t="shared" si="16"/>
        <v>225980468.14367744</v>
      </c>
      <c r="G194" s="56">
        <f t="shared" si="12"/>
        <v>-57557225.23619464</v>
      </c>
      <c r="H194" s="57">
        <f t="shared" si="13"/>
        <v>168423242.9074828</v>
      </c>
      <c r="I194" s="92">
        <f t="shared" si="17"/>
        <v>-1566068.6927132604</v>
      </c>
    </row>
    <row r="195" spans="1:9" ht="14.5" customHeight="1" outlineLevel="1">
      <c r="A195" s="49">
        <v>179</v>
      </c>
      <c r="B195" s="44">
        <v>52536</v>
      </c>
      <c r="C195" s="43"/>
      <c r="D195" s="43">
        <f t="shared" si="14"/>
        <v>1069487.5924625159</v>
      </c>
      <c r="E195" s="43">
        <f t="shared" si="15"/>
        <v>-2442478.0959999999</v>
      </c>
      <c r="F195" s="56">
        <f t="shared" si="16"/>
        <v>224607477.64013997</v>
      </c>
      <c r="G195" s="56">
        <f t="shared" si="12"/>
        <v>-57207524.554943644</v>
      </c>
      <c r="H195" s="57">
        <f t="shared" si="13"/>
        <v>167399953.08519632</v>
      </c>
      <c r="I195" s="92">
        <f t="shared" si="17"/>
        <v>-1562163.2845020057</v>
      </c>
    </row>
    <row r="196" spans="1:9" ht="14.5" customHeight="1" outlineLevel="1">
      <c r="A196" s="49">
        <v>180</v>
      </c>
      <c r="B196" s="44">
        <v>52566</v>
      </c>
      <c r="C196" s="43"/>
      <c r="D196" s="57">
        <f t="shared" si="14"/>
        <v>1062989.7020909968</v>
      </c>
      <c r="E196" s="57">
        <f t="shared" si="15"/>
        <v>-2442478.0959999999</v>
      </c>
      <c r="F196" s="79">
        <f t="shared" si="16"/>
        <v>223227989.24623099</v>
      </c>
      <c r="G196" s="79">
        <f t="shared" si="12"/>
        <v>-56856168.861015029</v>
      </c>
      <c r="H196" s="57">
        <f t="shared" si="13"/>
        <v>166371820.38521597</v>
      </c>
      <c r="I196" s="92">
        <f t="shared" si="17"/>
        <v>-1558267.6154633472</v>
      </c>
    </row>
    <row r="197" spans="1:9">
      <c r="A197" s="49">
        <v>181</v>
      </c>
      <c r="B197" s="44">
        <v>52597</v>
      </c>
      <c r="C197" s="43"/>
      <c r="D197" s="57">
        <f t="shared" ref="D197:D260" si="18">H196*$D$2</f>
        <v>1056461.0594461216</v>
      </c>
      <c r="E197" s="57">
        <f t="shared" si="15"/>
        <v>-2442478.0959999999</v>
      </c>
      <c r="F197" s="79">
        <f t="shared" ref="F197:F260" si="19">F196+C197+D197+E197</f>
        <v>221841972.20967713</v>
      </c>
      <c r="G197" s="79">
        <f t="shared" ref="G197:G260" si="20">-F197*$D$5</f>
        <v>-56503150.321804762</v>
      </c>
      <c r="H197" s="57">
        <f t="shared" ref="H197:H260" si="21">F197+G197</f>
        <v>165338821.88787237</v>
      </c>
      <c r="I197" s="92">
        <f t="shared" si="17"/>
        <v>-1554381.6613100723</v>
      </c>
    </row>
    <row r="198" spans="1:9">
      <c r="A198" s="49">
        <v>182</v>
      </c>
      <c r="B198" s="44">
        <v>52628</v>
      </c>
      <c r="D198" s="57">
        <f t="shared" si="18"/>
        <v>1049901.5189879898</v>
      </c>
      <c r="E198" s="57">
        <f t="shared" si="15"/>
        <v>-2442478.0959999999</v>
      </c>
      <c r="F198" s="79">
        <f t="shared" si="19"/>
        <v>220449395.63266513</v>
      </c>
      <c r="G198" s="79">
        <f t="shared" si="20"/>
        <v>-56148461.067639805</v>
      </c>
      <c r="H198" s="57">
        <f t="shared" si="21"/>
        <v>164300934.56502533</v>
      </c>
      <c r="I198" s="92">
        <f t="shared" si="17"/>
        <v>-1550505.3978155339</v>
      </c>
    </row>
    <row r="199" spans="1:9">
      <c r="A199" s="49">
        <v>183</v>
      </c>
      <c r="B199" s="44">
        <v>52657</v>
      </c>
      <c r="D199" s="57">
        <f t="shared" si="18"/>
        <v>1043310.9344879109</v>
      </c>
      <c r="E199" s="57">
        <f t="shared" si="15"/>
        <v>-2442478.0959999999</v>
      </c>
      <c r="F199" s="79">
        <f t="shared" si="19"/>
        <v>219050228.47115305</v>
      </c>
      <c r="G199" s="79">
        <f t="shared" si="20"/>
        <v>-55792093.191602677</v>
      </c>
      <c r="H199" s="57">
        <f t="shared" si="21"/>
        <v>163258135.27955037</v>
      </c>
      <c r="I199" s="92">
        <f t="shared" si="17"/>
        <v>-1546638.8008134998</v>
      </c>
    </row>
    <row r="200" spans="1:9">
      <c r="A200" s="49">
        <v>184</v>
      </c>
      <c r="B200" s="44">
        <v>52688</v>
      </c>
      <c r="D200" s="57">
        <f t="shared" si="18"/>
        <v>1036689.159025145</v>
      </c>
      <c r="E200" s="57">
        <f t="shared" si="15"/>
        <v>-2442478.0959999999</v>
      </c>
      <c r="F200" s="79">
        <f t="shared" si="19"/>
        <v>217644439.5341782</v>
      </c>
      <c r="G200" s="79">
        <f t="shared" si="20"/>
        <v>-55434038.749355182</v>
      </c>
      <c r="H200" s="57">
        <f t="shared" si="21"/>
        <v>162210400.784823</v>
      </c>
      <c r="I200" s="92">
        <f t="shared" si="17"/>
        <v>-1542781.8461980051</v>
      </c>
    </row>
    <row r="201" spans="1:9">
      <c r="A201" s="49">
        <v>185</v>
      </c>
      <c r="B201" s="44">
        <v>52718</v>
      </c>
      <c r="D201" s="57">
        <f t="shared" si="18"/>
        <v>1030036.0449836261</v>
      </c>
      <c r="E201" s="57">
        <f t="shared" si="15"/>
        <v>-2442478.0959999999</v>
      </c>
      <c r="F201" s="79">
        <f t="shared" si="19"/>
        <v>216231997.48316184</v>
      </c>
      <c r="G201" s="79">
        <f t="shared" si="20"/>
        <v>-55074289.758961312</v>
      </c>
      <c r="H201" s="57">
        <f t="shared" si="21"/>
        <v>161157707.72420052</v>
      </c>
      <c r="I201" s="92">
        <f t="shared" si="17"/>
        <v>-1538934.5099231969</v>
      </c>
    </row>
    <row r="202" spans="1:9">
      <c r="A202" s="49">
        <v>186</v>
      </c>
      <c r="B202" s="44">
        <v>52749</v>
      </c>
      <c r="D202" s="57">
        <f t="shared" si="18"/>
        <v>1023351.4440486734</v>
      </c>
      <c r="E202" s="57">
        <f t="shared" si="15"/>
        <v>-2442478.0959999999</v>
      </c>
      <c r="F202" s="79">
        <f t="shared" si="19"/>
        <v>214812870.83121052</v>
      </c>
      <c r="G202" s="79">
        <f t="shared" si="20"/>
        <v>-54712838.200709313</v>
      </c>
      <c r="H202" s="57">
        <f t="shared" si="21"/>
        <v>160100032.63050121</v>
      </c>
      <c r="I202" s="92">
        <f t="shared" si="17"/>
        <v>-1535096.7680031892</v>
      </c>
    </row>
    <row r="203" spans="1:9">
      <c r="A203" s="49">
        <v>187</v>
      </c>
      <c r="B203" s="44">
        <v>52779</v>
      </c>
      <c r="D203" s="57">
        <f t="shared" si="18"/>
        <v>1016635.2072036827</v>
      </c>
      <c r="E203" s="57">
        <f t="shared" si="15"/>
        <v>-2442478.0959999999</v>
      </c>
      <c r="F203" s="79">
        <f t="shared" si="19"/>
        <v>213387027.94241422</v>
      </c>
      <c r="G203" s="79">
        <f t="shared" si="20"/>
        <v>-54349676.016932897</v>
      </c>
      <c r="H203" s="57">
        <f t="shared" si="21"/>
        <v>159037351.92548132</v>
      </c>
      <c r="I203" s="92">
        <f t="shared" si="17"/>
        <v>-1531268.5965119095</v>
      </c>
    </row>
    <row r="204" spans="1:9">
      <c r="A204" s="49">
        <v>188</v>
      </c>
      <c r="B204" s="44">
        <v>52810</v>
      </c>
      <c r="D204" s="57">
        <f t="shared" si="18"/>
        <v>1009887.1847268065</v>
      </c>
      <c r="E204" s="57">
        <f t="shared" si="15"/>
        <v>-2442478.0959999999</v>
      </c>
      <c r="F204" s="79">
        <f t="shared" si="19"/>
        <v>211954437.03114104</v>
      </c>
      <c r="G204" s="79">
        <f t="shared" si="20"/>
        <v>-53984795.11183162</v>
      </c>
      <c r="H204" s="57">
        <f t="shared" si="21"/>
        <v>157969641.91930944</v>
      </c>
      <c r="I204" s="92">
        <f t="shared" si="17"/>
        <v>-1527449.971582952</v>
      </c>
    </row>
    <row r="205" spans="1:9">
      <c r="A205" s="49">
        <v>189</v>
      </c>
      <c r="B205" s="44">
        <v>52841</v>
      </c>
      <c r="D205" s="57">
        <f t="shared" si="18"/>
        <v>1003107.2261876151</v>
      </c>
      <c r="E205" s="57">
        <f t="shared" si="15"/>
        <v>-2442478.0959999999</v>
      </c>
      <c r="F205" s="79">
        <f t="shared" si="19"/>
        <v>210515066.16132867</v>
      </c>
      <c r="G205" s="79">
        <f t="shared" si="20"/>
        <v>-53618187.351290412</v>
      </c>
      <c r="H205" s="57">
        <f t="shared" si="21"/>
        <v>156896878.81003827</v>
      </c>
      <c r="I205" s="92">
        <f t="shared" si="17"/>
        <v>-1523640.8694094282</v>
      </c>
    </row>
    <row r="206" spans="1:9">
      <c r="A206" s="49">
        <v>190</v>
      </c>
      <c r="B206" s="44">
        <v>52871</v>
      </c>
      <c r="D206" s="57">
        <f t="shared" si="18"/>
        <v>996295.18044374313</v>
      </c>
      <c r="E206" s="57">
        <f t="shared" si="15"/>
        <v>-2442478.0959999999</v>
      </c>
      <c r="F206" s="79">
        <f t="shared" si="19"/>
        <v>209068883.24577242</v>
      </c>
      <c r="G206" s="79">
        <f t="shared" si="20"/>
        <v>-53249844.56269823</v>
      </c>
      <c r="H206" s="57">
        <f t="shared" si="21"/>
        <v>155819038.68307418</v>
      </c>
      <c r="I206" s="92">
        <f t="shared" si="17"/>
        <v>-1519841.2662438194</v>
      </c>
    </row>
    <row r="207" spans="1:9">
      <c r="A207" s="49">
        <v>191</v>
      </c>
      <c r="B207" s="44">
        <v>52902</v>
      </c>
      <c r="D207" s="57">
        <f t="shared" si="18"/>
        <v>989450.89563752117</v>
      </c>
      <c r="E207" s="57">
        <f t="shared" si="15"/>
        <v>-2442478.0959999999</v>
      </c>
      <c r="F207" s="79">
        <f t="shared" si="19"/>
        <v>207615856.04540995</v>
      </c>
      <c r="G207" s="79">
        <f t="shared" si="20"/>
        <v>-52879758.534765907</v>
      </c>
      <c r="H207" s="57">
        <f t="shared" si="21"/>
        <v>154736097.51064405</v>
      </c>
      <c r="I207" s="92">
        <f t="shared" si="17"/>
        <v>-1516051.1383978252</v>
      </c>
    </row>
    <row r="208" spans="1:9">
      <c r="A208" s="49">
        <v>192</v>
      </c>
      <c r="B208" s="44">
        <v>52932</v>
      </c>
      <c r="D208" s="57">
        <f t="shared" si="18"/>
        <v>982574.21919258975</v>
      </c>
      <c r="E208" s="57">
        <f t="shared" si="15"/>
        <v>-2442478.0959999999</v>
      </c>
      <c r="F208" s="79">
        <f t="shared" si="19"/>
        <v>206155952.16860256</v>
      </c>
      <c r="G208" s="79">
        <f t="shared" si="20"/>
        <v>-52507921.017343067</v>
      </c>
      <c r="H208" s="57">
        <f t="shared" si="21"/>
        <v>153648031.15125948</v>
      </c>
      <c r="I208" s="92">
        <f t="shared" si="17"/>
        <v>-1512270.4622422189</v>
      </c>
    </row>
    <row r="209" spans="1:9">
      <c r="A209" s="49">
        <v>193</v>
      </c>
      <c r="B209" s="44">
        <v>52963</v>
      </c>
      <c r="D209" s="57">
        <f t="shared" si="18"/>
        <v>975664.99781049776</v>
      </c>
      <c r="E209" s="57">
        <f t="shared" si="15"/>
        <v>-2442478.0959999999</v>
      </c>
      <c r="F209" s="79">
        <f t="shared" si="19"/>
        <v>204689139.07041305</v>
      </c>
      <c r="G209" s="79">
        <f t="shared" si="20"/>
        <v>-52134323.721234202</v>
      </c>
      <c r="H209" s="57">
        <f t="shared" si="21"/>
        <v>152554815.34917885</v>
      </c>
      <c r="I209" s="92">
        <f t="shared" si="17"/>
        <v>-1508499.2142067023</v>
      </c>
    </row>
    <row r="210" spans="1:9">
      <c r="A210" s="49">
        <v>194</v>
      </c>
      <c r="B210" s="44">
        <v>52994</v>
      </c>
      <c r="D210" s="57">
        <f t="shared" si="18"/>
        <v>968723.0774672858</v>
      </c>
      <c r="E210" s="57">
        <f t="shared" ref="E210:E273" si="22">-$D$3</f>
        <v>-2442478.0959999999</v>
      </c>
      <c r="F210" s="79">
        <f t="shared" si="19"/>
        <v>203215384.05188036</v>
      </c>
      <c r="G210" s="79">
        <f t="shared" si="20"/>
        <v>-51758958.318013921</v>
      </c>
      <c r="H210" s="57">
        <f t="shared" si="21"/>
        <v>151456425.73386645</v>
      </c>
      <c r="I210" s="92">
        <f t="shared" ref="I210:I273" si="23">((1/((1+$D$7)^A210))*E210)</f>
        <v>-1504737.3707797532</v>
      </c>
    </row>
    <row r="211" spans="1:9">
      <c r="A211" s="49">
        <v>195</v>
      </c>
      <c r="B211" s="44">
        <v>53022</v>
      </c>
      <c r="D211" s="57">
        <f t="shared" si="18"/>
        <v>961748.30341005209</v>
      </c>
      <c r="E211" s="57">
        <f t="shared" si="22"/>
        <v>-2442478.0959999999</v>
      </c>
      <c r="F211" s="79">
        <f t="shared" si="19"/>
        <v>201734654.25929043</v>
      </c>
      <c r="G211" s="79">
        <f t="shared" si="20"/>
        <v>-51381816.43984127</v>
      </c>
      <c r="H211" s="57">
        <f t="shared" si="21"/>
        <v>150352837.81944916</v>
      </c>
      <c r="I211" s="92">
        <f t="shared" si="23"/>
        <v>-1500984.9085084822</v>
      </c>
    </row>
    <row r="212" spans="1:9">
      <c r="A212" s="49">
        <v>196</v>
      </c>
      <c r="B212" s="44">
        <v>53053</v>
      </c>
      <c r="D212" s="57">
        <f t="shared" si="18"/>
        <v>954740.52015350224</v>
      </c>
      <c r="E212" s="57">
        <f t="shared" si="22"/>
        <v>-2442478.0959999999</v>
      </c>
      <c r="F212" s="79">
        <f t="shared" si="19"/>
        <v>200246916.68344393</v>
      </c>
      <c r="G212" s="79">
        <f t="shared" si="20"/>
        <v>-51002889.679273166</v>
      </c>
      <c r="H212" s="57">
        <f t="shared" si="21"/>
        <v>149244027.00417078</v>
      </c>
      <c r="I212" s="92">
        <f t="shared" si="23"/>
        <v>-1497241.8039984857</v>
      </c>
    </row>
    <row r="213" spans="1:9">
      <c r="A213" s="49">
        <v>197</v>
      </c>
      <c r="B213" s="44">
        <v>53083</v>
      </c>
      <c r="D213" s="57">
        <f t="shared" si="18"/>
        <v>947699.57147648453</v>
      </c>
      <c r="E213" s="57">
        <f t="shared" si="22"/>
        <v>-2442478.0959999999</v>
      </c>
      <c r="F213" s="79">
        <f t="shared" si="19"/>
        <v>198752138.15892044</v>
      </c>
      <c r="G213" s="79">
        <f t="shared" si="20"/>
        <v>-50622169.589077033</v>
      </c>
      <c r="H213" s="57">
        <f t="shared" si="21"/>
        <v>148129968.56984341</v>
      </c>
      <c r="I213" s="92">
        <f t="shared" si="23"/>
        <v>-1493508.0339137015</v>
      </c>
    </row>
    <row r="214" spans="1:9">
      <c r="A214" s="49">
        <v>198</v>
      </c>
      <c r="B214" s="44">
        <v>53114</v>
      </c>
      <c r="D214" s="57">
        <f t="shared" si="18"/>
        <v>940625.30041850579</v>
      </c>
      <c r="E214" s="57">
        <f t="shared" si="22"/>
        <v>-2442478.0959999999</v>
      </c>
      <c r="F214" s="79">
        <f t="shared" si="19"/>
        <v>197250285.36333895</v>
      </c>
      <c r="G214" s="79">
        <f t="shared" si="20"/>
        <v>-50239647.682042427</v>
      </c>
      <c r="H214" s="57">
        <f t="shared" si="21"/>
        <v>147010637.68129653</v>
      </c>
      <c r="I214" s="92">
        <f t="shared" si="23"/>
        <v>-1489783.5749762612</v>
      </c>
    </row>
    <row r="215" spans="1:9">
      <c r="A215" s="49">
        <v>199</v>
      </c>
      <c r="B215" s="44">
        <v>53144</v>
      </c>
      <c r="D215" s="57">
        <f t="shared" si="18"/>
        <v>933517.54927623307</v>
      </c>
      <c r="E215" s="57">
        <f t="shared" si="22"/>
        <v>-2442478.0959999999</v>
      </c>
      <c r="F215" s="79">
        <f t="shared" si="19"/>
        <v>195741324.81661519</v>
      </c>
      <c r="G215" s="79">
        <f t="shared" si="20"/>
        <v>-49855315.430791885</v>
      </c>
      <c r="H215" s="57">
        <f t="shared" si="21"/>
        <v>145886009.38582331</v>
      </c>
      <c r="I215" s="92">
        <f t="shared" si="23"/>
        <v>-1486068.4039663456</v>
      </c>
    </row>
    <row r="216" spans="1:9">
      <c r="A216" s="49">
        <v>200</v>
      </c>
      <c r="B216" s="44">
        <v>53175</v>
      </c>
      <c r="D216" s="57">
        <f t="shared" si="18"/>
        <v>926376.15959997813</v>
      </c>
      <c r="E216" s="57">
        <f t="shared" si="22"/>
        <v>-2442478.0959999999</v>
      </c>
      <c r="F216" s="79">
        <f t="shared" si="19"/>
        <v>194225222.8802152</v>
      </c>
      <c r="G216" s="79">
        <f t="shared" si="20"/>
        <v>-49469164.267590806</v>
      </c>
      <c r="H216" s="57">
        <f t="shared" si="21"/>
        <v>144756058.61262441</v>
      </c>
      <c r="I216" s="92">
        <f t="shared" si="23"/>
        <v>-1482362.4977220404</v>
      </c>
    </row>
    <row r="217" spans="1:9">
      <c r="A217" s="49">
        <v>201</v>
      </c>
      <c r="B217" s="44">
        <v>53206</v>
      </c>
      <c r="D217" s="57">
        <f t="shared" si="18"/>
        <v>919200.97219016508</v>
      </c>
      <c r="E217" s="57">
        <f t="shared" si="22"/>
        <v>-2442478.0959999999</v>
      </c>
      <c r="F217" s="79">
        <f t="shared" si="19"/>
        <v>192701945.75640538</v>
      </c>
      <c r="G217" s="79">
        <f t="shared" si="20"/>
        <v>-49081185.584156446</v>
      </c>
      <c r="H217" s="57">
        <f t="shared" si="21"/>
        <v>143620760.17224893</v>
      </c>
      <c r="I217" s="92">
        <f t="shared" si="23"/>
        <v>-1478665.8331391923</v>
      </c>
    </row>
    <row r="218" spans="1:9">
      <c r="A218" s="49">
        <v>202</v>
      </c>
      <c r="B218" s="44">
        <v>53236</v>
      </c>
      <c r="D218" s="57">
        <f t="shared" si="18"/>
        <v>911991.82709378074</v>
      </c>
      <c r="E218" s="57">
        <f t="shared" si="22"/>
        <v>-2442478.0959999999</v>
      </c>
      <c r="F218" s="79">
        <f t="shared" si="19"/>
        <v>191171459.48749918</v>
      </c>
      <c r="G218" s="79">
        <f t="shared" si="20"/>
        <v>-48691370.73146604</v>
      </c>
      <c r="H218" s="57">
        <f t="shared" si="21"/>
        <v>142480088.75603312</v>
      </c>
      <c r="I218" s="92">
        <f t="shared" si="23"/>
        <v>-1474978.387171264</v>
      </c>
    </row>
    <row r="219" spans="1:9">
      <c r="A219" s="49">
        <v>203</v>
      </c>
      <c r="B219" s="44">
        <v>53267</v>
      </c>
      <c r="D219" s="57">
        <f t="shared" si="18"/>
        <v>904748.56360081036</v>
      </c>
      <c r="E219" s="57">
        <f t="shared" si="22"/>
        <v>-2442478.0959999999</v>
      </c>
      <c r="F219" s="79">
        <f t="shared" si="19"/>
        <v>189633729.9551</v>
      </c>
      <c r="G219" s="79">
        <f t="shared" si="20"/>
        <v>-48299711.019563965</v>
      </c>
      <c r="H219" s="57">
        <f t="shared" si="21"/>
        <v>141334018.93553603</v>
      </c>
      <c r="I219" s="92">
        <f t="shared" si="23"/>
        <v>-1471300.1368291916</v>
      </c>
    </row>
    <row r="220" spans="1:9">
      <c r="A220" s="49">
        <v>204</v>
      </c>
      <c r="B220" s="44">
        <v>53297</v>
      </c>
      <c r="D220" s="57">
        <f t="shared" si="18"/>
        <v>897471.02024065389</v>
      </c>
      <c r="E220" s="57">
        <f t="shared" si="22"/>
        <v>-2442478.0959999999</v>
      </c>
      <c r="F220" s="79">
        <f t="shared" si="19"/>
        <v>188088722.87934068</v>
      </c>
      <c r="G220" s="79">
        <f t="shared" si="20"/>
        <v>-47906197.717368066</v>
      </c>
      <c r="H220" s="57">
        <f t="shared" si="21"/>
        <v>140182525.16197261</v>
      </c>
      <c r="I220" s="92">
        <f t="shared" si="23"/>
        <v>-1467631.0591812383</v>
      </c>
    </row>
    <row r="221" spans="1:9">
      <c r="A221" s="49">
        <v>205</v>
      </c>
      <c r="B221" s="44">
        <v>53328</v>
      </c>
      <c r="D221" s="57">
        <f t="shared" si="18"/>
        <v>890159.03477852617</v>
      </c>
      <c r="E221" s="57">
        <f t="shared" si="22"/>
        <v>-2442478.0959999999</v>
      </c>
      <c r="F221" s="79">
        <f t="shared" si="19"/>
        <v>186536403.81811923</v>
      </c>
      <c r="G221" s="79">
        <f t="shared" si="20"/>
        <v>-47510822.052474961</v>
      </c>
      <c r="H221" s="57">
        <f t="shared" si="21"/>
        <v>139025581.76564425</v>
      </c>
      <c r="I221" s="92">
        <f t="shared" si="23"/>
        <v>-1463971.1313528558</v>
      </c>
    </row>
    <row r="222" spans="1:9">
      <c r="A222" s="49">
        <v>206</v>
      </c>
      <c r="B222" s="44">
        <v>53359</v>
      </c>
      <c r="D222" s="57">
        <f t="shared" si="18"/>
        <v>882812.4442118411</v>
      </c>
      <c r="E222" s="57">
        <f t="shared" si="22"/>
        <v>-2442478.0959999999</v>
      </c>
      <c r="F222" s="79">
        <f t="shared" si="19"/>
        <v>184976738.16633108</v>
      </c>
      <c r="G222" s="79">
        <f t="shared" si="20"/>
        <v>-47113575.210964523</v>
      </c>
      <c r="H222" s="57">
        <f t="shared" si="21"/>
        <v>137863162.95536655</v>
      </c>
      <c r="I222" s="92">
        <f t="shared" si="23"/>
        <v>-1460320.3305265401</v>
      </c>
    </row>
    <row r="223" spans="1:9">
      <c r="A223" s="49">
        <v>207</v>
      </c>
      <c r="B223" s="44">
        <v>53387</v>
      </c>
      <c r="D223" s="57">
        <f t="shared" si="18"/>
        <v>875431.0847665777</v>
      </c>
      <c r="E223" s="57">
        <f t="shared" si="22"/>
        <v>-2442478.0959999999</v>
      </c>
      <c r="F223" s="79">
        <f t="shared" si="19"/>
        <v>183409691.15509766</v>
      </c>
      <c r="G223" s="79">
        <f t="shared" si="20"/>
        <v>-46714448.337203369</v>
      </c>
      <c r="H223" s="57">
        <f t="shared" si="21"/>
        <v>136695242.81789428</v>
      </c>
      <c r="I223" s="92">
        <f t="shared" si="23"/>
        <v>-1456678.6339416858</v>
      </c>
    </row>
    <row r="224" spans="1:9">
      <c r="A224" s="49">
        <v>208</v>
      </c>
      <c r="B224" s="44">
        <v>53418</v>
      </c>
      <c r="D224" s="57">
        <f t="shared" si="18"/>
        <v>868014.79189362878</v>
      </c>
      <c r="E224" s="57">
        <f t="shared" si="22"/>
        <v>-2442478.0959999999</v>
      </c>
      <c r="F224" s="79">
        <f t="shared" si="19"/>
        <v>181835227.85099131</v>
      </c>
      <c r="G224" s="79">
        <f t="shared" si="20"/>
        <v>-46313432.533647485</v>
      </c>
      <c r="H224" s="57">
        <f t="shared" si="21"/>
        <v>135521795.31734383</v>
      </c>
      <c r="I224" s="92">
        <f t="shared" si="23"/>
        <v>-1453046.0188944498</v>
      </c>
    </row>
    <row r="225" spans="1:9">
      <c r="A225" s="49">
        <v>209</v>
      </c>
      <c r="B225" s="44">
        <v>53448</v>
      </c>
      <c r="D225" s="57">
        <f t="shared" si="18"/>
        <v>860563.40026513336</v>
      </c>
      <c r="E225" s="57">
        <f t="shared" si="22"/>
        <v>-2442478.0959999999</v>
      </c>
      <c r="F225" s="79">
        <f t="shared" si="19"/>
        <v>180253313.15525645</v>
      </c>
      <c r="G225" s="79">
        <f t="shared" si="20"/>
        <v>-45910518.860643812</v>
      </c>
      <c r="H225" s="57">
        <f t="shared" si="21"/>
        <v>134342794.29461265</v>
      </c>
      <c r="I225" s="92">
        <f t="shared" si="23"/>
        <v>-1449422.4627376059</v>
      </c>
    </row>
    <row r="226" spans="1:9">
      <c r="A226" s="49">
        <v>210</v>
      </c>
      <c r="B226" s="44">
        <v>53479</v>
      </c>
      <c r="D226" s="57">
        <f t="shared" si="18"/>
        <v>853076.7437707904</v>
      </c>
      <c r="E226" s="57">
        <f t="shared" si="22"/>
        <v>-2442478.0959999999</v>
      </c>
      <c r="F226" s="79">
        <f t="shared" si="19"/>
        <v>178663911.80302724</v>
      </c>
      <c r="G226" s="79">
        <f t="shared" si="20"/>
        <v>-45505698.336231038</v>
      </c>
      <c r="H226" s="57">
        <f t="shared" si="21"/>
        <v>133158213.4667962</v>
      </c>
      <c r="I226" s="92">
        <f t="shared" si="23"/>
        <v>-1445807.9428804044</v>
      </c>
    </row>
    <row r="227" spans="1:9">
      <c r="A227" s="49">
        <v>211</v>
      </c>
      <c r="B227" s="44">
        <v>53509</v>
      </c>
      <c r="D227" s="57">
        <f t="shared" si="18"/>
        <v>845554.65551415598</v>
      </c>
      <c r="E227" s="57">
        <f t="shared" si="22"/>
        <v>-2442478.0959999999</v>
      </c>
      <c r="F227" s="79">
        <f t="shared" si="19"/>
        <v>177066988.36254141</v>
      </c>
      <c r="G227" s="79">
        <f t="shared" si="20"/>
        <v>-45098961.93593929</v>
      </c>
      <c r="H227" s="57">
        <f t="shared" si="21"/>
        <v>131968026.42660213</v>
      </c>
      <c r="I227" s="92">
        <f t="shared" si="23"/>
        <v>-1442202.4367884337</v>
      </c>
    </row>
    <row r="228" spans="1:9">
      <c r="A228" s="49">
        <v>212</v>
      </c>
      <c r="B228" s="44">
        <v>53540</v>
      </c>
      <c r="D228" s="57">
        <f t="shared" si="18"/>
        <v>837996.96780892357</v>
      </c>
      <c r="E228" s="57">
        <f t="shared" si="22"/>
        <v>-2442478.0959999999</v>
      </c>
      <c r="F228" s="79">
        <f t="shared" si="19"/>
        <v>175462507.23435035</v>
      </c>
      <c r="G228" s="79">
        <f t="shared" si="20"/>
        <v>-44690300.592589028</v>
      </c>
      <c r="H228" s="57">
        <f t="shared" si="21"/>
        <v>130772206.64176133</v>
      </c>
      <c r="I228" s="92">
        <f t="shared" si="23"/>
        <v>-1438605.9219834751</v>
      </c>
    </row>
    <row r="229" spans="1:9">
      <c r="A229" s="49">
        <v>213</v>
      </c>
      <c r="B229" s="44">
        <v>53571</v>
      </c>
      <c r="D229" s="57">
        <f t="shared" si="18"/>
        <v>830403.51217518456</v>
      </c>
      <c r="E229" s="57">
        <f t="shared" si="22"/>
        <v>-2442478.0959999999</v>
      </c>
      <c r="F229" s="79">
        <f t="shared" si="19"/>
        <v>173850432.65052554</v>
      </c>
      <c r="G229" s="79">
        <f t="shared" si="20"/>
        <v>-44279705.19608885</v>
      </c>
      <c r="H229" s="57">
        <f t="shared" si="21"/>
        <v>129570727.45443669</v>
      </c>
      <c r="I229" s="92">
        <f t="shared" si="23"/>
        <v>-1435018.3760433667</v>
      </c>
    </row>
    <row r="230" spans="1:9">
      <c r="A230" s="49">
        <v>214</v>
      </c>
      <c r="B230" s="44">
        <v>53601</v>
      </c>
      <c r="D230" s="57">
        <f t="shared" si="18"/>
        <v>822774.11933567305</v>
      </c>
      <c r="E230" s="57">
        <f t="shared" si="22"/>
        <v>-2442478.0959999999</v>
      </c>
      <c r="F230" s="79">
        <f t="shared" si="19"/>
        <v>172230728.67386124</v>
      </c>
      <c r="G230" s="79">
        <f t="shared" si="20"/>
        <v>-43867166.593232453</v>
      </c>
      <c r="H230" s="57">
        <f t="shared" si="21"/>
        <v>128363562.08062878</v>
      </c>
      <c r="I230" s="92">
        <f t="shared" si="23"/>
        <v>-1431439.7766018626</v>
      </c>
    </row>
    <row r="231" spans="1:9">
      <c r="A231" s="49">
        <v>215</v>
      </c>
      <c r="B231" s="44">
        <v>53632</v>
      </c>
      <c r="D231" s="57">
        <f t="shared" si="18"/>
        <v>815108.61921199283</v>
      </c>
      <c r="E231" s="57">
        <f t="shared" si="22"/>
        <v>-2442478.0959999999</v>
      </c>
      <c r="F231" s="79">
        <f t="shared" si="19"/>
        <v>170603359.19707325</v>
      </c>
      <c r="G231" s="79">
        <f t="shared" si="20"/>
        <v>-43452675.587494552</v>
      </c>
      <c r="H231" s="57">
        <f t="shared" si="21"/>
        <v>127150683.6095787</v>
      </c>
      <c r="I231" s="92">
        <f t="shared" si="23"/>
        <v>-1427870.1013484912</v>
      </c>
    </row>
    <row r="232" spans="1:9">
      <c r="A232" s="49">
        <v>216</v>
      </c>
      <c r="B232" s="44">
        <v>53662</v>
      </c>
      <c r="D232" s="57">
        <f t="shared" si="18"/>
        <v>807406.84092082479</v>
      </c>
      <c r="E232" s="57">
        <f t="shared" si="22"/>
        <v>-2442478.0959999999</v>
      </c>
      <c r="F232" s="79">
        <f t="shared" si="19"/>
        <v>168968287.9419941</v>
      </c>
      <c r="G232" s="79">
        <f t="shared" si="20"/>
        <v>-43036222.938825898</v>
      </c>
      <c r="H232" s="57">
        <f t="shared" si="21"/>
        <v>125932065.0031682</v>
      </c>
      <c r="I232" s="92">
        <f t="shared" si="23"/>
        <v>-1424309.32802842</v>
      </c>
    </row>
    <row r="233" spans="1:9">
      <c r="A233" s="49">
        <v>217</v>
      </c>
      <c r="B233" s="44">
        <v>53693</v>
      </c>
      <c r="D233" s="57">
        <f t="shared" si="18"/>
        <v>799668.61277011817</v>
      </c>
      <c r="E233" s="57">
        <f t="shared" si="22"/>
        <v>-2442478.0959999999</v>
      </c>
      <c r="F233" s="79">
        <f t="shared" si="19"/>
        <v>167325478.45876423</v>
      </c>
      <c r="G233" s="79">
        <f t="shared" si="20"/>
        <v>-42617799.363447241</v>
      </c>
      <c r="H233" s="57">
        <f t="shared" si="21"/>
        <v>124707679.09531698</v>
      </c>
      <c r="I233" s="92">
        <f t="shared" si="23"/>
        <v>-1420757.4344423143</v>
      </c>
    </row>
    <row r="234" spans="1:9">
      <c r="A234" s="49">
        <v>218</v>
      </c>
      <c r="B234" s="44">
        <v>53724</v>
      </c>
      <c r="D234" s="57">
        <f t="shared" si="18"/>
        <v>791893.76225526293</v>
      </c>
      <c r="E234" s="57">
        <f t="shared" si="22"/>
        <v>-2442478.0959999999</v>
      </c>
      <c r="F234" s="79">
        <f t="shared" si="19"/>
        <v>165674894.12501949</v>
      </c>
      <c r="G234" s="79">
        <f t="shared" si="20"/>
        <v>-42197395.533642463</v>
      </c>
      <c r="H234" s="57">
        <f t="shared" si="21"/>
        <v>123477498.59137702</v>
      </c>
      <c r="I234" s="92">
        <f t="shared" si="23"/>
        <v>-1417214.3984461986</v>
      </c>
    </row>
    <row r="235" spans="1:9">
      <c r="A235" s="49">
        <v>219</v>
      </c>
      <c r="B235" s="44">
        <v>53752</v>
      </c>
      <c r="D235" s="57">
        <f t="shared" si="18"/>
        <v>784082.11605524411</v>
      </c>
      <c r="E235" s="57">
        <f t="shared" si="22"/>
        <v>-2442478.0959999999</v>
      </c>
      <c r="F235" s="79">
        <f t="shared" si="19"/>
        <v>164016498.14507475</v>
      </c>
      <c r="G235" s="79">
        <f t="shared" si="20"/>
        <v>-41775002.077550538</v>
      </c>
      <c r="H235" s="57">
        <f t="shared" si="21"/>
        <v>122241496.06752422</v>
      </c>
      <c r="I235" s="92">
        <f t="shared" si="23"/>
        <v>-1413680.1979513206</v>
      </c>
    </row>
    <row r="236" spans="1:9">
      <c r="A236" s="49">
        <v>220</v>
      </c>
      <c r="B236" s="44">
        <v>53783</v>
      </c>
      <c r="D236" s="57">
        <f t="shared" si="18"/>
        <v>776233.50002877892</v>
      </c>
      <c r="E236" s="57">
        <f t="shared" si="22"/>
        <v>-2442478.0959999999</v>
      </c>
      <c r="F236" s="79">
        <f t="shared" si="19"/>
        <v>162350253.54910356</v>
      </c>
      <c r="G236" s="79">
        <f t="shared" si="20"/>
        <v>-41350609.578956671</v>
      </c>
      <c r="H236" s="57">
        <f t="shared" si="21"/>
        <v>120999643.97014689</v>
      </c>
      <c r="I236" s="92">
        <f t="shared" si="23"/>
        <v>-1410154.8109240108</v>
      </c>
    </row>
    <row r="237" spans="1:9">
      <c r="A237" s="49">
        <v>221</v>
      </c>
      <c r="B237" s="44">
        <v>53813</v>
      </c>
      <c r="D237" s="57">
        <f t="shared" si="18"/>
        <v>768347.73921043286</v>
      </c>
      <c r="E237" s="57">
        <f t="shared" si="22"/>
        <v>-2442478.0959999999</v>
      </c>
      <c r="F237" s="79">
        <f t="shared" si="19"/>
        <v>160676123.192314</v>
      </c>
      <c r="G237" s="79">
        <f t="shared" si="20"/>
        <v>-40924208.577082373</v>
      </c>
      <c r="H237" s="57">
        <f t="shared" si="21"/>
        <v>119751914.61523163</v>
      </c>
      <c r="I237" s="92">
        <f t="shared" si="23"/>
        <v>-1406638.2153855467</v>
      </c>
    </row>
    <row r="238" spans="1:9">
      <c r="A238" s="49">
        <v>222</v>
      </c>
      <c r="B238" s="44">
        <v>53844</v>
      </c>
      <c r="D238" s="57">
        <f t="shared" si="18"/>
        <v>760424.65780672093</v>
      </c>
      <c r="E238" s="57">
        <f t="shared" si="22"/>
        <v>-2442478.0959999999</v>
      </c>
      <c r="F238" s="79">
        <f t="shared" si="19"/>
        <v>158994069.75412074</v>
      </c>
      <c r="G238" s="79">
        <f t="shared" si="20"/>
        <v>-40495789.566374548</v>
      </c>
      <c r="H238" s="57">
        <f t="shared" si="21"/>
        <v>118498280.1877462</v>
      </c>
      <c r="I238" s="92">
        <f t="shared" si="23"/>
        <v>-1403130.3894120168</v>
      </c>
    </row>
    <row r="239" spans="1:9">
      <c r="A239" s="49">
        <v>223</v>
      </c>
      <c r="B239" s="44">
        <v>53874</v>
      </c>
      <c r="D239" s="57">
        <f t="shared" si="18"/>
        <v>752464.07919218845</v>
      </c>
      <c r="E239" s="57">
        <f t="shared" si="22"/>
        <v>-2442478.0959999999</v>
      </c>
      <c r="F239" s="79">
        <f t="shared" si="19"/>
        <v>157304055.73731294</v>
      </c>
      <c r="G239" s="79">
        <f t="shared" si="20"/>
        <v>-40065342.996293604</v>
      </c>
      <c r="H239" s="57">
        <f t="shared" si="21"/>
        <v>117238712.74101934</v>
      </c>
      <c r="I239" s="92">
        <f t="shared" si="23"/>
        <v>-1399631.3111341817</v>
      </c>
    </row>
    <row r="240" spans="1:9">
      <c r="A240" s="49">
        <v>224</v>
      </c>
      <c r="B240" s="44">
        <v>53905</v>
      </c>
      <c r="D240" s="57">
        <f t="shared" si="18"/>
        <v>744465.82590547286</v>
      </c>
      <c r="E240" s="57">
        <f t="shared" si="22"/>
        <v>-2442478.0959999999</v>
      </c>
      <c r="F240" s="79">
        <f t="shared" si="19"/>
        <v>155606043.46721843</v>
      </c>
      <c r="G240" s="79">
        <f t="shared" si="20"/>
        <v>-39632859.271100529</v>
      </c>
      <c r="H240" s="57">
        <f t="shared" si="21"/>
        <v>115973184.19611791</v>
      </c>
      <c r="I240" s="92">
        <f t="shared" si="23"/>
        <v>-1396140.9587373382</v>
      </c>
    </row>
    <row r="241" spans="1:9">
      <c r="A241" s="49">
        <v>225</v>
      </c>
      <c r="B241" s="44">
        <v>53936</v>
      </c>
      <c r="D241" s="57">
        <f t="shared" si="18"/>
        <v>736429.71964534873</v>
      </c>
      <c r="E241" s="57">
        <f t="shared" si="22"/>
        <v>-2442478.0959999999</v>
      </c>
      <c r="F241" s="79">
        <f t="shared" si="19"/>
        <v>153899995.09086379</v>
      </c>
      <c r="G241" s="79">
        <f t="shared" si="20"/>
        <v>-39198328.749643005</v>
      </c>
      <c r="H241" s="57">
        <f t="shared" si="21"/>
        <v>114701666.3412208</v>
      </c>
      <c r="I241" s="92">
        <f t="shared" si="23"/>
        <v>-1392659.3104611852</v>
      </c>
    </row>
    <row r="242" spans="1:9">
      <c r="A242" s="49">
        <v>226</v>
      </c>
      <c r="B242" s="44">
        <v>53966</v>
      </c>
      <c r="D242" s="57">
        <f t="shared" si="18"/>
        <v>728355.58126675209</v>
      </c>
      <c r="E242" s="57">
        <f t="shared" si="22"/>
        <v>-2442478.0959999999</v>
      </c>
      <c r="F242" s="79">
        <f t="shared" si="19"/>
        <v>152185872.57613057</v>
      </c>
      <c r="G242" s="79">
        <f t="shared" si="20"/>
        <v>-38761741.745140456</v>
      </c>
      <c r="H242" s="57">
        <f t="shared" si="21"/>
        <v>113424130.83099011</v>
      </c>
      <c r="I242" s="92">
        <f t="shared" si="23"/>
        <v>-1389186.3445996863</v>
      </c>
    </row>
    <row r="243" spans="1:9">
      <c r="A243" s="49">
        <v>227</v>
      </c>
      <c r="B243" s="44">
        <v>53997</v>
      </c>
      <c r="D243" s="57">
        <f t="shared" si="18"/>
        <v>720243.23077678727</v>
      </c>
      <c r="E243" s="57">
        <f t="shared" si="22"/>
        <v>-2442478.0959999999</v>
      </c>
      <c r="F243" s="79">
        <f t="shared" si="19"/>
        <v>150463637.71090737</v>
      </c>
      <c r="G243" s="79">
        <f t="shared" si="20"/>
        <v>-38323088.524968103</v>
      </c>
      <c r="H243" s="57">
        <f t="shared" si="21"/>
        <v>112140549.18593927</v>
      </c>
      <c r="I243" s="92">
        <f t="shared" si="23"/>
        <v>-1385722.0395009341</v>
      </c>
    </row>
    <row r="244" spans="1:9">
      <c r="A244" s="49">
        <v>228</v>
      </c>
      <c r="B244" s="44">
        <v>54027</v>
      </c>
      <c r="D244" s="57">
        <f t="shared" si="18"/>
        <v>712092.48733071447</v>
      </c>
      <c r="E244" s="57">
        <f t="shared" si="22"/>
        <v>-2442478.0959999999</v>
      </c>
      <c r="F244" s="79">
        <f t="shared" si="19"/>
        <v>148733252.10223809</v>
      </c>
      <c r="G244" s="79">
        <f t="shared" si="20"/>
        <v>-37882359.310440041</v>
      </c>
      <c r="H244" s="57">
        <f t="shared" si="21"/>
        <v>110850892.79179806</v>
      </c>
      <c r="I244" s="92">
        <f t="shared" si="23"/>
        <v>-1382266.3735670163</v>
      </c>
    </row>
    <row r="245" spans="1:9">
      <c r="A245" s="49">
        <v>229</v>
      </c>
      <c r="B245" s="44">
        <v>54058</v>
      </c>
      <c r="D245" s="57">
        <f t="shared" si="18"/>
        <v>703903.16922791768</v>
      </c>
      <c r="E245" s="57">
        <f t="shared" si="22"/>
        <v>-2442478.0959999999</v>
      </c>
      <c r="F245" s="79">
        <f t="shared" si="19"/>
        <v>146994677.17546603</v>
      </c>
      <c r="G245" s="79">
        <f t="shared" si="20"/>
        <v>-37439544.276591197</v>
      </c>
      <c r="H245" s="57">
        <f t="shared" si="21"/>
        <v>109555132.89887483</v>
      </c>
      <c r="I245" s="92">
        <f t="shared" si="23"/>
        <v>-1378819.3252538815</v>
      </c>
    </row>
    <row r="246" spans="1:9">
      <c r="A246" s="49">
        <v>230</v>
      </c>
      <c r="B246" s="44">
        <v>54089</v>
      </c>
      <c r="D246" s="57">
        <f t="shared" si="18"/>
        <v>695675.09390785522</v>
      </c>
      <c r="E246" s="57">
        <f t="shared" si="22"/>
        <v>-2442478.0959999999</v>
      </c>
      <c r="F246" s="79">
        <f t="shared" si="19"/>
        <v>145247874.17337391</v>
      </c>
      <c r="G246" s="79">
        <f t="shared" si="20"/>
        <v>-36994633.55195833</v>
      </c>
      <c r="H246" s="57">
        <f t="shared" si="21"/>
        <v>108253240.62141559</v>
      </c>
      <c r="I246" s="92">
        <f t="shared" si="23"/>
        <v>-1375380.8730712039</v>
      </c>
    </row>
    <row r="247" spans="1:9">
      <c r="A247" s="49">
        <v>231</v>
      </c>
      <c r="B247" s="44">
        <v>54118</v>
      </c>
      <c r="D247" s="57">
        <f t="shared" si="18"/>
        <v>687408.07794598897</v>
      </c>
      <c r="E247" s="57">
        <f t="shared" si="22"/>
        <v>-2442478.0959999999</v>
      </c>
      <c r="F247" s="79">
        <f t="shared" si="19"/>
        <v>143492804.1553199</v>
      </c>
      <c r="G247" s="79">
        <f t="shared" si="20"/>
        <v>-36547617.218359977</v>
      </c>
      <c r="H247" s="57">
        <f t="shared" si="21"/>
        <v>106945186.93695992</v>
      </c>
      <c r="I247" s="92">
        <f t="shared" si="23"/>
        <v>-1371950.9955822483</v>
      </c>
    </row>
    <row r="248" spans="1:9">
      <c r="A248" s="49">
        <v>232</v>
      </c>
      <c r="B248" s="44">
        <v>54149</v>
      </c>
      <c r="D248" s="57">
        <f t="shared" si="18"/>
        <v>679101.93704969552</v>
      </c>
      <c r="E248" s="57">
        <f t="shared" si="22"/>
        <v>-2442478.0959999999</v>
      </c>
      <c r="F248" s="79">
        <f t="shared" si="19"/>
        <v>141729427.9963696</v>
      </c>
      <c r="G248" s="79">
        <f t="shared" si="20"/>
        <v>-36098485.310675338</v>
      </c>
      <c r="H248" s="57">
        <f t="shared" si="21"/>
        <v>105630942.68569426</v>
      </c>
      <c r="I248" s="92">
        <f t="shared" si="23"/>
        <v>-1368529.6714037389</v>
      </c>
    </row>
    <row r="249" spans="1:9">
      <c r="A249" s="49">
        <v>233</v>
      </c>
      <c r="B249" s="44">
        <v>54179</v>
      </c>
      <c r="D249" s="57">
        <f t="shared" si="18"/>
        <v>670756.48605415865</v>
      </c>
      <c r="E249" s="57">
        <f t="shared" si="22"/>
        <v>-2442478.0959999999</v>
      </c>
      <c r="F249" s="79">
        <f t="shared" si="19"/>
        <v>139957706.38642377</v>
      </c>
      <c r="G249" s="79">
        <f t="shared" si="20"/>
        <v>-35647227.816622131</v>
      </c>
      <c r="H249" s="57">
        <f t="shared" si="21"/>
        <v>104310478.56980163</v>
      </c>
      <c r="I249" s="92">
        <f t="shared" si="23"/>
        <v>-1365116.8792057247</v>
      </c>
    </row>
    <row r="250" spans="1:9">
      <c r="A250" s="49">
        <v>234</v>
      </c>
      <c r="B250" s="44">
        <v>54210</v>
      </c>
      <c r="D250" s="57">
        <f t="shared" si="18"/>
        <v>662371.53891824046</v>
      </c>
      <c r="E250" s="57">
        <f t="shared" si="22"/>
        <v>-2442478.0959999999</v>
      </c>
      <c r="F250" s="79">
        <f t="shared" si="19"/>
        <v>138177599.82934201</v>
      </c>
      <c r="G250" s="79">
        <f t="shared" si="20"/>
        <v>-35193834.676533408</v>
      </c>
      <c r="H250" s="57">
        <f t="shared" si="21"/>
        <v>102983765.15280861</v>
      </c>
      <c r="I250" s="92">
        <f t="shared" si="23"/>
        <v>-1361712.597711446</v>
      </c>
    </row>
    <row r="251" spans="1:9">
      <c r="A251" s="49">
        <v>235</v>
      </c>
      <c r="B251" s="44">
        <v>54240</v>
      </c>
      <c r="D251" s="57">
        <f t="shared" si="18"/>
        <v>653946.90872033476</v>
      </c>
      <c r="E251" s="57">
        <f t="shared" si="22"/>
        <v>-2442478.0959999999</v>
      </c>
      <c r="F251" s="79">
        <f t="shared" si="19"/>
        <v>136389068.64206237</v>
      </c>
      <c r="G251" s="79">
        <f t="shared" si="20"/>
        <v>-34738295.783133283</v>
      </c>
      <c r="H251" s="57">
        <f t="shared" si="21"/>
        <v>101650772.85892908</v>
      </c>
      <c r="I251" s="92">
        <f t="shared" si="23"/>
        <v>-1358316.8056972034</v>
      </c>
    </row>
    <row r="252" spans="1:9">
      <c r="A252" s="49">
        <v>236</v>
      </c>
      <c r="B252" s="44">
        <v>54271</v>
      </c>
      <c r="D252" s="57">
        <f t="shared" si="18"/>
        <v>645482.40765419975</v>
      </c>
      <c r="E252" s="57">
        <f t="shared" si="22"/>
        <v>-2442478.0959999999</v>
      </c>
      <c r="F252" s="79">
        <f t="shared" si="19"/>
        <v>134592072.95371658</v>
      </c>
      <c r="G252" s="79">
        <f t="shared" si="20"/>
        <v>-34280600.981311612</v>
      </c>
      <c r="H252" s="57">
        <f t="shared" si="21"/>
        <v>100311471.97240496</v>
      </c>
      <c r="I252" s="92">
        <f t="shared" si="23"/>
        <v>-1354929.4819922226</v>
      </c>
    </row>
    <row r="253" spans="1:9">
      <c r="A253" s="49">
        <v>237</v>
      </c>
      <c r="B253" s="44">
        <v>54302</v>
      </c>
      <c r="D253" s="57">
        <f t="shared" si="18"/>
        <v>636977.8470247715</v>
      </c>
      <c r="E253" s="57">
        <f t="shared" si="22"/>
        <v>-2442478.0959999999</v>
      </c>
      <c r="F253" s="79">
        <f t="shared" si="19"/>
        <v>132786572.70474134</v>
      </c>
      <c r="G253" s="79">
        <f t="shared" si="20"/>
        <v>-33820740.067897618</v>
      </c>
      <c r="H253" s="57">
        <f t="shared" si="21"/>
        <v>98965832.636843726</v>
      </c>
      <c r="I253" s="92">
        <f t="shared" si="23"/>
        <v>-1351550.6054785263</v>
      </c>
    </row>
    <row r="254" spans="1:9">
      <c r="A254" s="49">
        <v>238</v>
      </c>
      <c r="B254" s="44">
        <v>54332</v>
      </c>
      <c r="D254" s="57">
        <f t="shared" si="18"/>
        <v>628433.03724395775</v>
      </c>
      <c r="E254" s="57">
        <f t="shared" si="22"/>
        <v>-2442478.0959999999</v>
      </c>
      <c r="F254" s="79">
        <f t="shared" si="19"/>
        <v>130972527.64598531</v>
      </c>
      <c r="G254" s="79">
        <f t="shared" si="20"/>
        <v>-33358702.791432455</v>
      </c>
      <c r="H254" s="57">
        <f t="shared" si="21"/>
        <v>97613824.85455285</v>
      </c>
      <c r="I254" s="92">
        <f t="shared" si="23"/>
        <v>-1348180.1550907998</v>
      </c>
    </row>
    <row r="255" spans="1:9">
      <c r="A255" s="49">
        <v>239</v>
      </c>
      <c r="B255" s="44">
        <v>54363</v>
      </c>
      <c r="D255" s="57">
        <f t="shared" si="18"/>
        <v>619847.78782641061</v>
      </c>
      <c r="E255" s="57">
        <f t="shared" si="22"/>
        <v>-2442478.0959999999</v>
      </c>
      <c r="F255" s="79">
        <f t="shared" si="19"/>
        <v>129149897.33781171</v>
      </c>
      <c r="G255" s="79">
        <f t="shared" si="20"/>
        <v>-32894478.851940639</v>
      </c>
      <c r="H255" s="57">
        <f t="shared" si="21"/>
        <v>96255418.485871077</v>
      </c>
      <c r="I255" s="92">
        <f t="shared" si="23"/>
        <v>-1344818.1098162592</v>
      </c>
    </row>
    <row r="256" spans="1:9">
      <c r="A256" s="49">
        <v>240</v>
      </c>
      <c r="B256" s="44">
        <v>54393</v>
      </c>
      <c r="D256" s="57">
        <f t="shared" si="18"/>
        <v>611221.9073852814</v>
      </c>
      <c r="E256" s="57">
        <f t="shared" si="22"/>
        <v>-2442478.0959999999</v>
      </c>
      <c r="F256" s="79">
        <f t="shared" si="19"/>
        <v>127318641.14919698</v>
      </c>
      <c r="G256" s="79">
        <f t="shared" si="20"/>
        <v>-32428057.900700469</v>
      </c>
      <c r="H256" s="57">
        <f t="shared" si="21"/>
        <v>94890583.248496518</v>
      </c>
      <c r="I256" s="92">
        <f t="shared" si="23"/>
        <v>-1341464.4486945225</v>
      </c>
    </row>
    <row r="257" spans="1:9">
      <c r="A257" s="49">
        <v>241</v>
      </c>
      <c r="B257" s="44">
        <v>54424</v>
      </c>
      <c r="D257" s="57">
        <f t="shared" si="18"/>
        <v>602555.20362795296</v>
      </c>
      <c r="E257" s="57">
        <f t="shared" si="22"/>
        <v>-2442478.0959999999</v>
      </c>
      <c r="F257" s="79">
        <f t="shared" si="19"/>
        <v>125478718.25682494</v>
      </c>
      <c r="G257" s="79">
        <f t="shared" si="20"/>
        <v>-31959429.54001331</v>
      </c>
      <c r="H257" s="57">
        <f t="shared" si="21"/>
        <v>93519288.716811627</v>
      </c>
      <c r="I257" s="92">
        <f t="shared" si="23"/>
        <v>-1338119.1508174792</v>
      </c>
    </row>
    <row r="258" spans="1:9">
      <c r="A258" s="49">
        <v>242</v>
      </c>
      <c r="B258" s="44">
        <v>54455</v>
      </c>
      <c r="D258" s="57">
        <f t="shared" si="18"/>
        <v>593847.48335175391</v>
      </c>
      <c r="E258" s="57">
        <f t="shared" si="22"/>
        <v>-2442478.0959999999</v>
      </c>
      <c r="F258" s="79">
        <f t="shared" si="19"/>
        <v>123630087.64417669</v>
      </c>
      <c r="G258" s="79">
        <f t="shared" si="20"/>
        <v>-31488583.322971802</v>
      </c>
      <c r="H258" s="57">
        <f t="shared" si="21"/>
        <v>92141504.321204886</v>
      </c>
      <c r="I258" s="92">
        <f t="shared" si="23"/>
        <v>-1334782.195329156</v>
      </c>
    </row>
    <row r="259" spans="1:9">
      <c r="A259" s="49">
        <v>243</v>
      </c>
      <c r="B259" s="44">
        <v>54483</v>
      </c>
      <c r="D259" s="57">
        <f t="shared" si="18"/>
        <v>585098.5524396511</v>
      </c>
      <c r="E259" s="57">
        <f t="shared" si="22"/>
        <v>-2442478.0959999999</v>
      </c>
      <c r="F259" s="79">
        <f t="shared" si="19"/>
        <v>121772708.10061634</v>
      </c>
      <c r="G259" s="79">
        <f t="shared" si="20"/>
        <v>-31015508.753226977</v>
      </c>
      <c r="H259" s="57">
        <f t="shared" si="21"/>
        <v>90757199.347389355</v>
      </c>
      <c r="I259" s="92">
        <f t="shared" si="23"/>
        <v>-1331453.5614255923</v>
      </c>
    </row>
    <row r="260" spans="1:9">
      <c r="A260" s="49">
        <v>244</v>
      </c>
      <c r="B260" s="44">
        <v>54514</v>
      </c>
      <c r="D260" s="57">
        <f t="shared" si="18"/>
        <v>576308.21585592243</v>
      </c>
      <c r="E260" s="57">
        <f t="shared" si="22"/>
        <v>-2442478.0959999999</v>
      </c>
      <c r="F260" s="79">
        <f t="shared" si="19"/>
        <v>119906538.22047226</v>
      </c>
      <c r="G260" s="79">
        <f t="shared" si="20"/>
        <v>-30540195.284754284</v>
      </c>
      <c r="H260" s="57">
        <f t="shared" si="21"/>
        <v>89366342.93571797</v>
      </c>
      <c r="I260" s="92">
        <f t="shared" si="23"/>
        <v>-1328133.2283547057</v>
      </c>
    </row>
    <row r="261" spans="1:9">
      <c r="A261" s="49">
        <v>245</v>
      </c>
      <c r="B261" s="44">
        <v>54544</v>
      </c>
      <c r="D261" s="57">
        <f t="shared" ref="D261:D316" si="24">H260*$D$2</f>
        <v>567476.2776418092</v>
      </c>
      <c r="E261" s="57">
        <f t="shared" si="22"/>
        <v>-2442478.0959999999</v>
      </c>
      <c r="F261" s="79">
        <f t="shared" ref="F261:F316" si="25">F260+C261+D261+E261</f>
        <v>118031536.40211406</v>
      </c>
      <c r="G261" s="79">
        <f t="shared" ref="G261:G316" si="26">-F261*$D$5</f>
        <v>-30062632.321618449</v>
      </c>
      <c r="H261" s="57">
        <f t="shared" ref="H261:H316" si="27">F261+G261</f>
        <v>87968904.080495611</v>
      </c>
      <c r="I261" s="92">
        <f t="shared" si="23"/>
        <v>-1324821.175416165</v>
      </c>
    </row>
    <row r="262" spans="1:9">
      <c r="A262" s="49">
        <v>246</v>
      </c>
      <c r="B262" s="44">
        <v>54575</v>
      </c>
      <c r="D262" s="57">
        <f t="shared" si="24"/>
        <v>558602.54091114714</v>
      </c>
      <c r="E262" s="57">
        <f t="shared" si="22"/>
        <v>-2442478.0959999999</v>
      </c>
      <c r="F262" s="79">
        <f t="shared" si="25"/>
        <v>116147660.84702522</v>
      </c>
      <c r="G262" s="79">
        <f t="shared" si="26"/>
        <v>-29582809.217737321</v>
      </c>
      <c r="H262" s="57">
        <f t="shared" si="27"/>
        <v>86564851.629287899</v>
      </c>
      <c r="I262" s="92">
        <f t="shared" si="23"/>
        <v>-1321517.3819612626</v>
      </c>
    </row>
    <row r="263" spans="1:9">
      <c r="A263" s="49">
        <v>247</v>
      </c>
      <c r="B263" s="44">
        <v>54605</v>
      </c>
      <c r="D263" s="57">
        <f t="shared" si="24"/>
        <v>549686.80784597818</v>
      </c>
      <c r="E263" s="57">
        <f t="shared" si="22"/>
        <v>-2442478.0959999999</v>
      </c>
      <c r="F263" s="79">
        <f t="shared" si="25"/>
        <v>114254869.55887119</v>
      </c>
      <c r="G263" s="79">
        <f t="shared" si="26"/>
        <v>-29100715.276644491</v>
      </c>
      <c r="H263" s="57">
        <f t="shared" si="27"/>
        <v>85154154.282226712</v>
      </c>
      <c r="I263" s="92">
        <f t="shared" si="23"/>
        <v>-1318221.8273927805</v>
      </c>
    </row>
    <row r="264" spans="1:9">
      <c r="A264" s="49">
        <v>248</v>
      </c>
      <c r="B264" s="44">
        <v>54636</v>
      </c>
      <c r="D264" s="57">
        <f t="shared" si="24"/>
        <v>540728.87969213969</v>
      </c>
      <c r="E264" s="57">
        <f t="shared" si="22"/>
        <v>-2442478.0959999999</v>
      </c>
      <c r="F264" s="79">
        <f t="shared" si="25"/>
        <v>112353120.34256333</v>
      </c>
      <c r="G264" s="79">
        <f t="shared" si="26"/>
        <v>-28616339.751250878</v>
      </c>
      <c r="H264" s="57">
        <f t="shared" si="27"/>
        <v>83736780.591312453</v>
      </c>
      <c r="I264" s="92">
        <f t="shared" si="23"/>
        <v>-1314934.4911648687</v>
      </c>
    </row>
    <row r="265" spans="1:9">
      <c r="A265" s="49">
        <v>249</v>
      </c>
      <c r="B265" s="44">
        <v>54667</v>
      </c>
      <c r="D265" s="57">
        <f t="shared" si="24"/>
        <v>531728.55675483414</v>
      </c>
      <c r="E265" s="57">
        <f t="shared" si="22"/>
        <v>-2442478.0959999999</v>
      </c>
      <c r="F265" s="79">
        <f t="shared" si="25"/>
        <v>110442370.80331816</v>
      </c>
      <c r="G265" s="79">
        <f t="shared" si="26"/>
        <v>-28129671.843605135</v>
      </c>
      <c r="H265" s="57">
        <f t="shared" si="27"/>
        <v>82312698.959713027</v>
      </c>
      <c r="I265" s="92">
        <f t="shared" si="23"/>
        <v>-1311655.3527829112</v>
      </c>
    </row>
    <row r="266" spans="1:9">
      <c r="A266" s="49">
        <v>250</v>
      </c>
      <c r="B266" s="44">
        <v>54697</v>
      </c>
      <c r="D266" s="57">
        <f t="shared" si="24"/>
        <v>522685.63839417777</v>
      </c>
      <c r="E266" s="57">
        <f t="shared" si="22"/>
        <v>-2442478.0959999999</v>
      </c>
      <c r="F266" s="79">
        <f t="shared" si="25"/>
        <v>108522578.34571233</v>
      </c>
      <c r="G266" s="79">
        <f t="shared" si="26"/>
        <v>-27640700.704652928</v>
      </c>
      <c r="H266" s="57">
        <f t="shared" si="27"/>
        <v>80881877.641059399</v>
      </c>
      <c r="I266" s="92">
        <f t="shared" si="23"/>
        <v>-1308384.3918034027</v>
      </c>
    </row>
    <row r="267" spans="1:9">
      <c r="A267" s="49">
        <v>251</v>
      </c>
      <c r="B267" s="44">
        <v>54728</v>
      </c>
      <c r="D267" s="57">
        <f t="shared" si="24"/>
        <v>513599.92302072723</v>
      </c>
      <c r="E267" s="57">
        <f t="shared" si="22"/>
        <v>-2442478.0959999999</v>
      </c>
      <c r="F267" s="79">
        <f t="shared" si="25"/>
        <v>106593700.17273305</v>
      </c>
      <c r="G267" s="79">
        <f t="shared" si="26"/>
        <v>-27149415.433995105</v>
      </c>
      <c r="H267" s="57">
        <f t="shared" si="27"/>
        <v>79444284.738737941</v>
      </c>
      <c r="I267" s="92">
        <f t="shared" si="23"/>
        <v>-1305121.587833818</v>
      </c>
    </row>
    <row r="268" spans="1:9">
      <c r="A268" s="49">
        <v>252</v>
      </c>
      <c r="B268" s="44">
        <v>54758</v>
      </c>
      <c r="D268" s="57">
        <f t="shared" si="24"/>
        <v>504471.20809098595</v>
      </c>
      <c r="E268" s="57">
        <f t="shared" si="22"/>
        <v>-2442478.0959999999</v>
      </c>
      <c r="F268" s="79">
        <f t="shared" si="25"/>
        <v>104655693.28482404</v>
      </c>
      <c r="G268" s="79">
        <f t="shared" si="26"/>
        <v>-26655805.079644684</v>
      </c>
      <c r="H268" s="57">
        <f t="shared" si="27"/>
        <v>77999888.205179363</v>
      </c>
      <c r="I268" s="92">
        <f t="shared" si="23"/>
        <v>-1301866.9205324869</v>
      </c>
    </row>
    <row r="269" spans="1:9">
      <c r="A269" s="49">
        <v>253</v>
      </c>
      <c r="B269" s="44">
        <v>54789</v>
      </c>
      <c r="D269" s="57">
        <f t="shared" si="24"/>
        <v>495299.290102889</v>
      </c>
      <c r="E269" s="57">
        <f t="shared" si="22"/>
        <v>-2442478.0959999999</v>
      </c>
      <c r="F269" s="79">
        <f t="shared" si="25"/>
        <v>102708514.47892693</v>
      </c>
      <c r="G269" s="79">
        <f t="shared" si="26"/>
        <v>-26159858.637782685</v>
      </c>
      <c r="H269" s="57">
        <f t="shared" si="27"/>
        <v>76548655.841144234</v>
      </c>
      <c r="I269" s="92">
        <f t="shared" si="23"/>
        <v>-1298620.3696084656</v>
      </c>
    </row>
    <row r="270" spans="1:9">
      <c r="A270" s="49">
        <v>254</v>
      </c>
      <c r="B270" s="44">
        <v>54820</v>
      </c>
      <c r="D270" s="57">
        <f t="shared" si="24"/>
        <v>486083.96459126595</v>
      </c>
      <c r="E270" s="57">
        <f t="shared" si="22"/>
        <v>-2442478.0959999999</v>
      </c>
      <c r="F270" s="79">
        <f t="shared" si="25"/>
        <v>100752120.34751819</v>
      </c>
      <c r="G270" s="79">
        <f t="shared" si="26"/>
        <v>-25661565.05251288</v>
      </c>
      <c r="H270" s="57">
        <f t="shared" si="27"/>
        <v>75090555.295005307</v>
      </c>
      <c r="I270" s="92">
        <f t="shared" si="23"/>
        <v>-1295381.9148214122</v>
      </c>
    </row>
    <row r="271" spans="1:9">
      <c r="A271" s="49">
        <v>255</v>
      </c>
      <c r="B271" s="44">
        <v>54848</v>
      </c>
      <c r="D271" s="57">
        <f t="shared" si="24"/>
        <v>476825.02612328372</v>
      </c>
      <c r="E271" s="57">
        <f t="shared" si="22"/>
        <v>-2442478.0959999999</v>
      </c>
      <c r="F271" s="79">
        <f t="shared" si="25"/>
        <v>98786467.277641475</v>
      </c>
      <c r="G271" s="79">
        <f t="shared" si="26"/>
        <v>-25160913.215615284</v>
      </c>
      <c r="H271" s="57">
        <f t="shared" si="27"/>
        <v>73625554.062026188</v>
      </c>
      <c r="I271" s="92">
        <f t="shared" si="23"/>
        <v>-1292151.5359814591</v>
      </c>
    </row>
    <row r="272" spans="1:9">
      <c r="A272" s="49">
        <v>256</v>
      </c>
      <c r="B272" s="44">
        <v>54879</v>
      </c>
      <c r="D272" s="57">
        <f t="shared" si="24"/>
        <v>467522.26829386636</v>
      </c>
      <c r="E272" s="57">
        <f t="shared" si="22"/>
        <v>-2442478.0959999999</v>
      </c>
      <c r="F272" s="79">
        <f t="shared" si="25"/>
        <v>96811511.449935347</v>
      </c>
      <c r="G272" s="79">
        <f t="shared" si="26"/>
        <v>-24657891.966298532</v>
      </c>
      <c r="H272" s="57">
        <f t="shared" si="27"/>
        <v>72153619.483636811</v>
      </c>
      <c r="I272" s="92">
        <f t="shared" si="23"/>
        <v>-1288929.212949086</v>
      </c>
    </row>
    <row r="273" spans="1:9">
      <c r="A273" s="49">
        <v>257</v>
      </c>
      <c r="B273" s="44">
        <v>54909</v>
      </c>
      <c r="D273" s="57">
        <f t="shared" si="24"/>
        <v>458175.4837210938</v>
      </c>
      <c r="E273" s="57">
        <f t="shared" si="22"/>
        <v>-2442478.0959999999</v>
      </c>
      <c r="F273" s="79">
        <f t="shared" si="25"/>
        <v>94827208.837656438</v>
      </c>
      <c r="G273" s="79">
        <f t="shared" si="26"/>
        <v>-24152490.090951093</v>
      </c>
      <c r="H273" s="57">
        <f t="shared" si="27"/>
        <v>70674718.746705353</v>
      </c>
      <c r="I273" s="92">
        <f t="shared" si="23"/>
        <v>-1285714.9256349984</v>
      </c>
    </row>
    <row r="274" spans="1:9">
      <c r="A274" s="49">
        <v>258</v>
      </c>
      <c r="B274" s="44">
        <v>54940</v>
      </c>
      <c r="D274" s="57">
        <f t="shared" si="24"/>
        <v>448784.46404157905</v>
      </c>
      <c r="E274" s="57">
        <f t="shared" ref="E274:E316" si="28">-$D$3</f>
        <v>-2442478.0959999999</v>
      </c>
      <c r="F274" s="79">
        <f t="shared" si="25"/>
        <v>92833515.205698013</v>
      </c>
      <c r="G274" s="79">
        <f t="shared" si="26"/>
        <v>-23644696.322891284</v>
      </c>
      <c r="H274" s="57">
        <f t="shared" si="27"/>
        <v>69188818.882806733</v>
      </c>
      <c r="I274" s="92">
        <f t="shared" ref="I274:I316" si="29">((1/((1+$D$7)^A274))*E274)</f>
        <v>-1282508.6539999987</v>
      </c>
    </row>
    <row r="275" spans="1:9">
      <c r="A275" s="49">
        <v>259</v>
      </c>
      <c r="B275" s="44">
        <v>54970</v>
      </c>
      <c r="D275" s="57">
        <f t="shared" si="24"/>
        <v>439348.9999058228</v>
      </c>
      <c r="E275" s="57">
        <f t="shared" si="28"/>
        <v>-2442478.0959999999</v>
      </c>
      <c r="F275" s="79">
        <f t="shared" si="25"/>
        <v>90830386.109603837</v>
      </c>
      <c r="G275" s="79">
        <f t="shared" si="26"/>
        <v>-23134499.342116095</v>
      </c>
      <c r="H275" s="57">
        <f t="shared" si="27"/>
        <v>67695886.767487735</v>
      </c>
      <c r="I275" s="92">
        <f t="shared" si="29"/>
        <v>-1279310.3780548617</v>
      </c>
    </row>
    <row r="276" spans="1:9">
      <c r="A276" s="49">
        <v>260</v>
      </c>
      <c r="B276" s="44">
        <v>55001</v>
      </c>
      <c r="D276" s="57">
        <f t="shared" si="24"/>
        <v>429868.88097354717</v>
      </c>
      <c r="E276" s="57">
        <f t="shared" si="28"/>
        <v>-2442478.0959999999</v>
      </c>
      <c r="F276" s="79">
        <f t="shared" si="25"/>
        <v>88817776.894577384</v>
      </c>
      <c r="G276" s="79">
        <f t="shared" si="26"/>
        <v>-22621887.775048859</v>
      </c>
      <c r="H276" s="57">
        <f t="shared" si="27"/>
        <v>66195889.119528525</v>
      </c>
      <c r="I276" s="92">
        <f t="shared" si="29"/>
        <v>-1276120.0778602113</v>
      </c>
    </row>
    <row r="277" spans="1:9">
      <c r="A277" s="49">
        <v>261</v>
      </c>
      <c r="B277" s="44">
        <v>55032</v>
      </c>
      <c r="D277" s="57">
        <f t="shared" si="24"/>
        <v>420343.89590900618</v>
      </c>
      <c r="E277" s="57">
        <f t="shared" si="28"/>
        <v>-2442478.0959999999</v>
      </c>
      <c r="F277" s="79">
        <f t="shared" si="25"/>
        <v>86795642.694486395</v>
      </c>
      <c r="G277" s="79">
        <f t="shared" si="26"/>
        <v>-22106850.194285683</v>
      </c>
      <c r="H277" s="57">
        <f t="shared" si="27"/>
        <v>64688792.500200711</v>
      </c>
      <c r="I277" s="92">
        <f t="shared" si="29"/>
        <v>-1272937.7335263952</v>
      </c>
    </row>
    <row r="278" spans="1:9">
      <c r="A278" s="49">
        <v>262</v>
      </c>
      <c r="B278" s="44">
        <v>55062</v>
      </c>
      <c r="D278" s="57">
        <f t="shared" si="24"/>
        <v>410773.83237627457</v>
      </c>
      <c r="E278" s="57">
        <f t="shared" si="28"/>
        <v>-2442478.0959999999</v>
      </c>
      <c r="F278" s="79">
        <f t="shared" si="25"/>
        <v>84763938.430862665</v>
      </c>
      <c r="G278" s="79">
        <f t="shared" si="26"/>
        <v>-21589375.118340719</v>
      </c>
      <c r="H278" s="57">
        <f t="shared" si="27"/>
        <v>63174563.312521949</v>
      </c>
      <c r="I278" s="92">
        <f t="shared" si="29"/>
        <v>-1269763.325213362</v>
      </c>
    </row>
    <row r="279" spans="1:9">
      <c r="A279" s="49">
        <v>263</v>
      </c>
      <c r="B279" s="44">
        <v>55093</v>
      </c>
      <c r="D279" s="57">
        <f t="shared" si="24"/>
        <v>401158.47703451442</v>
      </c>
      <c r="E279" s="57">
        <f t="shared" si="28"/>
        <v>-2442478.0959999999</v>
      </c>
      <c r="F279" s="79">
        <f t="shared" si="25"/>
        <v>82722618.811897174</v>
      </c>
      <c r="G279" s="79">
        <f t="shared" si="26"/>
        <v>-21069451.011390209</v>
      </c>
      <c r="H279" s="57">
        <f t="shared" si="27"/>
        <v>61653167.800506964</v>
      </c>
      <c r="I279" s="92">
        <f t="shared" si="29"/>
        <v>-1266596.8331305357</v>
      </c>
    </row>
    <row r="280" spans="1:9">
      <c r="A280" s="49">
        <v>264</v>
      </c>
      <c r="B280" s="44">
        <v>55123</v>
      </c>
      <c r="D280" s="57">
        <f t="shared" si="24"/>
        <v>391497.61553321924</v>
      </c>
      <c r="E280" s="57">
        <f t="shared" si="28"/>
        <v>-2442478.0959999999</v>
      </c>
      <c r="F280" s="79">
        <f t="shared" si="25"/>
        <v>80671638.33143039</v>
      </c>
      <c r="G280" s="79">
        <f t="shared" si="26"/>
        <v>-20547066.283015318</v>
      </c>
      <c r="H280" s="57">
        <f t="shared" si="27"/>
        <v>60124572.048415072</v>
      </c>
      <c r="I280" s="92">
        <f t="shared" si="29"/>
        <v>-1263438.2375366937</v>
      </c>
    </row>
    <row r="281" spans="1:9">
      <c r="A281" s="49">
        <v>265</v>
      </c>
      <c r="B281" s="44">
        <v>55154</v>
      </c>
      <c r="D281" s="57">
        <f t="shared" si="24"/>
        <v>381791.03250743577</v>
      </c>
      <c r="E281" s="57">
        <f t="shared" si="28"/>
        <v>-2442478.0959999999</v>
      </c>
      <c r="F281" s="79">
        <f t="shared" si="25"/>
        <v>78610951.267937824</v>
      </c>
      <c r="G281" s="79">
        <f t="shared" si="26"/>
        <v>-20022209.287943762</v>
      </c>
      <c r="H281" s="57">
        <f t="shared" si="27"/>
        <v>58588741.979994059</v>
      </c>
      <c r="I281" s="92">
        <f t="shared" si="29"/>
        <v>-1260287.5187398442</v>
      </c>
    </row>
    <row r="282" spans="1:9">
      <c r="A282" s="49">
        <v>266</v>
      </c>
      <c r="B282" s="44">
        <v>55185</v>
      </c>
      <c r="D282" s="57">
        <f t="shared" si="24"/>
        <v>372038.51157296234</v>
      </c>
      <c r="E282" s="57">
        <f t="shared" si="28"/>
        <v>-2442478.0959999999</v>
      </c>
      <c r="F282" s="79">
        <f t="shared" si="25"/>
        <v>76540511.68351078</v>
      </c>
      <c r="G282" s="79">
        <f t="shared" si="26"/>
        <v>-19494868.325790193</v>
      </c>
      <c r="H282" s="57">
        <f t="shared" si="27"/>
        <v>57045643.357720584</v>
      </c>
      <c r="I282" s="92">
        <f t="shared" si="29"/>
        <v>-1257144.6570971017</v>
      </c>
    </row>
    <row r="283" spans="1:9">
      <c r="A283" s="49">
        <v>267</v>
      </c>
      <c r="B283" s="44">
        <v>55213</v>
      </c>
      <c r="D283" s="57">
        <f t="shared" si="24"/>
        <v>362239.83532152575</v>
      </c>
      <c r="E283" s="57">
        <f t="shared" si="28"/>
        <v>-2442478.0959999999</v>
      </c>
      <c r="F283" s="79">
        <f t="shared" si="25"/>
        <v>74460273.42283231</v>
      </c>
      <c r="G283" s="79">
        <f t="shared" si="26"/>
        <v>-18965031.640795387</v>
      </c>
      <c r="H283" s="57">
        <f t="shared" si="27"/>
        <v>55495241.782036923</v>
      </c>
      <c r="I283" s="92">
        <f t="shared" si="29"/>
        <v>-1254009.6330145653</v>
      </c>
    </row>
    <row r="284" spans="1:9">
      <c r="A284" s="49">
        <v>268</v>
      </c>
      <c r="B284" s="44">
        <v>55244</v>
      </c>
      <c r="D284" s="57">
        <f t="shared" si="24"/>
        <v>352394.78531593451</v>
      </c>
      <c r="E284" s="57">
        <f t="shared" si="28"/>
        <v>-2442478.0959999999</v>
      </c>
      <c r="F284" s="79">
        <f t="shared" si="25"/>
        <v>72370190.11214824</v>
      </c>
      <c r="G284" s="79">
        <f t="shared" si="26"/>
        <v>-18432687.421564154</v>
      </c>
      <c r="H284" s="57">
        <f t="shared" si="27"/>
        <v>53937502.690584086</v>
      </c>
      <c r="I284" s="92">
        <f t="shared" si="29"/>
        <v>-1250882.4269471972</v>
      </c>
    </row>
    <row r="285" spans="1:9">
      <c r="A285" s="49">
        <v>269</v>
      </c>
      <c r="B285" s="44">
        <v>55274</v>
      </c>
      <c r="D285" s="57">
        <f t="shared" si="24"/>
        <v>342503.14208520896</v>
      </c>
      <c r="E285" s="57">
        <f t="shared" si="28"/>
        <v>-2442478.0959999999</v>
      </c>
      <c r="F285" s="79">
        <f t="shared" si="25"/>
        <v>70270215.158233449</v>
      </c>
      <c r="G285" s="79">
        <f t="shared" si="26"/>
        <v>-17897823.800802059</v>
      </c>
      <c r="H285" s="57">
        <f t="shared" si="27"/>
        <v>52372391.357431389</v>
      </c>
      <c r="I285" s="92">
        <f t="shared" si="29"/>
        <v>-1247763.0193987004</v>
      </c>
    </row>
    <row r="286" spans="1:9">
      <c r="A286" s="49">
        <v>270</v>
      </c>
      <c r="B286" s="44">
        <v>55305</v>
      </c>
      <c r="D286" s="57">
        <f t="shared" si="24"/>
        <v>332564.68511968933</v>
      </c>
      <c r="E286" s="57">
        <f t="shared" si="28"/>
        <v>-2442478.0959999999</v>
      </c>
      <c r="F286" s="79">
        <f t="shared" si="25"/>
        <v>68160301.747353137</v>
      </c>
      <c r="G286" s="79">
        <f t="shared" si="26"/>
        <v>-17360428.855050843</v>
      </c>
      <c r="H286" s="57">
        <f t="shared" si="27"/>
        <v>50799872.89230229</v>
      </c>
      <c r="I286" s="92">
        <f t="shared" si="29"/>
        <v>-1244651.3909213974</v>
      </c>
    </row>
    <row r="287" spans="1:9">
      <c r="A287" s="49">
        <v>271</v>
      </c>
      <c r="B287" s="44">
        <v>55335</v>
      </c>
      <c r="D287" s="57">
        <f t="shared" si="24"/>
        <v>322579.19286611956</v>
      </c>
      <c r="E287" s="57">
        <f t="shared" si="28"/>
        <v>-2442478.0959999999</v>
      </c>
      <c r="F287" s="79">
        <f t="shared" si="25"/>
        <v>66040402.844219252</v>
      </c>
      <c r="G287" s="79">
        <f t="shared" si="26"/>
        <v>-16820490.604422644</v>
      </c>
      <c r="H287" s="57">
        <f t="shared" si="27"/>
        <v>49219912.239796609</v>
      </c>
      <c r="I287" s="92">
        <f t="shared" si="29"/>
        <v>-1241547.5221161072</v>
      </c>
    </row>
    <row r="288" spans="1:9">
      <c r="A288" s="49">
        <v>272</v>
      </c>
      <c r="B288" s="44">
        <v>55366</v>
      </c>
      <c r="D288" s="57">
        <f t="shared" si="24"/>
        <v>312546.44272270851</v>
      </c>
      <c r="E288" s="57">
        <f t="shared" si="28"/>
        <v>-2442478.0959999999</v>
      </c>
      <c r="F288" s="79">
        <f t="shared" si="25"/>
        <v>63910471.19094196</v>
      </c>
      <c r="G288" s="79">
        <f t="shared" si="26"/>
        <v>-16277997.012332916</v>
      </c>
      <c r="H288" s="57">
        <f t="shared" si="27"/>
        <v>47632474.178609043</v>
      </c>
      <c r="I288" s="92">
        <f t="shared" si="29"/>
        <v>-1238451.3936320269</v>
      </c>
    </row>
    <row r="289" spans="1:9">
      <c r="A289" s="49">
        <v>273</v>
      </c>
      <c r="B289" s="44">
        <v>55397</v>
      </c>
      <c r="D289" s="57">
        <f t="shared" si="24"/>
        <v>302466.21103416744</v>
      </c>
      <c r="E289" s="57">
        <f t="shared" si="28"/>
        <v>-2442478.0959999999</v>
      </c>
      <c r="F289" s="79">
        <f t="shared" si="25"/>
        <v>61770459.305976123</v>
      </c>
      <c r="G289" s="79">
        <f t="shared" si="26"/>
        <v>-15732935.985232117</v>
      </c>
      <c r="H289" s="57">
        <f t="shared" si="27"/>
        <v>46037523.320744008</v>
      </c>
      <c r="I289" s="92">
        <f t="shared" si="29"/>
        <v>-1235362.9861666106</v>
      </c>
    </row>
    <row r="290" spans="1:9">
      <c r="A290" s="49">
        <v>274</v>
      </c>
      <c r="B290" s="44">
        <v>55427</v>
      </c>
      <c r="D290" s="57">
        <f t="shared" si="24"/>
        <v>292338.27308672445</v>
      </c>
      <c r="E290" s="57">
        <f t="shared" si="28"/>
        <v>-2442478.0959999999</v>
      </c>
      <c r="F290" s="79">
        <f t="shared" si="25"/>
        <v>59620319.483062848</v>
      </c>
      <c r="G290" s="79">
        <f t="shared" si="26"/>
        <v>-15185295.372336106</v>
      </c>
      <c r="H290" s="57">
        <f t="shared" si="27"/>
        <v>44435024.110726744</v>
      </c>
      <c r="I290" s="92">
        <f t="shared" si="29"/>
        <v>-1232282.2804654469</v>
      </c>
    </row>
    <row r="291" spans="1:9">
      <c r="A291" s="49">
        <v>275</v>
      </c>
      <c r="B291" s="44">
        <v>55458</v>
      </c>
      <c r="D291" s="57">
        <f t="shared" si="24"/>
        <v>282162.40310311486</v>
      </c>
      <c r="E291" s="57">
        <f t="shared" si="28"/>
        <v>-2442478.0959999999</v>
      </c>
      <c r="F291" s="79">
        <f t="shared" si="25"/>
        <v>57460003.790165961</v>
      </c>
      <c r="G291" s="79">
        <f t="shared" si="26"/>
        <v>-14635062.96535527</v>
      </c>
      <c r="H291" s="57">
        <f t="shared" si="27"/>
        <v>42824940.824810691</v>
      </c>
      <c r="I291" s="92">
        <f t="shared" si="29"/>
        <v>-1229209.2573221417</v>
      </c>
    </row>
    <row r="292" spans="1:9">
      <c r="A292" s="49">
        <v>276</v>
      </c>
      <c r="B292" s="44">
        <v>55488</v>
      </c>
      <c r="D292" s="57">
        <f t="shared" si="24"/>
        <v>271938.37423754792</v>
      </c>
      <c r="E292" s="57">
        <f t="shared" si="28"/>
        <v>-2442478.0959999999</v>
      </c>
      <c r="F292" s="79">
        <f t="shared" si="25"/>
        <v>55289464.068403505</v>
      </c>
      <c r="G292" s="79">
        <f t="shared" si="26"/>
        <v>-14082226.498222372</v>
      </c>
      <c r="H292" s="57">
        <f t="shared" si="27"/>
        <v>41207237.570181131</v>
      </c>
      <c r="I292" s="92">
        <f t="shared" si="29"/>
        <v>-1226143.8975781961</v>
      </c>
    </row>
    <row r="293" spans="1:9">
      <c r="A293" s="49">
        <v>277</v>
      </c>
      <c r="B293" s="44">
        <v>55519</v>
      </c>
      <c r="D293" s="57">
        <f t="shared" si="24"/>
        <v>261665.9585706502</v>
      </c>
      <c r="E293" s="57">
        <f t="shared" si="28"/>
        <v>-2442478.0959999999</v>
      </c>
      <c r="F293" s="79">
        <f t="shared" si="25"/>
        <v>53108651.930974156</v>
      </c>
      <c r="G293" s="79">
        <f t="shared" si="26"/>
        <v>-13526773.646819117</v>
      </c>
      <c r="H293" s="57">
        <f t="shared" si="27"/>
        <v>39581878.284155041</v>
      </c>
      <c r="I293" s="92">
        <f t="shared" si="29"/>
        <v>-1223086.182122889</v>
      </c>
    </row>
    <row r="294" spans="1:9">
      <c r="A294" s="49">
        <v>278</v>
      </c>
      <c r="B294" s="44">
        <v>55550</v>
      </c>
      <c r="D294" s="57">
        <f t="shared" si="24"/>
        <v>251344.92710438452</v>
      </c>
      <c r="E294" s="57">
        <f t="shared" si="28"/>
        <v>-2442478.0959999999</v>
      </c>
      <c r="F294" s="79">
        <f t="shared" si="25"/>
        <v>50917518.762078539</v>
      </c>
      <c r="G294" s="79">
        <f t="shared" si="26"/>
        <v>-12968692.028701402</v>
      </c>
      <c r="H294" s="57">
        <f t="shared" si="27"/>
        <v>37948826.733377136</v>
      </c>
      <c r="I294" s="92">
        <f t="shared" si="29"/>
        <v>-1220036.0918931565</v>
      </c>
    </row>
    <row r="295" spans="1:9">
      <c r="A295" s="49">
        <v>279</v>
      </c>
      <c r="B295" s="44">
        <v>55579</v>
      </c>
      <c r="D295" s="57">
        <f t="shared" si="24"/>
        <v>240975.04975694485</v>
      </c>
      <c r="E295" s="57">
        <f t="shared" si="28"/>
        <v>-2442478.0959999999</v>
      </c>
      <c r="F295" s="79">
        <f t="shared" si="25"/>
        <v>48716015.715835482</v>
      </c>
      <c r="G295" s="79">
        <f t="shared" si="26"/>
        <v>-12407969.202823296</v>
      </c>
      <c r="H295" s="57">
        <f t="shared" si="27"/>
        <v>36308046.513012186</v>
      </c>
      <c r="I295" s="92">
        <f t="shared" si="29"/>
        <v>-1216993.6078734726</v>
      </c>
    </row>
    <row r="296" spans="1:9">
      <c r="A296" s="49">
        <v>280</v>
      </c>
      <c r="B296" s="44">
        <v>55610</v>
      </c>
      <c r="D296" s="57">
        <f t="shared" si="24"/>
        <v>230556.0953576274</v>
      </c>
      <c r="E296" s="57">
        <f t="shared" si="28"/>
        <v>-2442478.0959999999</v>
      </c>
      <c r="F296" s="79">
        <f t="shared" si="25"/>
        <v>46504093.715193108</v>
      </c>
      <c r="G296" s="79">
        <f t="shared" si="26"/>
        <v>-11844592.669259684</v>
      </c>
      <c r="H296" s="57">
        <f t="shared" si="27"/>
        <v>34659501.045933425</v>
      </c>
      <c r="I296" s="92">
        <f t="shared" si="29"/>
        <v>-1213958.7110957333</v>
      </c>
    </row>
    <row r="297" spans="1:9">
      <c r="A297" s="49">
        <v>281</v>
      </c>
      <c r="B297" s="44">
        <v>55640</v>
      </c>
      <c r="D297" s="57">
        <f t="shared" si="24"/>
        <v>220087.83164167727</v>
      </c>
      <c r="E297" s="57">
        <f t="shared" si="28"/>
        <v>-2442478.0959999999</v>
      </c>
      <c r="F297" s="79">
        <f t="shared" si="25"/>
        <v>44281703.450834781</v>
      </c>
      <c r="G297" s="79">
        <f t="shared" si="26"/>
        <v>-11278549.868927618</v>
      </c>
      <c r="H297" s="57">
        <f t="shared" si="27"/>
        <v>33003153.581907161</v>
      </c>
      <c r="I297" s="92">
        <f t="shared" si="29"/>
        <v>-1210931.3826391355</v>
      </c>
    </row>
    <row r="298" spans="1:9">
      <c r="A298" s="49">
        <v>282</v>
      </c>
      <c r="B298" s="44">
        <v>55671</v>
      </c>
      <c r="D298" s="57">
        <f t="shared" si="24"/>
        <v>209570.0252451105</v>
      </c>
      <c r="E298" s="57">
        <f t="shared" si="28"/>
        <v>-2442478.0959999999</v>
      </c>
      <c r="F298" s="79">
        <f t="shared" si="25"/>
        <v>42048795.380079888</v>
      </c>
      <c r="G298" s="79">
        <f t="shared" si="26"/>
        <v>-10709828.183306348</v>
      </c>
      <c r="H298" s="57">
        <f t="shared" si="27"/>
        <v>31338967.19677354</v>
      </c>
      <c r="I298" s="92">
        <f t="shared" si="29"/>
        <v>-1207911.6036300603</v>
      </c>
    </row>
    <row r="299" spans="1:9">
      <c r="A299" s="49">
        <v>283</v>
      </c>
      <c r="B299" s="44">
        <v>55701</v>
      </c>
      <c r="D299" s="57">
        <f t="shared" si="24"/>
        <v>199002.44169951201</v>
      </c>
      <c r="E299" s="57">
        <f t="shared" si="28"/>
        <v>-2442478.0959999999</v>
      </c>
      <c r="F299" s="79">
        <f t="shared" si="25"/>
        <v>39805319.725779399</v>
      </c>
      <c r="G299" s="79">
        <f t="shared" si="26"/>
        <v>-10138414.934156012</v>
      </c>
      <c r="H299" s="57">
        <f t="shared" si="27"/>
        <v>29666904.791623387</v>
      </c>
      <c r="I299" s="92">
        <f t="shared" si="29"/>
        <v>-1204899.3552419557</v>
      </c>
    </row>
    <row r="300" spans="1:9">
      <c r="A300" s="49">
        <v>284</v>
      </c>
      <c r="B300" s="44">
        <v>55732</v>
      </c>
      <c r="D300" s="57">
        <f t="shared" si="24"/>
        <v>188384.84542680852</v>
      </c>
      <c r="E300" s="57">
        <f t="shared" si="28"/>
        <v>-2442478.0959999999</v>
      </c>
      <c r="F300" s="79">
        <f t="shared" si="25"/>
        <v>37551226.475206204</v>
      </c>
      <c r="G300" s="79">
        <f t="shared" si="26"/>
        <v>-9564297.3832350187</v>
      </c>
      <c r="H300" s="57">
        <f t="shared" si="27"/>
        <v>27986929.091971185</v>
      </c>
      <c r="I300" s="92">
        <f t="shared" si="29"/>
        <v>-1201894.6186952177</v>
      </c>
    </row>
    <row r="301" spans="1:9">
      <c r="A301" s="49">
        <v>285</v>
      </c>
      <c r="B301" s="44">
        <v>55763</v>
      </c>
      <c r="D301" s="57">
        <f t="shared" si="24"/>
        <v>177716.99973401704</v>
      </c>
      <c r="E301" s="57">
        <f t="shared" si="28"/>
        <v>-2442478.0959999999</v>
      </c>
      <c r="F301" s="79">
        <f t="shared" si="25"/>
        <v>35286465.378940217</v>
      </c>
      <c r="G301" s="79">
        <f t="shared" si="26"/>
        <v>-8987462.7320160735</v>
      </c>
      <c r="H301" s="57">
        <f t="shared" si="27"/>
        <v>26299002.646924146</v>
      </c>
      <c r="I301" s="92">
        <f t="shared" si="29"/>
        <v>-1198897.3752570746</v>
      </c>
    </row>
    <row r="302" spans="1:9">
      <c r="A302" s="49">
        <v>286</v>
      </c>
      <c r="B302" s="44">
        <v>55793</v>
      </c>
      <c r="D302" s="57">
        <f t="shared" si="24"/>
        <v>166998.66680796834</v>
      </c>
      <c r="E302" s="57">
        <f t="shared" si="28"/>
        <v>-2442478.0959999999</v>
      </c>
      <c r="F302" s="79">
        <f t="shared" si="25"/>
        <v>33010985.949748188</v>
      </c>
      <c r="G302" s="79">
        <f t="shared" si="26"/>
        <v>-8407898.1214008629</v>
      </c>
      <c r="H302" s="57">
        <f t="shared" si="27"/>
        <v>24603087.828347325</v>
      </c>
      <c r="I302" s="92">
        <f t="shared" si="29"/>
        <v>-1195907.6062414716</v>
      </c>
    </row>
    <row r="303" spans="1:9">
      <c r="A303" s="49">
        <v>287</v>
      </c>
      <c r="B303" s="44">
        <v>55824</v>
      </c>
      <c r="D303" s="57">
        <f t="shared" si="24"/>
        <v>156229.60771000554</v>
      </c>
      <c r="E303" s="57">
        <f t="shared" si="28"/>
        <v>-2442478.0959999999</v>
      </c>
      <c r="F303" s="79">
        <f t="shared" si="25"/>
        <v>30724737.461458191</v>
      </c>
      <c r="G303" s="79">
        <f t="shared" si="26"/>
        <v>-7825590.6314334003</v>
      </c>
      <c r="H303" s="57">
        <f t="shared" si="27"/>
        <v>22899146.83002479</v>
      </c>
      <c r="I303" s="92">
        <f t="shared" si="29"/>
        <v>-1192925.2930089491</v>
      </c>
    </row>
    <row r="304" spans="1:9">
      <c r="A304" s="49">
        <v>288</v>
      </c>
      <c r="B304" s="44">
        <v>55854</v>
      </c>
      <c r="D304" s="57">
        <f t="shared" si="24"/>
        <v>145409.58237065744</v>
      </c>
      <c r="E304" s="57">
        <f t="shared" si="28"/>
        <v>-2442478.0959999999</v>
      </c>
      <c r="F304" s="79">
        <f t="shared" si="25"/>
        <v>28427668.947828848</v>
      </c>
      <c r="G304" s="79">
        <f t="shared" si="26"/>
        <v>-7240527.281012007</v>
      </c>
      <c r="H304" s="57">
        <f t="shared" si="27"/>
        <v>21187141.666816842</v>
      </c>
      <c r="I304" s="92">
        <f t="shared" si="29"/>
        <v>-1189950.4169665326</v>
      </c>
    </row>
    <row r="305" spans="1:9">
      <c r="A305" s="49">
        <v>289</v>
      </c>
      <c r="B305" s="44">
        <v>55885</v>
      </c>
      <c r="D305" s="57">
        <f t="shared" si="24"/>
        <v>134538.34958428695</v>
      </c>
      <c r="E305" s="57">
        <f t="shared" si="28"/>
        <v>-2442478.0959999999</v>
      </c>
      <c r="F305" s="79">
        <f t="shared" si="25"/>
        <v>26119729.201413132</v>
      </c>
      <c r="G305" s="79">
        <f t="shared" si="26"/>
        <v>-6652695.0275999242</v>
      </c>
      <c r="H305" s="57">
        <f t="shared" si="27"/>
        <v>19467034.173813209</v>
      </c>
      <c r="I305" s="92">
        <f t="shared" si="29"/>
        <v>-1186982.9595676137</v>
      </c>
    </row>
    <row r="306" spans="1:9">
      <c r="A306" s="49">
        <v>290</v>
      </c>
      <c r="B306" s="44">
        <v>55916</v>
      </c>
      <c r="D306" s="57">
        <f t="shared" si="24"/>
        <v>123615.66700371388</v>
      </c>
      <c r="E306" s="57">
        <f t="shared" si="28"/>
        <v>-2442478.0959999999</v>
      </c>
      <c r="F306" s="79">
        <f t="shared" si="25"/>
        <v>23800866.772416845</v>
      </c>
      <c r="G306" s="79">
        <f t="shared" si="26"/>
        <v>-6062080.7669345699</v>
      </c>
      <c r="H306" s="57">
        <f t="shared" si="27"/>
        <v>17738786.005482275</v>
      </c>
      <c r="I306" s="92">
        <f t="shared" si="29"/>
        <v>-1184022.9023118343</v>
      </c>
    </row>
    <row r="307" spans="1:9">
      <c r="A307" s="49">
        <v>291</v>
      </c>
      <c r="B307" s="44">
        <v>55944</v>
      </c>
      <c r="D307" s="57">
        <f t="shared" si="24"/>
        <v>112641.29113481246</v>
      </c>
      <c r="E307" s="57">
        <f t="shared" si="28"/>
        <v>-2442478.0959999999</v>
      </c>
      <c r="F307" s="79">
        <f t="shared" si="25"/>
        <v>21471029.967551656</v>
      </c>
      <c r="G307" s="79">
        <f t="shared" si="26"/>
        <v>-5468671.3327354062</v>
      </c>
      <c r="H307" s="57">
        <f t="shared" si="27"/>
        <v>16002358.63481625</v>
      </c>
      <c r="I307" s="92">
        <f t="shared" si="29"/>
        <v>-1181070.2267449719</v>
      </c>
    </row>
    <row r="308" spans="1:9">
      <c r="A308" s="49">
        <v>292</v>
      </c>
      <c r="B308" s="44">
        <v>55975</v>
      </c>
      <c r="D308" s="57">
        <f t="shared" si="24"/>
        <v>101614.9773310832</v>
      </c>
      <c r="E308" s="57">
        <f t="shared" si="28"/>
        <v>-2442478.0959999999</v>
      </c>
      <c r="F308" s="79">
        <f t="shared" si="25"/>
        <v>19130166.848882739</v>
      </c>
      <c r="G308" s="79">
        <f t="shared" si="26"/>
        <v>-4872453.4964104332</v>
      </c>
      <c r="H308" s="57">
        <f t="shared" si="27"/>
        <v>14257713.352472305</v>
      </c>
      <c r="I308" s="92">
        <f t="shared" si="29"/>
        <v>-1178124.9144588246</v>
      </c>
    </row>
    <row r="309" spans="1:9">
      <c r="A309" s="49">
        <v>293</v>
      </c>
      <c r="B309" s="44">
        <v>56005</v>
      </c>
      <c r="D309" s="57">
        <f t="shared" si="24"/>
        <v>90536.479788199154</v>
      </c>
      <c r="E309" s="57">
        <f t="shared" si="28"/>
        <v>-2442478.0959999999</v>
      </c>
      <c r="F309" s="79">
        <f t="shared" si="25"/>
        <v>16778225.232670937</v>
      </c>
      <c r="G309" s="79">
        <f t="shared" si="26"/>
        <v>-4273413.9667612873</v>
      </c>
      <c r="H309" s="57">
        <f t="shared" si="27"/>
        <v>12504811.265909649</v>
      </c>
      <c r="I309" s="92">
        <f t="shared" si="29"/>
        <v>-1175186.947091097</v>
      </c>
    </row>
    <row r="310" spans="1:9">
      <c r="A310" s="49">
        <v>294</v>
      </c>
      <c r="B310" s="44">
        <v>56036</v>
      </c>
      <c r="D310" s="57">
        <f t="shared" si="24"/>
        <v>79405.551538526284</v>
      </c>
      <c r="E310" s="57">
        <f t="shared" si="28"/>
        <v>-2442478.0959999999</v>
      </c>
      <c r="F310" s="79">
        <f t="shared" si="25"/>
        <v>14415152.688209463</v>
      </c>
      <c r="G310" s="79">
        <f t="shared" si="26"/>
        <v>-3671539.38968695</v>
      </c>
      <c r="H310" s="57">
        <f t="shared" si="27"/>
        <v>10743613.298522513</v>
      </c>
      <c r="I310" s="92">
        <f t="shared" si="29"/>
        <v>-1172256.3063252841</v>
      </c>
    </row>
    <row r="311" spans="1:9">
      <c r="A311" s="49">
        <v>295</v>
      </c>
      <c r="B311" s="44">
        <v>56066</v>
      </c>
      <c r="D311" s="57">
        <f t="shared" si="24"/>
        <v>68221.944445617963</v>
      </c>
      <c r="E311" s="57">
        <f t="shared" si="28"/>
        <v>-2442478.0959999999</v>
      </c>
      <c r="F311" s="79">
        <f t="shared" si="25"/>
        <v>12040896.53665508</v>
      </c>
      <c r="G311" s="79">
        <f t="shared" si="26"/>
        <v>-3066816.3478860487</v>
      </c>
      <c r="H311" s="57">
        <f t="shared" si="27"/>
        <v>8974080.1887690313</v>
      </c>
      <c r="I311" s="92">
        <f t="shared" si="29"/>
        <v>-1169332.9738905577</v>
      </c>
    </row>
    <row r="312" spans="1:9">
      <c r="A312" s="49">
        <v>296</v>
      </c>
      <c r="B312" s="44">
        <v>56097</v>
      </c>
      <c r="D312" s="57">
        <f t="shared" si="24"/>
        <v>56985.409198683352</v>
      </c>
      <c r="E312" s="57">
        <f t="shared" si="28"/>
        <v>-2442478.0959999999</v>
      </c>
      <c r="F312" s="79">
        <f t="shared" si="25"/>
        <v>9655403.8498537615</v>
      </c>
      <c r="G312" s="79">
        <f t="shared" si="26"/>
        <v>-2459231.3605577527</v>
      </c>
      <c r="H312" s="57">
        <f t="shared" si="27"/>
        <v>7196172.4892960088</v>
      </c>
      <c r="I312" s="92">
        <f t="shared" si="29"/>
        <v>-1166416.9315616535</v>
      </c>
    </row>
    <row r="313" spans="1:9">
      <c r="A313" s="49">
        <v>297</v>
      </c>
      <c r="B313" s="44">
        <v>56128</v>
      </c>
      <c r="D313" s="57">
        <f t="shared" si="24"/>
        <v>45695.695307029659</v>
      </c>
      <c r="E313" s="57">
        <f t="shared" si="28"/>
        <v>-2442478.0959999999</v>
      </c>
      <c r="F313" s="79">
        <f t="shared" si="25"/>
        <v>7258621.449160791</v>
      </c>
      <c r="G313" s="79">
        <f t="shared" si="26"/>
        <v>-1848770.8831012533</v>
      </c>
      <c r="H313" s="57">
        <f t="shared" si="27"/>
        <v>5409850.5660595372</v>
      </c>
      <c r="I313" s="92">
        <f t="shared" si="29"/>
        <v>-1163508.1611587568</v>
      </c>
    </row>
    <row r="314" spans="1:9">
      <c r="A314" s="49">
        <v>298</v>
      </c>
      <c r="B314" s="44">
        <v>56158</v>
      </c>
      <c r="D314" s="57">
        <f t="shared" si="24"/>
        <v>34352.551094478062</v>
      </c>
      <c r="E314" s="57">
        <f t="shared" si="28"/>
        <v>-2442478.0959999999</v>
      </c>
      <c r="F314" s="79">
        <f t="shared" si="25"/>
        <v>4850495.9042552691</v>
      </c>
      <c r="G314" s="79">
        <f t="shared" si="26"/>
        <v>-1235421.306813817</v>
      </c>
      <c r="H314" s="57">
        <f t="shared" si="27"/>
        <v>3615074.5974414521</v>
      </c>
      <c r="I314" s="92">
        <f t="shared" si="29"/>
        <v>-1160606.6445473884</v>
      </c>
    </row>
    <row r="315" spans="1:9">
      <c r="A315" s="49">
        <v>299</v>
      </c>
      <c r="B315" s="44">
        <v>56189</v>
      </c>
      <c r="D315" s="57">
        <f t="shared" si="24"/>
        <v>22955.723693753222</v>
      </c>
      <c r="E315" s="57">
        <f t="shared" si="28"/>
        <v>-2442478.0959999999</v>
      </c>
      <c r="F315" s="79">
        <f t="shared" si="25"/>
        <v>2430973.5319490228</v>
      </c>
      <c r="G315" s="79">
        <f t="shared" si="26"/>
        <v>-619168.9585874161</v>
      </c>
      <c r="H315" s="57">
        <f t="shared" si="27"/>
        <v>1811804.5733616068</v>
      </c>
      <c r="I315" s="92">
        <f t="shared" si="29"/>
        <v>-1157712.3636382928</v>
      </c>
    </row>
    <row r="316" spans="1:9">
      <c r="A316" s="49">
        <v>300</v>
      </c>
      <c r="B316" s="44">
        <v>56219</v>
      </c>
      <c r="D316" s="57">
        <f t="shared" si="24"/>
        <v>11504.959040846205</v>
      </c>
      <c r="E316" s="57">
        <f t="shared" si="28"/>
        <v>-2442478.0959999999</v>
      </c>
      <c r="F316" s="79">
        <f t="shared" si="25"/>
        <v>0.39498986909165978</v>
      </c>
      <c r="G316" s="79">
        <f t="shared" si="26"/>
        <v>-0.10060391965764574</v>
      </c>
      <c r="H316" s="57">
        <f t="shared" si="27"/>
        <v>0.29438594943401403</v>
      </c>
      <c r="I316" s="92">
        <f t="shared" si="29"/>
        <v>-1154825.3003873243</v>
      </c>
    </row>
    <row r="317" spans="1:9">
      <c r="B317" s="44"/>
      <c r="I317" s="72"/>
    </row>
    <row r="318" spans="1:9">
      <c r="B318" s="44"/>
      <c r="I318" s="72"/>
    </row>
    <row r="319" spans="1:9" ht="15" thickBot="1">
      <c r="B319" s="44"/>
      <c r="E319" s="99">
        <f>SUM(E17:E318)</f>
        <v>-732743428.79999745</v>
      </c>
      <c r="G319" s="59" t="s">
        <v>127</v>
      </c>
      <c r="I319" s="93">
        <f>SUM(I17:I318)</f>
        <v>-515061118.24507934</v>
      </c>
    </row>
    <row r="320" spans="1:9" ht="15" thickTop="1">
      <c r="B320" s="44"/>
      <c r="I320" s="72"/>
    </row>
    <row r="321" spans="2:9">
      <c r="B321" s="44"/>
      <c r="I321" s="72"/>
    </row>
    <row r="322" spans="2:9">
      <c r="B322" s="44"/>
      <c r="I322" s="72"/>
    </row>
    <row r="323" spans="2:9">
      <c r="B323" s="44"/>
    </row>
    <row r="324" spans="2:9">
      <c r="B324" s="44"/>
    </row>
    <row r="325" spans="2:9">
      <c r="B325" s="44"/>
    </row>
    <row r="326" spans="2:9">
      <c r="B326" s="44"/>
    </row>
    <row r="327" spans="2:9">
      <c r="B327" s="44"/>
    </row>
    <row r="328" spans="2:9">
      <c r="B328" s="44"/>
    </row>
  </sheetData>
  <mergeCells count="1">
    <mergeCell ref="C14:F14"/>
  </mergeCells>
  <pageMargins left="0.2" right="0.2" top="0.5" bottom="0.5" header="0.3" footer="0.3"/>
  <pageSetup scale="80" firstPageNumber="6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zoomScale="120" zoomScaleNormal="120" workbookViewId="0">
      <selection activeCell="E319" sqref="E319"/>
    </sheetView>
  </sheetViews>
  <sheetFormatPr defaultRowHeight="14.5" outlineLevelRow="1"/>
  <cols>
    <col min="1" max="1" width="3.69140625" style="37" bestFit="1" customWidth="1"/>
    <col min="2" max="2" width="21.23046875" style="37" customWidth="1"/>
    <col min="3" max="3" width="10.69140625" style="37" customWidth="1"/>
    <col min="4" max="4" width="11.53515625" style="37" customWidth="1"/>
    <col min="5" max="5" width="11.84375" style="37" customWidth="1"/>
    <col min="6" max="6" width="12.765625" style="39" customWidth="1"/>
    <col min="7" max="7" width="11.23046875" style="39" customWidth="1"/>
    <col min="8" max="8" width="12.3046875" style="37" bestFit="1" customWidth="1"/>
    <col min="9" max="9" width="14.3046875" style="37" bestFit="1" customWidth="1"/>
    <col min="10" max="10" width="7.69140625" style="37" bestFit="1" customWidth="1"/>
    <col min="11" max="253" width="8.84375" style="37"/>
    <col min="254" max="254" width="3.69140625" style="37" bestFit="1" customWidth="1"/>
    <col min="255" max="255" width="18.84375" style="37" bestFit="1" customWidth="1"/>
    <col min="256" max="256" width="10.69140625" style="37" customWidth="1"/>
    <col min="257" max="257" width="10.23046875" style="37" bestFit="1" customWidth="1"/>
    <col min="258" max="259" width="9.765625" style="37" bestFit="1" customWidth="1"/>
    <col min="260" max="260" width="11.07421875" style="37" bestFit="1" customWidth="1"/>
    <col min="261" max="261" width="9.765625" style="37" bestFit="1" customWidth="1"/>
    <col min="262" max="262" width="11" style="37" bestFit="1" customWidth="1"/>
    <col min="263" max="263" width="9.69140625" style="37" bestFit="1" customWidth="1"/>
    <col min="264" max="264" width="12.3046875" style="37" bestFit="1" customWidth="1"/>
    <col min="265" max="265" width="11.765625" style="37" bestFit="1" customWidth="1"/>
    <col min="266" max="266" width="7.69140625" style="37" bestFit="1" customWidth="1"/>
    <col min="267" max="509" width="8.84375" style="37"/>
    <col min="510" max="510" width="3.69140625" style="37" bestFit="1" customWidth="1"/>
    <col min="511" max="511" width="18.84375" style="37" bestFit="1" customWidth="1"/>
    <col min="512" max="512" width="10.69140625" style="37" customWidth="1"/>
    <col min="513" max="513" width="10.23046875" style="37" bestFit="1" customWidth="1"/>
    <col min="514" max="515" width="9.765625" style="37" bestFit="1" customWidth="1"/>
    <col min="516" max="516" width="11.07421875" style="37" bestFit="1" customWidth="1"/>
    <col min="517" max="517" width="9.765625" style="37" bestFit="1" customWidth="1"/>
    <col min="518" max="518" width="11" style="37" bestFit="1" customWidth="1"/>
    <col min="519" max="519" width="9.69140625" style="37" bestFit="1" customWidth="1"/>
    <col min="520" max="520" width="12.3046875" style="37" bestFit="1" customWidth="1"/>
    <col min="521" max="521" width="11.765625" style="37" bestFit="1" customWidth="1"/>
    <col min="522" max="522" width="7.69140625" style="37" bestFit="1" customWidth="1"/>
    <col min="523" max="765" width="8.84375" style="37"/>
    <col min="766" max="766" width="3.69140625" style="37" bestFit="1" customWidth="1"/>
    <col min="767" max="767" width="18.84375" style="37" bestFit="1" customWidth="1"/>
    <col min="768" max="768" width="10.69140625" style="37" customWidth="1"/>
    <col min="769" max="769" width="10.23046875" style="37" bestFit="1" customWidth="1"/>
    <col min="770" max="771" width="9.765625" style="37" bestFit="1" customWidth="1"/>
    <col min="772" max="772" width="11.07421875" style="37" bestFit="1" customWidth="1"/>
    <col min="773" max="773" width="9.765625" style="37" bestFit="1" customWidth="1"/>
    <col min="774" max="774" width="11" style="37" bestFit="1" customWidth="1"/>
    <col min="775" max="775" width="9.69140625" style="37" bestFit="1" customWidth="1"/>
    <col min="776" max="776" width="12.3046875" style="37" bestFit="1" customWidth="1"/>
    <col min="777" max="777" width="11.765625" style="37" bestFit="1" customWidth="1"/>
    <col min="778" max="778" width="7.69140625" style="37" bestFit="1" customWidth="1"/>
    <col min="779" max="1021" width="8.84375" style="37"/>
    <col min="1022" max="1022" width="3.69140625" style="37" bestFit="1" customWidth="1"/>
    <col min="1023" max="1023" width="18.84375" style="37" bestFit="1" customWidth="1"/>
    <col min="1024" max="1024" width="10.69140625" style="37" customWidth="1"/>
    <col min="1025" max="1025" width="10.23046875" style="37" bestFit="1" customWidth="1"/>
    <col min="1026" max="1027" width="9.765625" style="37" bestFit="1" customWidth="1"/>
    <col min="1028" max="1028" width="11.07421875" style="37" bestFit="1" customWidth="1"/>
    <col min="1029" max="1029" width="9.765625" style="37" bestFit="1" customWidth="1"/>
    <col min="1030" max="1030" width="11" style="37" bestFit="1" customWidth="1"/>
    <col min="1031" max="1031" width="9.69140625" style="37" bestFit="1" customWidth="1"/>
    <col min="1032" max="1032" width="12.3046875" style="37" bestFit="1" customWidth="1"/>
    <col min="1033" max="1033" width="11.765625" style="37" bestFit="1" customWidth="1"/>
    <col min="1034" max="1034" width="7.69140625" style="37" bestFit="1" customWidth="1"/>
    <col min="1035" max="1277" width="8.84375" style="37"/>
    <col min="1278" max="1278" width="3.69140625" style="37" bestFit="1" customWidth="1"/>
    <col min="1279" max="1279" width="18.84375" style="37" bestFit="1" customWidth="1"/>
    <col min="1280" max="1280" width="10.69140625" style="37" customWidth="1"/>
    <col min="1281" max="1281" width="10.23046875" style="37" bestFit="1" customWidth="1"/>
    <col min="1282" max="1283" width="9.765625" style="37" bestFit="1" customWidth="1"/>
    <col min="1284" max="1284" width="11.07421875" style="37" bestFit="1" customWidth="1"/>
    <col min="1285" max="1285" width="9.765625" style="37" bestFit="1" customWidth="1"/>
    <col min="1286" max="1286" width="11" style="37" bestFit="1" customWidth="1"/>
    <col min="1287" max="1287" width="9.69140625" style="37" bestFit="1" customWidth="1"/>
    <col min="1288" max="1288" width="12.3046875" style="37" bestFit="1" customWidth="1"/>
    <col min="1289" max="1289" width="11.765625" style="37" bestFit="1" customWidth="1"/>
    <col min="1290" max="1290" width="7.69140625" style="37" bestFit="1" customWidth="1"/>
    <col min="1291" max="1533" width="8.84375" style="37"/>
    <col min="1534" max="1534" width="3.69140625" style="37" bestFit="1" customWidth="1"/>
    <col min="1535" max="1535" width="18.84375" style="37" bestFit="1" customWidth="1"/>
    <col min="1536" max="1536" width="10.69140625" style="37" customWidth="1"/>
    <col min="1537" max="1537" width="10.23046875" style="37" bestFit="1" customWidth="1"/>
    <col min="1538" max="1539" width="9.765625" style="37" bestFit="1" customWidth="1"/>
    <col min="1540" max="1540" width="11.07421875" style="37" bestFit="1" customWidth="1"/>
    <col min="1541" max="1541" width="9.765625" style="37" bestFit="1" customWidth="1"/>
    <col min="1542" max="1542" width="11" style="37" bestFit="1" customWidth="1"/>
    <col min="1543" max="1543" width="9.69140625" style="37" bestFit="1" customWidth="1"/>
    <col min="1544" max="1544" width="12.3046875" style="37" bestFit="1" customWidth="1"/>
    <col min="1545" max="1545" width="11.765625" style="37" bestFit="1" customWidth="1"/>
    <col min="1546" max="1546" width="7.69140625" style="37" bestFit="1" customWidth="1"/>
    <col min="1547" max="1789" width="8.84375" style="37"/>
    <col min="1790" max="1790" width="3.69140625" style="37" bestFit="1" customWidth="1"/>
    <col min="1791" max="1791" width="18.84375" style="37" bestFit="1" customWidth="1"/>
    <col min="1792" max="1792" width="10.69140625" style="37" customWidth="1"/>
    <col min="1793" max="1793" width="10.23046875" style="37" bestFit="1" customWidth="1"/>
    <col min="1794" max="1795" width="9.765625" style="37" bestFit="1" customWidth="1"/>
    <col min="1796" max="1796" width="11.07421875" style="37" bestFit="1" customWidth="1"/>
    <col min="1797" max="1797" width="9.765625" style="37" bestFit="1" customWidth="1"/>
    <col min="1798" max="1798" width="11" style="37" bestFit="1" customWidth="1"/>
    <col min="1799" max="1799" width="9.69140625" style="37" bestFit="1" customWidth="1"/>
    <col min="1800" max="1800" width="12.3046875" style="37" bestFit="1" customWidth="1"/>
    <col min="1801" max="1801" width="11.765625" style="37" bestFit="1" customWidth="1"/>
    <col min="1802" max="1802" width="7.69140625" style="37" bestFit="1" customWidth="1"/>
    <col min="1803" max="2045" width="8.84375" style="37"/>
    <col min="2046" max="2046" width="3.69140625" style="37" bestFit="1" customWidth="1"/>
    <col min="2047" max="2047" width="18.84375" style="37" bestFit="1" customWidth="1"/>
    <col min="2048" max="2048" width="10.69140625" style="37" customWidth="1"/>
    <col min="2049" max="2049" width="10.23046875" style="37" bestFit="1" customWidth="1"/>
    <col min="2050" max="2051" width="9.765625" style="37" bestFit="1" customWidth="1"/>
    <col min="2052" max="2052" width="11.07421875" style="37" bestFit="1" customWidth="1"/>
    <col min="2053" max="2053" width="9.765625" style="37" bestFit="1" customWidth="1"/>
    <col min="2054" max="2054" width="11" style="37" bestFit="1" customWidth="1"/>
    <col min="2055" max="2055" width="9.69140625" style="37" bestFit="1" customWidth="1"/>
    <col min="2056" max="2056" width="12.3046875" style="37" bestFit="1" customWidth="1"/>
    <col min="2057" max="2057" width="11.765625" style="37" bestFit="1" customWidth="1"/>
    <col min="2058" max="2058" width="7.69140625" style="37" bestFit="1" customWidth="1"/>
    <col min="2059" max="2301" width="8.84375" style="37"/>
    <col min="2302" max="2302" width="3.69140625" style="37" bestFit="1" customWidth="1"/>
    <col min="2303" max="2303" width="18.84375" style="37" bestFit="1" customWidth="1"/>
    <col min="2304" max="2304" width="10.69140625" style="37" customWidth="1"/>
    <col min="2305" max="2305" width="10.23046875" style="37" bestFit="1" customWidth="1"/>
    <col min="2306" max="2307" width="9.765625" style="37" bestFit="1" customWidth="1"/>
    <col min="2308" max="2308" width="11.07421875" style="37" bestFit="1" customWidth="1"/>
    <col min="2309" max="2309" width="9.765625" style="37" bestFit="1" customWidth="1"/>
    <col min="2310" max="2310" width="11" style="37" bestFit="1" customWidth="1"/>
    <col min="2311" max="2311" width="9.69140625" style="37" bestFit="1" customWidth="1"/>
    <col min="2312" max="2312" width="12.3046875" style="37" bestFit="1" customWidth="1"/>
    <col min="2313" max="2313" width="11.765625" style="37" bestFit="1" customWidth="1"/>
    <col min="2314" max="2314" width="7.69140625" style="37" bestFit="1" customWidth="1"/>
    <col min="2315" max="2557" width="8.84375" style="37"/>
    <col min="2558" max="2558" width="3.69140625" style="37" bestFit="1" customWidth="1"/>
    <col min="2559" max="2559" width="18.84375" style="37" bestFit="1" customWidth="1"/>
    <col min="2560" max="2560" width="10.69140625" style="37" customWidth="1"/>
    <col min="2561" max="2561" width="10.23046875" style="37" bestFit="1" customWidth="1"/>
    <col min="2562" max="2563" width="9.765625" style="37" bestFit="1" customWidth="1"/>
    <col min="2564" max="2564" width="11.07421875" style="37" bestFit="1" customWidth="1"/>
    <col min="2565" max="2565" width="9.765625" style="37" bestFit="1" customWidth="1"/>
    <col min="2566" max="2566" width="11" style="37" bestFit="1" customWidth="1"/>
    <col min="2567" max="2567" width="9.69140625" style="37" bestFit="1" customWidth="1"/>
    <col min="2568" max="2568" width="12.3046875" style="37" bestFit="1" customWidth="1"/>
    <col min="2569" max="2569" width="11.765625" style="37" bestFit="1" customWidth="1"/>
    <col min="2570" max="2570" width="7.69140625" style="37" bestFit="1" customWidth="1"/>
    <col min="2571" max="2813" width="8.84375" style="37"/>
    <col min="2814" max="2814" width="3.69140625" style="37" bestFit="1" customWidth="1"/>
    <col min="2815" max="2815" width="18.84375" style="37" bestFit="1" customWidth="1"/>
    <col min="2816" max="2816" width="10.69140625" style="37" customWidth="1"/>
    <col min="2817" max="2817" width="10.23046875" style="37" bestFit="1" customWidth="1"/>
    <col min="2818" max="2819" width="9.765625" style="37" bestFit="1" customWidth="1"/>
    <col min="2820" max="2820" width="11.07421875" style="37" bestFit="1" customWidth="1"/>
    <col min="2821" max="2821" width="9.765625" style="37" bestFit="1" customWidth="1"/>
    <col min="2822" max="2822" width="11" style="37" bestFit="1" customWidth="1"/>
    <col min="2823" max="2823" width="9.69140625" style="37" bestFit="1" customWidth="1"/>
    <col min="2824" max="2824" width="12.3046875" style="37" bestFit="1" customWidth="1"/>
    <col min="2825" max="2825" width="11.765625" style="37" bestFit="1" customWidth="1"/>
    <col min="2826" max="2826" width="7.69140625" style="37" bestFit="1" customWidth="1"/>
    <col min="2827" max="3069" width="8.84375" style="37"/>
    <col min="3070" max="3070" width="3.69140625" style="37" bestFit="1" customWidth="1"/>
    <col min="3071" max="3071" width="18.84375" style="37" bestFit="1" customWidth="1"/>
    <col min="3072" max="3072" width="10.69140625" style="37" customWidth="1"/>
    <col min="3073" max="3073" width="10.23046875" style="37" bestFit="1" customWidth="1"/>
    <col min="3074" max="3075" width="9.765625" style="37" bestFit="1" customWidth="1"/>
    <col min="3076" max="3076" width="11.07421875" style="37" bestFit="1" customWidth="1"/>
    <col min="3077" max="3077" width="9.765625" style="37" bestFit="1" customWidth="1"/>
    <col min="3078" max="3078" width="11" style="37" bestFit="1" customWidth="1"/>
    <col min="3079" max="3079" width="9.69140625" style="37" bestFit="1" customWidth="1"/>
    <col min="3080" max="3080" width="12.3046875" style="37" bestFit="1" customWidth="1"/>
    <col min="3081" max="3081" width="11.765625" style="37" bestFit="1" customWidth="1"/>
    <col min="3082" max="3082" width="7.69140625" style="37" bestFit="1" customWidth="1"/>
    <col min="3083" max="3325" width="8.84375" style="37"/>
    <col min="3326" max="3326" width="3.69140625" style="37" bestFit="1" customWidth="1"/>
    <col min="3327" max="3327" width="18.84375" style="37" bestFit="1" customWidth="1"/>
    <col min="3328" max="3328" width="10.69140625" style="37" customWidth="1"/>
    <col min="3329" max="3329" width="10.23046875" style="37" bestFit="1" customWidth="1"/>
    <col min="3330" max="3331" width="9.765625" style="37" bestFit="1" customWidth="1"/>
    <col min="3332" max="3332" width="11.07421875" style="37" bestFit="1" customWidth="1"/>
    <col min="3333" max="3333" width="9.765625" style="37" bestFit="1" customWidth="1"/>
    <col min="3334" max="3334" width="11" style="37" bestFit="1" customWidth="1"/>
    <col min="3335" max="3335" width="9.69140625" style="37" bestFit="1" customWidth="1"/>
    <col min="3336" max="3336" width="12.3046875" style="37" bestFit="1" customWidth="1"/>
    <col min="3337" max="3337" width="11.765625" style="37" bestFit="1" customWidth="1"/>
    <col min="3338" max="3338" width="7.69140625" style="37" bestFit="1" customWidth="1"/>
    <col min="3339" max="3581" width="8.84375" style="37"/>
    <col min="3582" max="3582" width="3.69140625" style="37" bestFit="1" customWidth="1"/>
    <col min="3583" max="3583" width="18.84375" style="37" bestFit="1" customWidth="1"/>
    <col min="3584" max="3584" width="10.69140625" style="37" customWidth="1"/>
    <col min="3585" max="3585" width="10.23046875" style="37" bestFit="1" customWidth="1"/>
    <col min="3586" max="3587" width="9.765625" style="37" bestFit="1" customWidth="1"/>
    <col min="3588" max="3588" width="11.07421875" style="37" bestFit="1" customWidth="1"/>
    <col min="3589" max="3589" width="9.765625" style="37" bestFit="1" customWidth="1"/>
    <col min="3590" max="3590" width="11" style="37" bestFit="1" customWidth="1"/>
    <col min="3591" max="3591" width="9.69140625" style="37" bestFit="1" customWidth="1"/>
    <col min="3592" max="3592" width="12.3046875" style="37" bestFit="1" customWidth="1"/>
    <col min="3593" max="3593" width="11.765625" style="37" bestFit="1" customWidth="1"/>
    <col min="3594" max="3594" width="7.69140625" style="37" bestFit="1" customWidth="1"/>
    <col min="3595" max="3837" width="8.84375" style="37"/>
    <col min="3838" max="3838" width="3.69140625" style="37" bestFit="1" customWidth="1"/>
    <col min="3839" max="3839" width="18.84375" style="37" bestFit="1" customWidth="1"/>
    <col min="3840" max="3840" width="10.69140625" style="37" customWidth="1"/>
    <col min="3841" max="3841" width="10.23046875" style="37" bestFit="1" customWidth="1"/>
    <col min="3842" max="3843" width="9.765625" style="37" bestFit="1" customWidth="1"/>
    <col min="3844" max="3844" width="11.07421875" style="37" bestFit="1" customWidth="1"/>
    <col min="3845" max="3845" width="9.765625" style="37" bestFit="1" customWidth="1"/>
    <col min="3846" max="3846" width="11" style="37" bestFit="1" customWidth="1"/>
    <col min="3847" max="3847" width="9.69140625" style="37" bestFit="1" customWidth="1"/>
    <col min="3848" max="3848" width="12.3046875" style="37" bestFit="1" customWidth="1"/>
    <col min="3849" max="3849" width="11.765625" style="37" bestFit="1" customWidth="1"/>
    <col min="3850" max="3850" width="7.69140625" style="37" bestFit="1" customWidth="1"/>
    <col min="3851" max="4093" width="8.84375" style="37"/>
    <col min="4094" max="4094" width="3.69140625" style="37" bestFit="1" customWidth="1"/>
    <col min="4095" max="4095" width="18.84375" style="37" bestFit="1" customWidth="1"/>
    <col min="4096" max="4096" width="10.69140625" style="37" customWidth="1"/>
    <col min="4097" max="4097" width="10.23046875" style="37" bestFit="1" customWidth="1"/>
    <col min="4098" max="4099" width="9.765625" style="37" bestFit="1" customWidth="1"/>
    <col min="4100" max="4100" width="11.07421875" style="37" bestFit="1" customWidth="1"/>
    <col min="4101" max="4101" width="9.765625" style="37" bestFit="1" customWidth="1"/>
    <col min="4102" max="4102" width="11" style="37" bestFit="1" customWidth="1"/>
    <col min="4103" max="4103" width="9.69140625" style="37" bestFit="1" customWidth="1"/>
    <col min="4104" max="4104" width="12.3046875" style="37" bestFit="1" customWidth="1"/>
    <col min="4105" max="4105" width="11.765625" style="37" bestFit="1" customWidth="1"/>
    <col min="4106" max="4106" width="7.69140625" style="37" bestFit="1" customWidth="1"/>
    <col min="4107" max="4349" width="8.84375" style="37"/>
    <col min="4350" max="4350" width="3.69140625" style="37" bestFit="1" customWidth="1"/>
    <col min="4351" max="4351" width="18.84375" style="37" bestFit="1" customWidth="1"/>
    <col min="4352" max="4352" width="10.69140625" style="37" customWidth="1"/>
    <col min="4353" max="4353" width="10.23046875" style="37" bestFit="1" customWidth="1"/>
    <col min="4354" max="4355" width="9.765625" style="37" bestFit="1" customWidth="1"/>
    <col min="4356" max="4356" width="11.07421875" style="37" bestFit="1" customWidth="1"/>
    <col min="4357" max="4357" width="9.765625" style="37" bestFit="1" customWidth="1"/>
    <col min="4358" max="4358" width="11" style="37" bestFit="1" customWidth="1"/>
    <col min="4359" max="4359" width="9.69140625" style="37" bestFit="1" customWidth="1"/>
    <col min="4360" max="4360" width="12.3046875" style="37" bestFit="1" customWidth="1"/>
    <col min="4361" max="4361" width="11.765625" style="37" bestFit="1" customWidth="1"/>
    <col min="4362" max="4362" width="7.69140625" style="37" bestFit="1" customWidth="1"/>
    <col min="4363" max="4605" width="8.84375" style="37"/>
    <col min="4606" max="4606" width="3.69140625" style="37" bestFit="1" customWidth="1"/>
    <col min="4607" max="4607" width="18.84375" style="37" bestFit="1" customWidth="1"/>
    <col min="4608" max="4608" width="10.69140625" style="37" customWidth="1"/>
    <col min="4609" max="4609" width="10.23046875" style="37" bestFit="1" customWidth="1"/>
    <col min="4610" max="4611" width="9.765625" style="37" bestFit="1" customWidth="1"/>
    <col min="4612" max="4612" width="11.07421875" style="37" bestFit="1" customWidth="1"/>
    <col min="4613" max="4613" width="9.765625" style="37" bestFit="1" customWidth="1"/>
    <col min="4614" max="4614" width="11" style="37" bestFit="1" customWidth="1"/>
    <col min="4615" max="4615" width="9.69140625" style="37" bestFit="1" customWidth="1"/>
    <col min="4616" max="4616" width="12.3046875" style="37" bestFit="1" customWidth="1"/>
    <col min="4617" max="4617" width="11.765625" style="37" bestFit="1" customWidth="1"/>
    <col min="4618" max="4618" width="7.69140625" style="37" bestFit="1" customWidth="1"/>
    <col min="4619" max="4861" width="8.84375" style="37"/>
    <col min="4862" max="4862" width="3.69140625" style="37" bestFit="1" customWidth="1"/>
    <col min="4863" max="4863" width="18.84375" style="37" bestFit="1" customWidth="1"/>
    <col min="4864" max="4864" width="10.69140625" style="37" customWidth="1"/>
    <col min="4865" max="4865" width="10.23046875" style="37" bestFit="1" customWidth="1"/>
    <col min="4866" max="4867" width="9.765625" style="37" bestFit="1" customWidth="1"/>
    <col min="4868" max="4868" width="11.07421875" style="37" bestFit="1" customWidth="1"/>
    <col min="4869" max="4869" width="9.765625" style="37" bestFit="1" customWidth="1"/>
    <col min="4870" max="4870" width="11" style="37" bestFit="1" customWidth="1"/>
    <col min="4871" max="4871" width="9.69140625" style="37" bestFit="1" customWidth="1"/>
    <col min="4872" max="4872" width="12.3046875" style="37" bestFit="1" customWidth="1"/>
    <col min="4873" max="4873" width="11.765625" style="37" bestFit="1" customWidth="1"/>
    <col min="4874" max="4874" width="7.69140625" style="37" bestFit="1" customWidth="1"/>
    <col min="4875" max="5117" width="8.84375" style="37"/>
    <col min="5118" max="5118" width="3.69140625" style="37" bestFit="1" customWidth="1"/>
    <col min="5119" max="5119" width="18.84375" style="37" bestFit="1" customWidth="1"/>
    <col min="5120" max="5120" width="10.69140625" style="37" customWidth="1"/>
    <col min="5121" max="5121" width="10.23046875" style="37" bestFit="1" customWidth="1"/>
    <col min="5122" max="5123" width="9.765625" style="37" bestFit="1" customWidth="1"/>
    <col min="5124" max="5124" width="11.07421875" style="37" bestFit="1" customWidth="1"/>
    <col min="5125" max="5125" width="9.765625" style="37" bestFit="1" customWidth="1"/>
    <col min="5126" max="5126" width="11" style="37" bestFit="1" customWidth="1"/>
    <col min="5127" max="5127" width="9.69140625" style="37" bestFit="1" customWidth="1"/>
    <col min="5128" max="5128" width="12.3046875" style="37" bestFit="1" customWidth="1"/>
    <col min="5129" max="5129" width="11.765625" style="37" bestFit="1" customWidth="1"/>
    <col min="5130" max="5130" width="7.69140625" style="37" bestFit="1" customWidth="1"/>
    <col min="5131" max="5373" width="8.84375" style="37"/>
    <col min="5374" max="5374" width="3.69140625" style="37" bestFit="1" customWidth="1"/>
    <col min="5375" max="5375" width="18.84375" style="37" bestFit="1" customWidth="1"/>
    <col min="5376" max="5376" width="10.69140625" style="37" customWidth="1"/>
    <col min="5377" max="5377" width="10.23046875" style="37" bestFit="1" customWidth="1"/>
    <col min="5378" max="5379" width="9.765625" style="37" bestFit="1" customWidth="1"/>
    <col min="5380" max="5380" width="11.07421875" style="37" bestFit="1" customWidth="1"/>
    <col min="5381" max="5381" width="9.765625" style="37" bestFit="1" customWidth="1"/>
    <col min="5382" max="5382" width="11" style="37" bestFit="1" customWidth="1"/>
    <col min="5383" max="5383" width="9.69140625" style="37" bestFit="1" customWidth="1"/>
    <col min="5384" max="5384" width="12.3046875" style="37" bestFit="1" customWidth="1"/>
    <col min="5385" max="5385" width="11.765625" style="37" bestFit="1" customWidth="1"/>
    <col min="5386" max="5386" width="7.69140625" style="37" bestFit="1" customWidth="1"/>
    <col min="5387" max="5629" width="8.84375" style="37"/>
    <col min="5630" max="5630" width="3.69140625" style="37" bestFit="1" customWidth="1"/>
    <col min="5631" max="5631" width="18.84375" style="37" bestFit="1" customWidth="1"/>
    <col min="5632" max="5632" width="10.69140625" style="37" customWidth="1"/>
    <col min="5633" max="5633" width="10.23046875" style="37" bestFit="1" customWidth="1"/>
    <col min="5634" max="5635" width="9.765625" style="37" bestFit="1" customWidth="1"/>
    <col min="5636" max="5636" width="11.07421875" style="37" bestFit="1" customWidth="1"/>
    <col min="5637" max="5637" width="9.765625" style="37" bestFit="1" customWidth="1"/>
    <col min="5638" max="5638" width="11" style="37" bestFit="1" customWidth="1"/>
    <col min="5639" max="5639" width="9.69140625" style="37" bestFit="1" customWidth="1"/>
    <col min="5640" max="5640" width="12.3046875" style="37" bestFit="1" customWidth="1"/>
    <col min="5641" max="5641" width="11.765625" style="37" bestFit="1" customWidth="1"/>
    <col min="5642" max="5642" width="7.69140625" style="37" bestFit="1" customWidth="1"/>
    <col min="5643" max="5885" width="8.84375" style="37"/>
    <col min="5886" max="5886" width="3.69140625" style="37" bestFit="1" customWidth="1"/>
    <col min="5887" max="5887" width="18.84375" style="37" bestFit="1" customWidth="1"/>
    <col min="5888" max="5888" width="10.69140625" style="37" customWidth="1"/>
    <col min="5889" max="5889" width="10.23046875" style="37" bestFit="1" customWidth="1"/>
    <col min="5890" max="5891" width="9.765625" style="37" bestFit="1" customWidth="1"/>
    <col min="5892" max="5892" width="11.07421875" style="37" bestFit="1" customWidth="1"/>
    <col min="5893" max="5893" width="9.765625" style="37" bestFit="1" customWidth="1"/>
    <col min="5894" max="5894" width="11" style="37" bestFit="1" customWidth="1"/>
    <col min="5895" max="5895" width="9.69140625" style="37" bestFit="1" customWidth="1"/>
    <col min="5896" max="5896" width="12.3046875" style="37" bestFit="1" customWidth="1"/>
    <col min="5897" max="5897" width="11.765625" style="37" bestFit="1" customWidth="1"/>
    <col min="5898" max="5898" width="7.69140625" style="37" bestFit="1" customWidth="1"/>
    <col min="5899" max="6141" width="8.84375" style="37"/>
    <col min="6142" max="6142" width="3.69140625" style="37" bestFit="1" customWidth="1"/>
    <col min="6143" max="6143" width="18.84375" style="37" bestFit="1" customWidth="1"/>
    <col min="6144" max="6144" width="10.69140625" style="37" customWidth="1"/>
    <col min="6145" max="6145" width="10.23046875" style="37" bestFit="1" customWidth="1"/>
    <col min="6146" max="6147" width="9.765625" style="37" bestFit="1" customWidth="1"/>
    <col min="6148" max="6148" width="11.07421875" style="37" bestFit="1" customWidth="1"/>
    <col min="6149" max="6149" width="9.765625" style="37" bestFit="1" customWidth="1"/>
    <col min="6150" max="6150" width="11" style="37" bestFit="1" customWidth="1"/>
    <col min="6151" max="6151" width="9.69140625" style="37" bestFit="1" customWidth="1"/>
    <col min="6152" max="6152" width="12.3046875" style="37" bestFit="1" customWidth="1"/>
    <col min="6153" max="6153" width="11.765625" style="37" bestFit="1" customWidth="1"/>
    <col min="6154" max="6154" width="7.69140625" style="37" bestFit="1" customWidth="1"/>
    <col min="6155" max="6397" width="8.84375" style="37"/>
    <col min="6398" max="6398" width="3.69140625" style="37" bestFit="1" customWidth="1"/>
    <col min="6399" max="6399" width="18.84375" style="37" bestFit="1" customWidth="1"/>
    <col min="6400" max="6400" width="10.69140625" style="37" customWidth="1"/>
    <col min="6401" max="6401" width="10.23046875" style="37" bestFit="1" customWidth="1"/>
    <col min="6402" max="6403" width="9.765625" style="37" bestFit="1" customWidth="1"/>
    <col min="6404" max="6404" width="11.07421875" style="37" bestFit="1" customWidth="1"/>
    <col min="6405" max="6405" width="9.765625" style="37" bestFit="1" customWidth="1"/>
    <col min="6406" max="6406" width="11" style="37" bestFit="1" customWidth="1"/>
    <col min="6407" max="6407" width="9.69140625" style="37" bestFit="1" customWidth="1"/>
    <col min="6408" max="6408" width="12.3046875" style="37" bestFit="1" customWidth="1"/>
    <col min="6409" max="6409" width="11.765625" style="37" bestFit="1" customWidth="1"/>
    <col min="6410" max="6410" width="7.69140625" style="37" bestFit="1" customWidth="1"/>
    <col min="6411" max="6653" width="8.84375" style="37"/>
    <col min="6654" max="6654" width="3.69140625" style="37" bestFit="1" customWidth="1"/>
    <col min="6655" max="6655" width="18.84375" style="37" bestFit="1" customWidth="1"/>
    <col min="6656" max="6656" width="10.69140625" style="37" customWidth="1"/>
    <col min="6657" max="6657" width="10.23046875" style="37" bestFit="1" customWidth="1"/>
    <col min="6658" max="6659" width="9.765625" style="37" bestFit="1" customWidth="1"/>
    <col min="6660" max="6660" width="11.07421875" style="37" bestFit="1" customWidth="1"/>
    <col min="6661" max="6661" width="9.765625" style="37" bestFit="1" customWidth="1"/>
    <col min="6662" max="6662" width="11" style="37" bestFit="1" customWidth="1"/>
    <col min="6663" max="6663" width="9.69140625" style="37" bestFit="1" customWidth="1"/>
    <col min="6664" max="6664" width="12.3046875" style="37" bestFit="1" customWidth="1"/>
    <col min="6665" max="6665" width="11.765625" style="37" bestFit="1" customWidth="1"/>
    <col min="6666" max="6666" width="7.69140625" style="37" bestFit="1" customWidth="1"/>
    <col min="6667" max="6909" width="8.84375" style="37"/>
    <col min="6910" max="6910" width="3.69140625" style="37" bestFit="1" customWidth="1"/>
    <col min="6911" max="6911" width="18.84375" style="37" bestFit="1" customWidth="1"/>
    <col min="6912" max="6912" width="10.69140625" style="37" customWidth="1"/>
    <col min="6913" max="6913" width="10.23046875" style="37" bestFit="1" customWidth="1"/>
    <col min="6914" max="6915" width="9.765625" style="37" bestFit="1" customWidth="1"/>
    <col min="6916" max="6916" width="11.07421875" style="37" bestFit="1" customWidth="1"/>
    <col min="6917" max="6917" width="9.765625" style="37" bestFit="1" customWidth="1"/>
    <col min="6918" max="6918" width="11" style="37" bestFit="1" customWidth="1"/>
    <col min="6919" max="6919" width="9.69140625" style="37" bestFit="1" customWidth="1"/>
    <col min="6920" max="6920" width="12.3046875" style="37" bestFit="1" customWidth="1"/>
    <col min="6921" max="6921" width="11.765625" style="37" bestFit="1" customWidth="1"/>
    <col min="6922" max="6922" width="7.69140625" style="37" bestFit="1" customWidth="1"/>
    <col min="6923" max="7165" width="8.84375" style="37"/>
    <col min="7166" max="7166" width="3.69140625" style="37" bestFit="1" customWidth="1"/>
    <col min="7167" max="7167" width="18.84375" style="37" bestFit="1" customWidth="1"/>
    <col min="7168" max="7168" width="10.69140625" style="37" customWidth="1"/>
    <col min="7169" max="7169" width="10.23046875" style="37" bestFit="1" customWidth="1"/>
    <col min="7170" max="7171" width="9.765625" style="37" bestFit="1" customWidth="1"/>
    <col min="7172" max="7172" width="11.07421875" style="37" bestFit="1" customWidth="1"/>
    <col min="7173" max="7173" width="9.765625" style="37" bestFit="1" customWidth="1"/>
    <col min="7174" max="7174" width="11" style="37" bestFit="1" customWidth="1"/>
    <col min="7175" max="7175" width="9.69140625" style="37" bestFit="1" customWidth="1"/>
    <col min="7176" max="7176" width="12.3046875" style="37" bestFit="1" customWidth="1"/>
    <col min="7177" max="7177" width="11.765625" style="37" bestFit="1" customWidth="1"/>
    <col min="7178" max="7178" width="7.69140625" style="37" bestFit="1" customWidth="1"/>
    <col min="7179" max="7421" width="8.84375" style="37"/>
    <col min="7422" max="7422" width="3.69140625" style="37" bestFit="1" customWidth="1"/>
    <col min="7423" max="7423" width="18.84375" style="37" bestFit="1" customWidth="1"/>
    <col min="7424" max="7424" width="10.69140625" style="37" customWidth="1"/>
    <col min="7425" max="7425" width="10.23046875" style="37" bestFit="1" customWidth="1"/>
    <col min="7426" max="7427" width="9.765625" style="37" bestFit="1" customWidth="1"/>
    <col min="7428" max="7428" width="11.07421875" style="37" bestFit="1" customWidth="1"/>
    <col min="7429" max="7429" width="9.765625" style="37" bestFit="1" customWidth="1"/>
    <col min="7430" max="7430" width="11" style="37" bestFit="1" customWidth="1"/>
    <col min="7431" max="7431" width="9.69140625" style="37" bestFit="1" customWidth="1"/>
    <col min="7432" max="7432" width="12.3046875" style="37" bestFit="1" customWidth="1"/>
    <col min="7433" max="7433" width="11.765625" style="37" bestFit="1" customWidth="1"/>
    <col min="7434" max="7434" width="7.69140625" style="37" bestFit="1" customWidth="1"/>
    <col min="7435" max="7677" width="8.84375" style="37"/>
    <col min="7678" max="7678" width="3.69140625" style="37" bestFit="1" customWidth="1"/>
    <col min="7679" max="7679" width="18.84375" style="37" bestFit="1" customWidth="1"/>
    <col min="7680" max="7680" width="10.69140625" style="37" customWidth="1"/>
    <col min="7681" max="7681" width="10.23046875" style="37" bestFit="1" customWidth="1"/>
    <col min="7682" max="7683" width="9.765625" style="37" bestFit="1" customWidth="1"/>
    <col min="7684" max="7684" width="11.07421875" style="37" bestFit="1" customWidth="1"/>
    <col min="7685" max="7685" width="9.765625" style="37" bestFit="1" customWidth="1"/>
    <col min="7686" max="7686" width="11" style="37" bestFit="1" customWidth="1"/>
    <col min="7687" max="7687" width="9.69140625" style="37" bestFit="1" customWidth="1"/>
    <col min="7688" max="7688" width="12.3046875" style="37" bestFit="1" customWidth="1"/>
    <col min="7689" max="7689" width="11.765625" style="37" bestFit="1" customWidth="1"/>
    <col min="7690" max="7690" width="7.69140625" style="37" bestFit="1" customWidth="1"/>
    <col min="7691" max="7933" width="8.84375" style="37"/>
    <col min="7934" max="7934" width="3.69140625" style="37" bestFit="1" customWidth="1"/>
    <col min="7935" max="7935" width="18.84375" style="37" bestFit="1" customWidth="1"/>
    <col min="7936" max="7936" width="10.69140625" style="37" customWidth="1"/>
    <col min="7937" max="7937" width="10.23046875" style="37" bestFit="1" customWidth="1"/>
    <col min="7938" max="7939" width="9.765625" style="37" bestFit="1" customWidth="1"/>
    <col min="7940" max="7940" width="11.07421875" style="37" bestFit="1" customWidth="1"/>
    <col min="7941" max="7941" width="9.765625" style="37" bestFit="1" customWidth="1"/>
    <col min="7942" max="7942" width="11" style="37" bestFit="1" customWidth="1"/>
    <col min="7943" max="7943" width="9.69140625" style="37" bestFit="1" customWidth="1"/>
    <col min="7944" max="7944" width="12.3046875" style="37" bestFit="1" customWidth="1"/>
    <col min="7945" max="7945" width="11.765625" style="37" bestFit="1" customWidth="1"/>
    <col min="7946" max="7946" width="7.69140625" style="37" bestFit="1" customWidth="1"/>
    <col min="7947" max="8189" width="8.84375" style="37"/>
    <col min="8190" max="8190" width="3.69140625" style="37" bestFit="1" customWidth="1"/>
    <col min="8191" max="8191" width="18.84375" style="37" bestFit="1" customWidth="1"/>
    <col min="8192" max="8192" width="10.69140625" style="37" customWidth="1"/>
    <col min="8193" max="8193" width="10.23046875" style="37" bestFit="1" customWidth="1"/>
    <col min="8194" max="8195" width="9.765625" style="37" bestFit="1" customWidth="1"/>
    <col min="8196" max="8196" width="11.07421875" style="37" bestFit="1" customWidth="1"/>
    <col min="8197" max="8197" width="9.765625" style="37" bestFit="1" customWidth="1"/>
    <col min="8198" max="8198" width="11" style="37" bestFit="1" customWidth="1"/>
    <col min="8199" max="8199" width="9.69140625" style="37" bestFit="1" customWidth="1"/>
    <col min="8200" max="8200" width="12.3046875" style="37" bestFit="1" customWidth="1"/>
    <col min="8201" max="8201" width="11.765625" style="37" bestFit="1" customWidth="1"/>
    <col min="8202" max="8202" width="7.69140625" style="37" bestFit="1" customWidth="1"/>
    <col min="8203" max="8445" width="8.84375" style="37"/>
    <col min="8446" max="8446" width="3.69140625" style="37" bestFit="1" customWidth="1"/>
    <col min="8447" max="8447" width="18.84375" style="37" bestFit="1" customWidth="1"/>
    <col min="8448" max="8448" width="10.69140625" style="37" customWidth="1"/>
    <col min="8449" max="8449" width="10.23046875" style="37" bestFit="1" customWidth="1"/>
    <col min="8450" max="8451" width="9.765625" style="37" bestFit="1" customWidth="1"/>
    <col min="8452" max="8452" width="11.07421875" style="37" bestFit="1" customWidth="1"/>
    <col min="8453" max="8453" width="9.765625" style="37" bestFit="1" customWidth="1"/>
    <col min="8454" max="8454" width="11" style="37" bestFit="1" customWidth="1"/>
    <col min="8455" max="8455" width="9.69140625" style="37" bestFit="1" customWidth="1"/>
    <col min="8456" max="8456" width="12.3046875" style="37" bestFit="1" customWidth="1"/>
    <col min="8457" max="8457" width="11.765625" style="37" bestFit="1" customWidth="1"/>
    <col min="8458" max="8458" width="7.69140625" style="37" bestFit="1" customWidth="1"/>
    <col min="8459" max="8701" width="8.84375" style="37"/>
    <col min="8702" max="8702" width="3.69140625" style="37" bestFit="1" customWidth="1"/>
    <col min="8703" max="8703" width="18.84375" style="37" bestFit="1" customWidth="1"/>
    <col min="8704" max="8704" width="10.69140625" style="37" customWidth="1"/>
    <col min="8705" max="8705" width="10.23046875" style="37" bestFit="1" customWidth="1"/>
    <col min="8706" max="8707" width="9.765625" style="37" bestFit="1" customWidth="1"/>
    <col min="8708" max="8708" width="11.07421875" style="37" bestFit="1" customWidth="1"/>
    <col min="8709" max="8709" width="9.765625" style="37" bestFit="1" customWidth="1"/>
    <col min="8710" max="8710" width="11" style="37" bestFit="1" customWidth="1"/>
    <col min="8711" max="8711" width="9.69140625" style="37" bestFit="1" customWidth="1"/>
    <col min="8712" max="8712" width="12.3046875" style="37" bestFit="1" customWidth="1"/>
    <col min="8713" max="8713" width="11.765625" style="37" bestFit="1" customWidth="1"/>
    <col min="8714" max="8714" width="7.69140625" style="37" bestFit="1" customWidth="1"/>
    <col min="8715" max="8957" width="8.84375" style="37"/>
    <col min="8958" max="8958" width="3.69140625" style="37" bestFit="1" customWidth="1"/>
    <col min="8959" max="8959" width="18.84375" style="37" bestFit="1" customWidth="1"/>
    <col min="8960" max="8960" width="10.69140625" style="37" customWidth="1"/>
    <col min="8961" max="8961" width="10.23046875" style="37" bestFit="1" customWidth="1"/>
    <col min="8962" max="8963" width="9.765625" style="37" bestFit="1" customWidth="1"/>
    <col min="8964" max="8964" width="11.07421875" style="37" bestFit="1" customWidth="1"/>
    <col min="8965" max="8965" width="9.765625" style="37" bestFit="1" customWidth="1"/>
    <col min="8966" max="8966" width="11" style="37" bestFit="1" customWidth="1"/>
    <col min="8967" max="8967" width="9.69140625" style="37" bestFit="1" customWidth="1"/>
    <col min="8968" max="8968" width="12.3046875" style="37" bestFit="1" customWidth="1"/>
    <col min="8969" max="8969" width="11.765625" style="37" bestFit="1" customWidth="1"/>
    <col min="8970" max="8970" width="7.69140625" style="37" bestFit="1" customWidth="1"/>
    <col min="8971" max="9213" width="8.84375" style="37"/>
    <col min="9214" max="9214" width="3.69140625" style="37" bestFit="1" customWidth="1"/>
    <col min="9215" max="9215" width="18.84375" style="37" bestFit="1" customWidth="1"/>
    <col min="9216" max="9216" width="10.69140625" style="37" customWidth="1"/>
    <col min="9217" max="9217" width="10.23046875" style="37" bestFit="1" customWidth="1"/>
    <col min="9218" max="9219" width="9.765625" style="37" bestFit="1" customWidth="1"/>
    <col min="9220" max="9220" width="11.07421875" style="37" bestFit="1" customWidth="1"/>
    <col min="9221" max="9221" width="9.765625" style="37" bestFit="1" customWidth="1"/>
    <col min="9222" max="9222" width="11" style="37" bestFit="1" customWidth="1"/>
    <col min="9223" max="9223" width="9.69140625" style="37" bestFit="1" customWidth="1"/>
    <col min="9224" max="9224" width="12.3046875" style="37" bestFit="1" customWidth="1"/>
    <col min="9225" max="9225" width="11.765625" style="37" bestFit="1" customWidth="1"/>
    <col min="9226" max="9226" width="7.69140625" style="37" bestFit="1" customWidth="1"/>
    <col min="9227" max="9469" width="8.84375" style="37"/>
    <col min="9470" max="9470" width="3.69140625" style="37" bestFit="1" customWidth="1"/>
    <col min="9471" max="9471" width="18.84375" style="37" bestFit="1" customWidth="1"/>
    <col min="9472" max="9472" width="10.69140625" style="37" customWidth="1"/>
    <col min="9473" max="9473" width="10.23046875" style="37" bestFit="1" customWidth="1"/>
    <col min="9474" max="9475" width="9.765625" style="37" bestFit="1" customWidth="1"/>
    <col min="9476" max="9476" width="11.07421875" style="37" bestFit="1" customWidth="1"/>
    <col min="9477" max="9477" width="9.765625" style="37" bestFit="1" customWidth="1"/>
    <col min="9478" max="9478" width="11" style="37" bestFit="1" customWidth="1"/>
    <col min="9479" max="9479" width="9.69140625" style="37" bestFit="1" customWidth="1"/>
    <col min="9480" max="9480" width="12.3046875" style="37" bestFit="1" customWidth="1"/>
    <col min="9481" max="9481" width="11.765625" style="37" bestFit="1" customWidth="1"/>
    <col min="9482" max="9482" width="7.69140625" style="37" bestFit="1" customWidth="1"/>
    <col min="9483" max="9725" width="8.84375" style="37"/>
    <col min="9726" max="9726" width="3.69140625" style="37" bestFit="1" customWidth="1"/>
    <col min="9727" max="9727" width="18.84375" style="37" bestFit="1" customWidth="1"/>
    <col min="9728" max="9728" width="10.69140625" style="37" customWidth="1"/>
    <col min="9729" max="9729" width="10.23046875" style="37" bestFit="1" customWidth="1"/>
    <col min="9730" max="9731" width="9.765625" style="37" bestFit="1" customWidth="1"/>
    <col min="9732" max="9732" width="11.07421875" style="37" bestFit="1" customWidth="1"/>
    <col min="9733" max="9733" width="9.765625" style="37" bestFit="1" customWidth="1"/>
    <col min="9734" max="9734" width="11" style="37" bestFit="1" customWidth="1"/>
    <col min="9735" max="9735" width="9.69140625" style="37" bestFit="1" customWidth="1"/>
    <col min="9736" max="9736" width="12.3046875" style="37" bestFit="1" customWidth="1"/>
    <col min="9737" max="9737" width="11.765625" style="37" bestFit="1" customWidth="1"/>
    <col min="9738" max="9738" width="7.69140625" style="37" bestFit="1" customWidth="1"/>
    <col min="9739" max="9981" width="8.84375" style="37"/>
    <col min="9982" max="9982" width="3.69140625" style="37" bestFit="1" customWidth="1"/>
    <col min="9983" max="9983" width="18.84375" style="37" bestFit="1" customWidth="1"/>
    <col min="9984" max="9984" width="10.69140625" style="37" customWidth="1"/>
    <col min="9985" max="9985" width="10.23046875" style="37" bestFit="1" customWidth="1"/>
    <col min="9986" max="9987" width="9.765625" style="37" bestFit="1" customWidth="1"/>
    <col min="9988" max="9988" width="11.07421875" style="37" bestFit="1" customWidth="1"/>
    <col min="9989" max="9989" width="9.765625" style="37" bestFit="1" customWidth="1"/>
    <col min="9990" max="9990" width="11" style="37" bestFit="1" customWidth="1"/>
    <col min="9991" max="9991" width="9.69140625" style="37" bestFit="1" customWidth="1"/>
    <col min="9992" max="9992" width="12.3046875" style="37" bestFit="1" customWidth="1"/>
    <col min="9993" max="9993" width="11.765625" style="37" bestFit="1" customWidth="1"/>
    <col min="9994" max="9994" width="7.69140625" style="37" bestFit="1" customWidth="1"/>
    <col min="9995" max="10237" width="8.84375" style="37"/>
    <col min="10238" max="10238" width="3.69140625" style="37" bestFit="1" customWidth="1"/>
    <col min="10239" max="10239" width="18.84375" style="37" bestFit="1" customWidth="1"/>
    <col min="10240" max="10240" width="10.69140625" style="37" customWidth="1"/>
    <col min="10241" max="10241" width="10.23046875" style="37" bestFit="1" customWidth="1"/>
    <col min="10242" max="10243" width="9.765625" style="37" bestFit="1" customWidth="1"/>
    <col min="10244" max="10244" width="11.07421875" style="37" bestFit="1" customWidth="1"/>
    <col min="10245" max="10245" width="9.765625" style="37" bestFit="1" customWidth="1"/>
    <col min="10246" max="10246" width="11" style="37" bestFit="1" customWidth="1"/>
    <col min="10247" max="10247" width="9.69140625" style="37" bestFit="1" customWidth="1"/>
    <col min="10248" max="10248" width="12.3046875" style="37" bestFit="1" customWidth="1"/>
    <col min="10249" max="10249" width="11.765625" style="37" bestFit="1" customWidth="1"/>
    <col min="10250" max="10250" width="7.69140625" style="37" bestFit="1" customWidth="1"/>
    <col min="10251" max="10493" width="8.84375" style="37"/>
    <col min="10494" max="10494" width="3.69140625" style="37" bestFit="1" customWidth="1"/>
    <col min="10495" max="10495" width="18.84375" style="37" bestFit="1" customWidth="1"/>
    <col min="10496" max="10496" width="10.69140625" style="37" customWidth="1"/>
    <col min="10497" max="10497" width="10.23046875" style="37" bestFit="1" customWidth="1"/>
    <col min="10498" max="10499" width="9.765625" style="37" bestFit="1" customWidth="1"/>
    <col min="10500" max="10500" width="11.07421875" style="37" bestFit="1" customWidth="1"/>
    <col min="10501" max="10501" width="9.765625" style="37" bestFit="1" customWidth="1"/>
    <col min="10502" max="10502" width="11" style="37" bestFit="1" customWidth="1"/>
    <col min="10503" max="10503" width="9.69140625" style="37" bestFit="1" customWidth="1"/>
    <col min="10504" max="10504" width="12.3046875" style="37" bestFit="1" customWidth="1"/>
    <col min="10505" max="10505" width="11.765625" style="37" bestFit="1" customWidth="1"/>
    <col min="10506" max="10506" width="7.69140625" style="37" bestFit="1" customWidth="1"/>
    <col min="10507" max="10749" width="8.84375" style="37"/>
    <col min="10750" max="10750" width="3.69140625" style="37" bestFit="1" customWidth="1"/>
    <col min="10751" max="10751" width="18.84375" style="37" bestFit="1" customWidth="1"/>
    <col min="10752" max="10752" width="10.69140625" style="37" customWidth="1"/>
    <col min="10753" max="10753" width="10.23046875" style="37" bestFit="1" customWidth="1"/>
    <col min="10754" max="10755" width="9.765625" style="37" bestFit="1" customWidth="1"/>
    <col min="10756" max="10756" width="11.07421875" style="37" bestFit="1" customWidth="1"/>
    <col min="10757" max="10757" width="9.765625" style="37" bestFit="1" customWidth="1"/>
    <col min="10758" max="10758" width="11" style="37" bestFit="1" customWidth="1"/>
    <col min="10759" max="10759" width="9.69140625" style="37" bestFit="1" customWidth="1"/>
    <col min="10760" max="10760" width="12.3046875" style="37" bestFit="1" customWidth="1"/>
    <col min="10761" max="10761" width="11.765625" style="37" bestFit="1" customWidth="1"/>
    <col min="10762" max="10762" width="7.69140625" style="37" bestFit="1" customWidth="1"/>
    <col min="10763" max="11005" width="8.84375" style="37"/>
    <col min="11006" max="11006" width="3.69140625" style="37" bestFit="1" customWidth="1"/>
    <col min="11007" max="11007" width="18.84375" style="37" bestFit="1" customWidth="1"/>
    <col min="11008" max="11008" width="10.69140625" style="37" customWidth="1"/>
    <col min="11009" max="11009" width="10.23046875" style="37" bestFit="1" customWidth="1"/>
    <col min="11010" max="11011" width="9.765625" style="37" bestFit="1" customWidth="1"/>
    <col min="11012" max="11012" width="11.07421875" style="37" bestFit="1" customWidth="1"/>
    <col min="11013" max="11013" width="9.765625" style="37" bestFit="1" customWidth="1"/>
    <col min="11014" max="11014" width="11" style="37" bestFit="1" customWidth="1"/>
    <col min="11015" max="11015" width="9.69140625" style="37" bestFit="1" customWidth="1"/>
    <col min="11016" max="11016" width="12.3046875" style="37" bestFit="1" customWidth="1"/>
    <col min="11017" max="11017" width="11.765625" style="37" bestFit="1" customWidth="1"/>
    <col min="11018" max="11018" width="7.69140625" style="37" bestFit="1" customWidth="1"/>
    <col min="11019" max="11261" width="8.84375" style="37"/>
    <col min="11262" max="11262" width="3.69140625" style="37" bestFit="1" customWidth="1"/>
    <col min="11263" max="11263" width="18.84375" style="37" bestFit="1" customWidth="1"/>
    <col min="11264" max="11264" width="10.69140625" style="37" customWidth="1"/>
    <col min="11265" max="11265" width="10.23046875" style="37" bestFit="1" customWidth="1"/>
    <col min="11266" max="11267" width="9.765625" style="37" bestFit="1" customWidth="1"/>
    <col min="11268" max="11268" width="11.07421875" style="37" bestFit="1" customWidth="1"/>
    <col min="11269" max="11269" width="9.765625" style="37" bestFit="1" customWidth="1"/>
    <col min="11270" max="11270" width="11" style="37" bestFit="1" customWidth="1"/>
    <col min="11271" max="11271" width="9.69140625" style="37" bestFit="1" customWidth="1"/>
    <col min="11272" max="11272" width="12.3046875" style="37" bestFit="1" customWidth="1"/>
    <col min="11273" max="11273" width="11.765625" style="37" bestFit="1" customWidth="1"/>
    <col min="11274" max="11274" width="7.69140625" style="37" bestFit="1" customWidth="1"/>
    <col min="11275" max="11517" width="8.84375" style="37"/>
    <col min="11518" max="11518" width="3.69140625" style="37" bestFit="1" customWidth="1"/>
    <col min="11519" max="11519" width="18.84375" style="37" bestFit="1" customWidth="1"/>
    <col min="11520" max="11520" width="10.69140625" style="37" customWidth="1"/>
    <col min="11521" max="11521" width="10.23046875" style="37" bestFit="1" customWidth="1"/>
    <col min="11522" max="11523" width="9.765625" style="37" bestFit="1" customWidth="1"/>
    <col min="11524" max="11524" width="11.07421875" style="37" bestFit="1" customWidth="1"/>
    <col min="11525" max="11525" width="9.765625" style="37" bestFit="1" customWidth="1"/>
    <col min="11526" max="11526" width="11" style="37" bestFit="1" customWidth="1"/>
    <col min="11527" max="11527" width="9.69140625" style="37" bestFit="1" customWidth="1"/>
    <col min="11528" max="11528" width="12.3046875" style="37" bestFit="1" customWidth="1"/>
    <col min="11529" max="11529" width="11.765625" style="37" bestFit="1" customWidth="1"/>
    <col min="11530" max="11530" width="7.69140625" style="37" bestFit="1" customWidth="1"/>
    <col min="11531" max="11773" width="8.84375" style="37"/>
    <col min="11774" max="11774" width="3.69140625" style="37" bestFit="1" customWidth="1"/>
    <col min="11775" max="11775" width="18.84375" style="37" bestFit="1" customWidth="1"/>
    <col min="11776" max="11776" width="10.69140625" style="37" customWidth="1"/>
    <col min="11777" max="11777" width="10.23046875" style="37" bestFit="1" customWidth="1"/>
    <col min="11778" max="11779" width="9.765625" style="37" bestFit="1" customWidth="1"/>
    <col min="11780" max="11780" width="11.07421875" style="37" bestFit="1" customWidth="1"/>
    <col min="11781" max="11781" width="9.765625" style="37" bestFit="1" customWidth="1"/>
    <col min="11782" max="11782" width="11" style="37" bestFit="1" customWidth="1"/>
    <col min="11783" max="11783" width="9.69140625" style="37" bestFit="1" customWidth="1"/>
    <col min="11784" max="11784" width="12.3046875" style="37" bestFit="1" customWidth="1"/>
    <col min="11785" max="11785" width="11.765625" style="37" bestFit="1" customWidth="1"/>
    <col min="11786" max="11786" width="7.69140625" style="37" bestFit="1" customWidth="1"/>
    <col min="11787" max="12029" width="8.84375" style="37"/>
    <col min="12030" max="12030" width="3.69140625" style="37" bestFit="1" customWidth="1"/>
    <col min="12031" max="12031" width="18.84375" style="37" bestFit="1" customWidth="1"/>
    <col min="12032" max="12032" width="10.69140625" style="37" customWidth="1"/>
    <col min="12033" max="12033" width="10.23046875" style="37" bestFit="1" customWidth="1"/>
    <col min="12034" max="12035" width="9.765625" style="37" bestFit="1" customWidth="1"/>
    <col min="12036" max="12036" width="11.07421875" style="37" bestFit="1" customWidth="1"/>
    <col min="12037" max="12037" width="9.765625" style="37" bestFit="1" customWidth="1"/>
    <col min="12038" max="12038" width="11" style="37" bestFit="1" customWidth="1"/>
    <col min="12039" max="12039" width="9.69140625" style="37" bestFit="1" customWidth="1"/>
    <col min="12040" max="12040" width="12.3046875" style="37" bestFit="1" customWidth="1"/>
    <col min="12041" max="12041" width="11.765625" style="37" bestFit="1" customWidth="1"/>
    <col min="12042" max="12042" width="7.69140625" style="37" bestFit="1" customWidth="1"/>
    <col min="12043" max="12285" width="8.84375" style="37"/>
    <col min="12286" max="12286" width="3.69140625" style="37" bestFit="1" customWidth="1"/>
    <col min="12287" max="12287" width="18.84375" style="37" bestFit="1" customWidth="1"/>
    <col min="12288" max="12288" width="10.69140625" style="37" customWidth="1"/>
    <col min="12289" max="12289" width="10.23046875" style="37" bestFit="1" customWidth="1"/>
    <col min="12290" max="12291" width="9.765625" style="37" bestFit="1" customWidth="1"/>
    <col min="12292" max="12292" width="11.07421875" style="37" bestFit="1" customWidth="1"/>
    <col min="12293" max="12293" width="9.765625" style="37" bestFit="1" customWidth="1"/>
    <col min="12294" max="12294" width="11" style="37" bestFit="1" customWidth="1"/>
    <col min="12295" max="12295" width="9.69140625" style="37" bestFit="1" customWidth="1"/>
    <col min="12296" max="12296" width="12.3046875" style="37" bestFit="1" customWidth="1"/>
    <col min="12297" max="12297" width="11.765625" style="37" bestFit="1" customWidth="1"/>
    <col min="12298" max="12298" width="7.69140625" style="37" bestFit="1" customWidth="1"/>
    <col min="12299" max="12541" width="8.84375" style="37"/>
    <col min="12542" max="12542" width="3.69140625" style="37" bestFit="1" customWidth="1"/>
    <col min="12543" max="12543" width="18.84375" style="37" bestFit="1" customWidth="1"/>
    <col min="12544" max="12544" width="10.69140625" style="37" customWidth="1"/>
    <col min="12545" max="12545" width="10.23046875" style="37" bestFit="1" customWidth="1"/>
    <col min="12546" max="12547" width="9.765625" style="37" bestFit="1" customWidth="1"/>
    <col min="12548" max="12548" width="11.07421875" style="37" bestFit="1" customWidth="1"/>
    <col min="12549" max="12549" width="9.765625" style="37" bestFit="1" customWidth="1"/>
    <col min="12550" max="12550" width="11" style="37" bestFit="1" customWidth="1"/>
    <col min="12551" max="12551" width="9.69140625" style="37" bestFit="1" customWidth="1"/>
    <col min="12552" max="12552" width="12.3046875" style="37" bestFit="1" customWidth="1"/>
    <col min="12553" max="12553" width="11.765625" style="37" bestFit="1" customWidth="1"/>
    <col min="12554" max="12554" width="7.69140625" style="37" bestFit="1" customWidth="1"/>
    <col min="12555" max="12797" width="8.84375" style="37"/>
    <col min="12798" max="12798" width="3.69140625" style="37" bestFit="1" customWidth="1"/>
    <col min="12799" max="12799" width="18.84375" style="37" bestFit="1" customWidth="1"/>
    <col min="12800" max="12800" width="10.69140625" style="37" customWidth="1"/>
    <col min="12801" max="12801" width="10.23046875" style="37" bestFit="1" customWidth="1"/>
    <col min="12802" max="12803" width="9.765625" style="37" bestFit="1" customWidth="1"/>
    <col min="12804" max="12804" width="11.07421875" style="37" bestFit="1" customWidth="1"/>
    <col min="12805" max="12805" width="9.765625" style="37" bestFit="1" customWidth="1"/>
    <col min="12806" max="12806" width="11" style="37" bestFit="1" customWidth="1"/>
    <col min="12807" max="12807" width="9.69140625" style="37" bestFit="1" customWidth="1"/>
    <col min="12808" max="12808" width="12.3046875" style="37" bestFit="1" customWidth="1"/>
    <col min="12809" max="12809" width="11.765625" style="37" bestFit="1" customWidth="1"/>
    <col min="12810" max="12810" width="7.69140625" style="37" bestFit="1" customWidth="1"/>
    <col min="12811" max="13053" width="8.84375" style="37"/>
    <col min="13054" max="13054" width="3.69140625" style="37" bestFit="1" customWidth="1"/>
    <col min="13055" max="13055" width="18.84375" style="37" bestFit="1" customWidth="1"/>
    <col min="13056" max="13056" width="10.69140625" style="37" customWidth="1"/>
    <col min="13057" max="13057" width="10.23046875" style="37" bestFit="1" customWidth="1"/>
    <col min="13058" max="13059" width="9.765625" style="37" bestFit="1" customWidth="1"/>
    <col min="13060" max="13060" width="11.07421875" style="37" bestFit="1" customWidth="1"/>
    <col min="13061" max="13061" width="9.765625" style="37" bestFit="1" customWidth="1"/>
    <col min="13062" max="13062" width="11" style="37" bestFit="1" customWidth="1"/>
    <col min="13063" max="13063" width="9.69140625" style="37" bestFit="1" customWidth="1"/>
    <col min="13064" max="13064" width="12.3046875" style="37" bestFit="1" customWidth="1"/>
    <col min="13065" max="13065" width="11.765625" style="37" bestFit="1" customWidth="1"/>
    <col min="13066" max="13066" width="7.69140625" style="37" bestFit="1" customWidth="1"/>
    <col min="13067" max="13309" width="8.84375" style="37"/>
    <col min="13310" max="13310" width="3.69140625" style="37" bestFit="1" customWidth="1"/>
    <col min="13311" max="13311" width="18.84375" style="37" bestFit="1" customWidth="1"/>
    <col min="13312" max="13312" width="10.69140625" style="37" customWidth="1"/>
    <col min="13313" max="13313" width="10.23046875" style="37" bestFit="1" customWidth="1"/>
    <col min="13314" max="13315" width="9.765625" style="37" bestFit="1" customWidth="1"/>
    <col min="13316" max="13316" width="11.07421875" style="37" bestFit="1" customWidth="1"/>
    <col min="13317" max="13317" width="9.765625" style="37" bestFit="1" customWidth="1"/>
    <col min="13318" max="13318" width="11" style="37" bestFit="1" customWidth="1"/>
    <col min="13319" max="13319" width="9.69140625" style="37" bestFit="1" customWidth="1"/>
    <col min="13320" max="13320" width="12.3046875" style="37" bestFit="1" customWidth="1"/>
    <col min="13321" max="13321" width="11.765625" style="37" bestFit="1" customWidth="1"/>
    <col min="13322" max="13322" width="7.69140625" style="37" bestFit="1" customWidth="1"/>
    <col min="13323" max="13565" width="8.84375" style="37"/>
    <col min="13566" max="13566" width="3.69140625" style="37" bestFit="1" customWidth="1"/>
    <col min="13567" max="13567" width="18.84375" style="37" bestFit="1" customWidth="1"/>
    <col min="13568" max="13568" width="10.69140625" style="37" customWidth="1"/>
    <col min="13569" max="13569" width="10.23046875" style="37" bestFit="1" customWidth="1"/>
    <col min="13570" max="13571" width="9.765625" style="37" bestFit="1" customWidth="1"/>
    <col min="13572" max="13572" width="11.07421875" style="37" bestFit="1" customWidth="1"/>
    <col min="13573" max="13573" width="9.765625" style="37" bestFit="1" customWidth="1"/>
    <col min="13574" max="13574" width="11" style="37" bestFit="1" customWidth="1"/>
    <col min="13575" max="13575" width="9.69140625" style="37" bestFit="1" customWidth="1"/>
    <col min="13576" max="13576" width="12.3046875" style="37" bestFit="1" customWidth="1"/>
    <col min="13577" max="13577" width="11.765625" style="37" bestFit="1" customWidth="1"/>
    <col min="13578" max="13578" width="7.69140625" style="37" bestFit="1" customWidth="1"/>
    <col min="13579" max="13821" width="8.84375" style="37"/>
    <col min="13822" max="13822" width="3.69140625" style="37" bestFit="1" customWidth="1"/>
    <col min="13823" max="13823" width="18.84375" style="37" bestFit="1" customWidth="1"/>
    <col min="13824" max="13824" width="10.69140625" style="37" customWidth="1"/>
    <col min="13825" max="13825" width="10.23046875" style="37" bestFit="1" customWidth="1"/>
    <col min="13826" max="13827" width="9.765625" style="37" bestFit="1" customWidth="1"/>
    <col min="13828" max="13828" width="11.07421875" style="37" bestFit="1" customWidth="1"/>
    <col min="13829" max="13829" width="9.765625" style="37" bestFit="1" customWidth="1"/>
    <col min="13830" max="13830" width="11" style="37" bestFit="1" customWidth="1"/>
    <col min="13831" max="13831" width="9.69140625" style="37" bestFit="1" customWidth="1"/>
    <col min="13832" max="13832" width="12.3046875" style="37" bestFit="1" customWidth="1"/>
    <col min="13833" max="13833" width="11.765625" style="37" bestFit="1" customWidth="1"/>
    <col min="13834" max="13834" width="7.69140625" style="37" bestFit="1" customWidth="1"/>
    <col min="13835" max="14077" width="8.84375" style="37"/>
    <col min="14078" max="14078" width="3.69140625" style="37" bestFit="1" customWidth="1"/>
    <col min="14079" max="14079" width="18.84375" style="37" bestFit="1" customWidth="1"/>
    <col min="14080" max="14080" width="10.69140625" style="37" customWidth="1"/>
    <col min="14081" max="14081" width="10.23046875" style="37" bestFit="1" customWidth="1"/>
    <col min="14082" max="14083" width="9.765625" style="37" bestFit="1" customWidth="1"/>
    <col min="14084" max="14084" width="11.07421875" style="37" bestFit="1" customWidth="1"/>
    <col min="14085" max="14085" width="9.765625" style="37" bestFit="1" customWidth="1"/>
    <col min="14086" max="14086" width="11" style="37" bestFit="1" customWidth="1"/>
    <col min="14087" max="14087" width="9.69140625" style="37" bestFit="1" customWidth="1"/>
    <col min="14088" max="14088" width="12.3046875" style="37" bestFit="1" customWidth="1"/>
    <col min="14089" max="14089" width="11.765625" style="37" bestFit="1" customWidth="1"/>
    <col min="14090" max="14090" width="7.69140625" style="37" bestFit="1" customWidth="1"/>
    <col min="14091" max="14333" width="8.84375" style="37"/>
    <col min="14334" max="14334" width="3.69140625" style="37" bestFit="1" customWidth="1"/>
    <col min="14335" max="14335" width="18.84375" style="37" bestFit="1" customWidth="1"/>
    <col min="14336" max="14336" width="10.69140625" style="37" customWidth="1"/>
    <col min="14337" max="14337" width="10.23046875" style="37" bestFit="1" customWidth="1"/>
    <col min="14338" max="14339" width="9.765625" style="37" bestFit="1" customWidth="1"/>
    <col min="14340" max="14340" width="11.07421875" style="37" bestFit="1" customWidth="1"/>
    <col min="14341" max="14341" width="9.765625" style="37" bestFit="1" customWidth="1"/>
    <col min="14342" max="14342" width="11" style="37" bestFit="1" customWidth="1"/>
    <col min="14343" max="14343" width="9.69140625" style="37" bestFit="1" customWidth="1"/>
    <col min="14344" max="14344" width="12.3046875" style="37" bestFit="1" customWidth="1"/>
    <col min="14345" max="14345" width="11.765625" style="37" bestFit="1" customWidth="1"/>
    <col min="14346" max="14346" width="7.69140625" style="37" bestFit="1" customWidth="1"/>
    <col min="14347" max="14589" width="8.84375" style="37"/>
    <col min="14590" max="14590" width="3.69140625" style="37" bestFit="1" customWidth="1"/>
    <col min="14591" max="14591" width="18.84375" style="37" bestFit="1" customWidth="1"/>
    <col min="14592" max="14592" width="10.69140625" style="37" customWidth="1"/>
    <col min="14593" max="14593" width="10.23046875" style="37" bestFit="1" customWidth="1"/>
    <col min="14594" max="14595" width="9.765625" style="37" bestFit="1" customWidth="1"/>
    <col min="14596" max="14596" width="11.07421875" style="37" bestFit="1" customWidth="1"/>
    <col min="14597" max="14597" width="9.765625" style="37" bestFit="1" customWidth="1"/>
    <col min="14598" max="14598" width="11" style="37" bestFit="1" customWidth="1"/>
    <col min="14599" max="14599" width="9.69140625" style="37" bestFit="1" customWidth="1"/>
    <col min="14600" max="14600" width="12.3046875" style="37" bestFit="1" customWidth="1"/>
    <col min="14601" max="14601" width="11.765625" style="37" bestFit="1" customWidth="1"/>
    <col min="14602" max="14602" width="7.69140625" style="37" bestFit="1" customWidth="1"/>
    <col min="14603" max="14845" width="8.84375" style="37"/>
    <col min="14846" max="14846" width="3.69140625" style="37" bestFit="1" customWidth="1"/>
    <col min="14847" max="14847" width="18.84375" style="37" bestFit="1" customWidth="1"/>
    <col min="14848" max="14848" width="10.69140625" style="37" customWidth="1"/>
    <col min="14849" max="14849" width="10.23046875" style="37" bestFit="1" customWidth="1"/>
    <col min="14850" max="14851" width="9.765625" style="37" bestFit="1" customWidth="1"/>
    <col min="14852" max="14852" width="11.07421875" style="37" bestFit="1" customWidth="1"/>
    <col min="14853" max="14853" width="9.765625" style="37" bestFit="1" customWidth="1"/>
    <col min="14854" max="14854" width="11" style="37" bestFit="1" customWidth="1"/>
    <col min="14855" max="14855" width="9.69140625" style="37" bestFit="1" customWidth="1"/>
    <col min="14856" max="14856" width="12.3046875" style="37" bestFit="1" customWidth="1"/>
    <col min="14857" max="14857" width="11.765625" style="37" bestFit="1" customWidth="1"/>
    <col min="14858" max="14858" width="7.69140625" style="37" bestFit="1" customWidth="1"/>
    <col min="14859" max="15101" width="8.84375" style="37"/>
    <col min="15102" max="15102" width="3.69140625" style="37" bestFit="1" customWidth="1"/>
    <col min="15103" max="15103" width="18.84375" style="37" bestFit="1" customWidth="1"/>
    <col min="15104" max="15104" width="10.69140625" style="37" customWidth="1"/>
    <col min="15105" max="15105" width="10.23046875" style="37" bestFit="1" customWidth="1"/>
    <col min="15106" max="15107" width="9.765625" style="37" bestFit="1" customWidth="1"/>
    <col min="15108" max="15108" width="11.07421875" style="37" bestFit="1" customWidth="1"/>
    <col min="15109" max="15109" width="9.765625" style="37" bestFit="1" customWidth="1"/>
    <col min="15110" max="15110" width="11" style="37" bestFit="1" customWidth="1"/>
    <col min="15111" max="15111" width="9.69140625" style="37" bestFit="1" customWidth="1"/>
    <col min="15112" max="15112" width="12.3046875" style="37" bestFit="1" customWidth="1"/>
    <col min="15113" max="15113" width="11.765625" style="37" bestFit="1" customWidth="1"/>
    <col min="15114" max="15114" width="7.69140625" style="37" bestFit="1" customWidth="1"/>
    <col min="15115" max="15357" width="8.84375" style="37"/>
    <col min="15358" max="15358" width="3.69140625" style="37" bestFit="1" customWidth="1"/>
    <col min="15359" max="15359" width="18.84375" style="37" bestFit="1" customWidth="1"/>
    <col min="15360" max="15360" width="10.69140625" style="37" customWidth="1"/>
    <col min="15361" max="15361" width="10.23046875" style="37" bestFit="1" customWidth="1"/>
    <col min="15362" max="15363" width="9.765625" style="37" bestFit="1" customWidth="1"/>
    <col min="15364" max="15364" width="11.07421875" style="37" bestFit="1" customWidth="1"/>
    <col min="15365" max="15365" width="9.765625" style="37" bestFit="1" customWidth="1"/>
    <col min="15366" max="15366" width="11" style="37" bestFit="1" customWidth="1"/>
    <col min="15367" max="15367" width="9.69140625" style="37" bestFit="1" customWidth="1"/>
    <col min="15368" max="15368" width="12.3046875" style="37" bestFit="1" customWidth="1"/>
    <col min="15369" max="15369" width="11.765625" style="37" bestFit="1" customWidth="1"/>
    <col min="15370" max="15370" width="7.69140625" style="37" bestFit="1" customWidth="1"/>
    <col min="15371" max="15613" width="8.84375" style="37"/>
    <col min="15614" max="15614" width="3.69140625" style="37" bestFit="1" customWidth="1"/>
    <col min="15615" max="15615" width="18.84375" style="37" bestFit="1" customWidth="1"/>
    <col min="15616" max="15616" width="10.69140625" style="37" customWidth="1"/>
    <col min="15617" max="15617" width="10.23046875" style="37" bestFit="1" customWidth="1"/>
    <col min="15618" max="15619" width="9.765625" style="37" bestFit="1" customWidth="1"/>
    <col min="15620" max="15620" width="11.07421875" style="37" bestFit="1" customWidth="1"/>
    <col min="15621" max="15621" width="9.765625" style="37" bestFit="1" customWidth="1"/>
    <col min="15622" max="15622" width="11" style="37" bestFit="1" customWidth="1"/>
    <col min="15623" max="15623" width="9.69140625" style="37" bestFit="1" customWidth="1"/>
    <col min="15624" max="15624" width="12.3046875" style="37" bestFit="1" customWidth="1"/>
    <col min="15625" max="15625" width="11.765625" style="37" bestFit="1" customWidth="1"/>
    <col min="15626" max="15626" width="7.69140625" style="37" bestFit="1" customWidth="1"/>
    <col min="15627" max="15869" width="8.84375" style="37"/>
    <col min="15870" max="15870" width="3.69140625" style="37" bestFit="1" customWidth="1"/>
    <col min="15871" max="15871" width="18.84375" style="37" bestFit="1" customWidth="1"/>
    <col min="15872" max="15872" width="10.69140625" style="37" customWidth="1"/>
    <col min="15873" max="15873" width="10.23046875" style="37" bestFit="1" customWidth="1"/>
    <col min="15874" max="15875" width="9.765625" style="37" bestFit="1" customWidth="1"/>
    <col min="15876" max="15876" width="11.07421875" style="37" bestFit="1" customWidth="1"/>
    <col min="15877" max="15877" width="9.765625" style="37" bestFit="1" customWidth="1"/>
    <col min="15878" max="15878" width="11" style="37" bestFit="1" customWidth="1"/>
    <col min="15879" max="15879" width="9.69140625" style="37" bestFit="1" customWidth="1"/>
    <col min="15880" max="15880" width="12.3046875" style="37" bestFit="1" customWidth="1"/>
    <col min="15881" max="15881" width="11.765625" style="37" bestFit="1" customWidth="1"/>
    <col min="15882" max="15882" width="7.69140625" style="37" bestFit="1" customWidth="1"/>
    <col min="15883" max="16125" width="8.84375" style="37"/>
    <col min="16126" max="16126" width="3.69140625" style="37" bestFit="1" customWidth="1"/>
    <col min="16127" max="16127" width="18.84375" style="37" bestFit="1" customWidth="1"/>
    <col min="16128" max="16128" width="10.69140625" style="37" customWidth="1"/>
    <col min="16129" max="16129" width="10.23046875" style="37" bestFit="1" customWidth="1"/>
    <col min="16130" max="16131" width="9.765625" style="37" bestFit="1" customWidth="1"/>
    <col min="16132" max="16132" width="11.07421875" style="37" bestFit="1" customWidth="1"/>
    <col min="16133" max="16133" width="9.765625" style="37" bestFit="1" customWidth="1"/>
    <col min="16134" max="16134" width="11" style="37" bestFit="1" customWidth="1"/>
    <col min="16135" max="16135" width="9.69140625" style="37" bestFit="1" customWidth="1"/>
    <col min="16136" max="16136" width="12.3046875" style="37" bestFit="1" customWidth="1"/>
    <col min="16137" max="16137" width="11.765625" style="37" bestFit="1" customWidth="1"/>
    <col min="16138" max="16138" width="7.69140625" style="37" bestFit="1" customWidth="1"/>
    <col min="16139" max="16384" width="8.84375" style="37"/>
  </cols>
  <sheetData>
    <row r="1" spans="1:9">
      <c r="B1" s="59" t="s">
        <v>78</v>
      </c>
      <c r="C1" s="72"/>
      <c r="D1" s="42">
        <v>0.03</v>
      </c>
      <c r="E1" s="59"/>
      <c r="H1" s="72"/>
    </row>
    <row r="2" spans="1:9">
      <c r="B2" s="72" t="s">
        <v>67</v>
      </c>
      <c r="C2" s="72"/>
      <c r="D2" s="42">
        <f>D1/12</f>
        <v>2.5000000000000001E-3</v>
      </c>
      <c r="E2" s="72"/>
      <c r="H2" s="73"/>
    </row>
    <row r="3" spans="1:9">
      <c r="B3" s="72" t="s">
        <v>68</v>
      </c>
      <c r="C3" s="72"/>
      <c r="D3" s="41">
        <v>1702107.33</v>
      </c>
      <c r="E3" s="59" t="s">
        <v>116</v>
      </c>
      <c r="H3" s="73"/>
      <c r="I3" s="40">
        <f>H316</f>
        <v>0.3286223428538535</v>
      </c>
    </row>
    <row r="4" spans="1:9">
      <c r="B4" s="59" t="s">
        <v>69</v>
      </c>
      <c r="C4" s="72"/>
      <c r="D4" s="41">
        <f>D3*12</f>
        <v>20425287.960000001</v>
      </c>
      <c r="E4" s="72"/>
      <c r="H4" s="72"/>
    </row>
    <row r="5" spans="1:9">
      <c r="B5" s="59" t="s">
        <v>112</v>
      </c>
      <c r="C5" s="72"/>
      <c r="D5" s="42">
        <f>'Level Rev Req - Grossed Up WACC'!D5</f>
        <v>0.25469999999999998</v>
      </c>
      <c r="E5" s="72"/>
      <c r="H5" s="72"/>
    </row>
    <row r="6" spans="1:9">
      <c r="B6" s="59" t="s">
        <v>125</v>
      </c>
      <c r="C6" s="72"/>
      <c r="D6" s="42">
        <v>0.03</v>
      </c>
      <c r="E6" s="72"/>
      <c r="H6" s="72"/>
    </row>
    <row r="7" spans="1:9">
      <c r="B7" s="59" t="s">
        <v>126</v>
      </c>
      <c r="C7" s="72"/>
      <c r="D7" s="42">
        <f>D6/12</f>
        <v>2.5000000000000001E-3</v>
      </c>
      <c r="E7" s="72"/>
      <c r="H7" s="72"/>
    </row>
    <row r="8" spans="1:9">
      <c r="B8" s="59" t="s">
        <v>70</v>
      </c>
      <c r="C8" s="72"/>
      <c r="D8" s="58">
        <v>25</v>
      </c>
      <c r="E8" s="72"/>
      <c r="H8" s="72"/>
    </row>
    <row r="9" spans="1:9">
      <c r="B9" s="59"/>
      <c r="C9" s="72"/>
      <c r="D9" s="58"/>
      <c r="E9" s="72"/>
      <c r="H9" s="72"/>
    </row>
    <row r="10" spans="1:9">
      <c r="B10" s="59" t="s">
        <v>80</v>
      </c>
      <c r="C10" s="74"/>
      <c r="D10" s="43"/>
      <c r="E10" s="72"/>
      <c r="F10" s="45"/>
      <c r="H10" s="45">
        <f>'Mitchell-Source Data'!BQ14</f>
        <v>405919205.59261847</v>
      </c>
    </row>
    <row r="11" spans="1:9">
      <c r="B11" s="59" t="s">
        <v>79</v>
      </c>
      <c r="C11" s="72"/>
      <c r="D11" s="42"/>
      <c r="E11" s="72"/>
      <c r="F11" s="46"/>
      <c r="H11" s="60">
        <v>0.96299999999999997</v>
      </c>
    </row>
    <row r="12" spans="1:9">
      <c r="B12" s="59" t="s">
        <v>105</v>
      </c>
      <c r="C12" s="74"/>
      <c r="D12" s="75"/>
      <c r="E12" s="76"/>
      <c r="F12" s="50"/>
      <c r="G12" s="51"/>
      <c r="H12" s="50">
        <f>H10*H11</f>
        <v>390900194.98569155</v>
      </c>
    </row>
    <row r="13" spans="1:9" ht="15.5">
      <c r="B13" s="47"/>
      <c r="C13" s="44"/>
      <c r="D13" s="48"/>
      <c r="E13" s="49"/>
      <c r="F13" s="50"/>
      <c r="G13" s="51"/>
      <c r="H13" s="50"/>
    </row>
    <row r="14" spans="1:9" ht="15.5">
      <c r="B14" s="38"/>
      <c r="C14" s="102"/>
      <c r="D14" s="102"/>
      <c r="E14" s="102"/>
      <c r="F14" s="102"/>
      <c r="G14" s="51"/>
      <c r="H14" s="52"/>
    </row>
    <row r="15" spans="1:9" ht="58">
      <c r="A15" s="49" t="s">
        <v>129</v>
      </c>
      <c r="B15" s="53" t="s">
        <v>71</v>
      </c>
      <c r="C15" s="53" t="s">
        <v>72</v>
      </c>
      <c r="D15" s="53" t="s">
        <v>73</v>
      </c>
      <c r="E15" s="53" t="s">
        <v>74</v>
      </c>
      <c r="F15" s="54" t="s">
        <v>75</v>
      </c>
      <c r="G15" s="54" t="s">
        <v>76</v>
      </c>
      <c r="H15" s="55" t="s">
        <v>77</v>
      </c>
      <c r="I15" s="53" t="s">
        <v>128</v>
      </c>
    </row>
    <row r="16" spans="1:9" ht="15" customHeight="1">
      <c r="A16" s="49"/>
      <c r="B16" s="44">
        <v>47118</v>
      </c>
      <c r="C16" s="43"/>
      <c r="D16" s="43"/>
      <c r="E16" s="43"/>
      <c r="F16" s="56">
        <f>H12</f>
        <v>390900194.98569155</v>
      </c>
      <c r="G16" s="56">
        <f t="shared" ref="G16:G79" si="0">-F16*$D$5</f>
        <v>-99562279.662855625</v>
      </c>
      <c r="H16" s="57">
        <f t="shared" ref="H16:H79" si="1">F16+G16</f>
        <v>291337915.32283592</v>
      </c>
      <c r="I16" s="91"/>
    </row>
    <row r="17" spans="1:9" ht="15" customHeight="1">
      <c r="A17" s="49">
        <v>1</v>
      </c>
      <c r="B17" s="44">
        <v>47119</v>
      </c>
      <c r="C17" s="58"/>
      <c r="D17" s="43">
        <f>H16*$D$2</f>
        <v>728344.78830708982</v>
      </c>
      <c r="E17" s="43">
        <f>-$D$3</f>
        <v>-1702107.33</v>
      </c>
      <c r="F17" s="56">
        <f>F16+C17+D17+E17</f>
        <v>389926432.44399863</v>
      </c>
      <c r="G17" s="56">
        <f t="shared" si="0"/>
        <v>-99314262.343486443</v>
      </c>
      <c r="H17" s="57">
        <f t="shared" si="1"/>
        <v>290612170.10051221</v>
      </c>
      <c r="I17" s="92">
        <f>((1/((1+$D$7)^A17))*E17)</f>
        <v>-1697862.6733167083</v>
      </c>
    </row>
    <row r="18" spans="1:9" ht="15" customHeight="1">
      <c r="A18" s="49">
        <v>2</v>
      </c>
      <c r="B18" s="44">
        <v>47150</v>
      </c>
      <c r="C18" s="58"/>
      <c r="D18" s="43">
        <f t="shared" ref="D18:D81" si="2">H17*$D$2</f>
        <v>726530.42525128054</v>
      </c>
      <c r="E18" s="43">
        <f t="shared" ref="E18:E81" si="3">-$D$3</f>
        <v>-1702107.33</v>
      </c>
      <c r="F18" s="56">
        <f t="shared" ref="F18:F81" si="4">F17+C18+D18+E18</f>
        <v>388950855.53924996</v>
      </c>
      <c r="G18" s="56">
        <f t="shared" si="0"/>
        <v>-99065782.905846953</v>
      </c>
      <c r="H18" s="57">
        <f t="shared" si="1"/>
        <v>289885072.633403</v>
      </c>
      <c r="I18" s="92">
        <f t="shared" ref="I18:I81" si="5">((1/((1+$D$7)^A18))*E18)</f>
        <v>-1693628.601812178</v>
      </c>
    </row>
    <row r="19" spans="1:9">
      <c r="A19" s="49">
        <v>3</v>
      </c>
      <c r="B19" s="44">
        <v>47178</v>
      </c>
      <c r="C19" s="58"/>
      <c r="D19" s="43">
        <f t="shared" si="2"/>
        <v>724712.68158350757</v>
      </c>
      <c r="E19" s="43">
        <f t="shared" si="3"/>
        <v>-1702107.33</v>
      </c>
      <c r="F19" s="56">
        <f t="shared" si="4"/>
        <v>387973460.8908335</v>
      </c>
      <c r="G19" s="56">
        <f t="shared" si="0"/>
        <v>-98816840.488895282</v>
      </c>
      <c r="H19" s="57">
        <f t="shared" si="1"/>
        <v>289156620.4019382</v>
      </c>
      <c r="I19" s="92">
        <f t="shared" si="5"/>
        <v>-1689405.0890894546</v>
      </c>
    </row>
    <row r="20" spans="1:9">
      <c r="A20" s="49">
        <v>4</v>
      </c>
      <c r="B20" s="44">
        <v>47209</v>
      </c>
      <c r="C20" s="58"/>
      <c r="D20" s="43">
        <f t="shared" si="2"/>
        <v>722891.55100484553</v>
      </c>
      <c r="E20" s="43">
        <f t="shared" si="3"/>
        <v>-1702107.33</v>
      </c>
      <c r="F20" s="56">
        <f t="shared" si="4"/>
        <v>386994245.11183834</v>
      </c>
      <c r="G20" s="56">
        <f t="shared" si="0"/>
        <v>-98567434.229985222</v>
      </c>
      <c r="H20" s="57">
        <f t="shared" si="1"/>
        <v>288426810.8818531</v>
      </c>
      <c r="I20" s="92">
        <f t="shared" si="5"/>
        <v>-1685192.1088174109</v>
      </c>
    </row>
    <row r="21" spans="1:9" ht="12.75" customHeight="1">
      <c r="A21" s="49">
        <v>5</v>
      </c>
      <c r="B21" s="44">
        <v>47239</v>
      </c>
      <c r="C21" s="58"/>
      <c r="D21" s="43">
        <f t="shared" si="2"/>
        <v>721067.02720463276</v>
      </c>
      <c r="E21" s="43">
        <f t="shared" si="3"/>
        <v>-1702107.33</v>
      </c>
      <c r="F21" s="56">
        <f t="shared" si="4"/>
        <v>386013204.80904299</v>
      </c>
      <c r="G21" s="56">
        <f t="shared" si="0"/>
        <v>-98317563.264863238</v>
      </c>
      <c r="H21" s="57">
        <f t="shared" si="1"/>
        <v>287695641.54417974</v>
      </c>
      <c r="I21" s="92">
        <f t="shared" si="5"/>
        <v>-1680989.6347305845</v>
      </c>
    </row>
    <row r="22" spans="1:9">
      <c r="A22" s="49">
        <v>6</v>
      </c>
      <c r="B22" s="44">
        <v>47270</v>
      </c>
      <c r="C22" s="58"/>
      <c r="D22" s="43">
        <f t="shared" si="2"/>
        <v>719239.1038604494</v>
      </c>
      <c r="E22" s="43">
        <f t="shared" si="3"/>
        <v>-1702107.33</v>
      </c>
      <c r="F22" s="56">
        <f t="shared" si="4"/>
        <v>385030336.58290344</v>
      </c>
      <c r="G22" s="56">
        <f t="shared" si="0"/>
        <v>-98067226.727665499</v>
      </c>
      <c r="H22" s="57">
        <f t="shared" si="1"/>
        <v>286963109.85523796</v>
      </c>
      <c r="I22" s="92">
        <f t="shared" si="5"/>
        <v>-1676797.6406290124</v>
      </c>
    </row>
    <row r="23" spans="1:9">
      <c r="A23" s="49">
        <v>7</v>
      </c>
      <c r="B23" s="44">
        <v>47300</v>
      </c>
      <c r="C23" s="58"/>
      <c r="D23" s="43">
        <f t="shared" si="2"/>
        <v>717407.77463809494</v>
      </c>
      <c r="E23" s="43">
        <f t="shared" si="3"/>
        <v>-1702107.33</v>
      </c>
      <c r="F23" s="56">
        <f t="shared" si="4"/>
        <v>384045637.02754158</v>
      </c>
      <c r="G23" s="56">
        <f t="shared" si="0"/>
        <v>-97816423.750914827</v>
      </c>
      <c r="H23" s="57">
        <f t="shared" si="1"/>
        <v>286229213.27662677</v>
      </c>
      <c r="I23" s="92">
        <f t="shared" si="5"/>
        <v>-1672616.1003780672</v>
      </c>
    </row>
    <row r="24" spans="1:9">
      <c r="A24" s="49">
        <v>8</v>
      </c>
      <c r="B24" s="44">
        <v>47331</v>
      </c>
      <c r="C24" s="58"/>
      <c r="D24" s="43">
        <f t="shared" si="2"/>
        <v>715573.03319156694</v>
      </c>
      <c r="E24" s="43">
        <f t="shared" si="3"/>
        <v>-1702107.33</v>
      </c>
      <c r="F24" s="56">
        <f t="shared" si="4"/>
        <v>383059102.73073316</v>
      </c>
      <c r="G24" s="56">
        <f t="shared" si="0"/>
        <v>-97565153.46551773</v>
      </c>
      <c r="H24" s="57">
        <f t="shared" si="1"/>
        <v>285493949.2652154</v>
      </c>
      <c r="I24" s="92">
        <f t="shared" si="5"/>
        <v>-1668444.9879082965</v>
      </c>
    </row>
    <row r="25" spans="1:9">
      <c r="A25" s="49">
        <v>9</v>
      </c>
      <c r="B25" s="44">
        <v>47362</v>
      </c>
      <c r="C25" s="58"/>
      <c r="D25" s="43">
        <f t="shared" si="2"/>
        <v>713734.87316303852</v>
      </c>
      <c r="E25" s="43">
        <f t="shared" si="3"/>
        <v>-1702107.33</v>
      </c>
      <c r="F25" s="56">
        <f t="shared" si="4"/>
        <v>382070730.27389622</v>
      </c>
      <c r="G25" s="56">
        <f t="shared" si="0"/>
        <v>-97313415.00076136</v>
      </c>
      <c r="H25" s="57">
        <f t="shared" si="1"/>
        <v>284757315.27313483</v>
      </c>
      <c r="I25" s="92">
        <f t="shared" si="5"/>
        <v>-1664284.2772152582</v>
      </c>
    </row>
    <row r="26" spans="1:9">
      <c r="A26" s="49">
        <v>10</v>
      </c>
      <c r="B26" s="44">
        <v>47392</v>
      </c>
      <c r="C26" s="58"/>
      <c r="D26" s="43">
        <f t="shared" si="2"/>
        <v>711893.28818283707</v>
      </c>
      <c r="E26" s="43">
        <f t="shared" si="3"/>
        <v>-1702107.33</v>
      </c>
      <c r="F26" s="56">
        <f t="shared" si="4"/>
        <v>381080516.23207909</v>
      </c>
      <c r="G26" s="56">
        <f t="shared" si="0"/>
        <v>-97061207.484310538</v>
      </c>
      <c r="H26" s="57">
        <f t="shared" si="1"/>
        <v>284019308.74776852</v>
      </c>
      <c r="I26" s="92">
        <f t="shared" si="5"/>
        <v>-1660133.9423593602</v>
      </c>
    </row>
    <row r="27" spans="1:9">
      <c r="A27" s="49">
        <v>11</v>
      </c>
      <c r="B27" s="44">
        <v>47423</v>
      </c>
      <c r="C27" s="58"/>
      <c r="D27" s="43">
        <f t="shared" si="2"/>
        <v>710048.27186942135</v>
      </c>
      <c r="E27" s="43">
        <f t="shared" si="3"/>
        <v>-1702107.33</v>
      </c>
      <c r="F27" s="56">
        <f t="shared" si="4"/>
        <v>380088457.17394853</v>
      </c>
      <c r="G27" s="56">
        <f t="shared" si="0"/>
        <v>-96808530.042204678</v>
      </c>
      <c r="H27" s="57">
        <f t="shared" si="1"/>
        <v>283279927.13174385</v>
      </c>
      <c r="I27" s="92">
        <f t="shared" si="5"/>
        <v>-1655993.9574656961</v>
      </c>
    </row>
    <row r="28" spans="1:9">
      <c r="A28" s="49">
        <v>12</v>
      </c>
      <c r="B28" s="44">
        <v>47453</v>
      </c>
      <c r="C28" s="58"/>
      <c r="D28" s="43">
        <f t="shared" si="2"/>
        <v>708199.81782935967</v>
      </c>
      <c r="E28" s="43">
        <f t="shared" si="3"/>
        <v>-1702107.33</v>
      </c>
      <c r="F28" s="56">
        <f t="shared" si="4"/>
        <v>379094549.66177791</v>
      </c>
      <c r="G28" s="56">
        <f t="shared" si="0"/>
        <v>-96555381.798854828</v>
      </c>
      <c r="H28" s="57">
        <f t="shared" si="1"/>
        <v>282539167.86292309</v>
      </c>
      <c r="I28" s="92">
        <f t="shared" si="5"/>
        <v>-1651864.2967238862</v>
      </c>
    </row>
    <row r="29" spans="1:9">
      <c r="A29" s="49">
        <v>13</v>
      </c>
      <c r="B29" s="44">
        <v>47484</v>
      </c>
      <c r="C29" s="43"/>
      <c r="D29" s="43">
        <f t="shared" si="2"/>
        <v>706347.91965730768</v>
      </c>
      <c r="E29" s="43">
        <f t="shared" si="3"/>
        <v>-1702107.33</v>
      </c>
      <c r="F29" s="56">
        <f t="shared" si="4"/>
        <v>378098790.25143522</v>
      </c>
      <c r="G29" s="56">
        <f t="shared" si="0"/>
        <v>-96301761.87704055</v>
      </c>
      <c r="H29" s="57">
        <f t="shared" si="1"/>
        <v>281797028.37439466</v>
      </c>
      <c r="I29" s="92">
        <f t="shared" si="5"/>
        <v>-1647744.9343879162</v>
      </c>
    </row>
    <row r="30" spans="1:9">
      <c r="A30" s="49">
        <v>14</v>
      </c>
      <c r="B30" s="44">
        <v>47515</v>
      </c>
      <c r="C30" s="43"/>
      <c r="D30" s="43">
        <f t="shared" si="2"/>
        <v>704492.5709359867</v>
      </c>
      <c r="E30" s="43">
        <f t="shared" si="3"/>
        <v>-1702107.33</v>
      </c>
      <c r="F30" s="56">
        <f t="shared" si="4"/>
        <v>377101175.4923712</v>
      </c>
      <c r="G30" s="56">
        <f t="shared" si="0"/>
        <v>-96047669.397906944</v>
      </c>
      <c r="H30" s="57">
        <f t="shared" si="1"/>
        <v>281053506.09446424</v>
      </c>
      <c r="I30" s="92">
        <f t="shared" si="5"/>
        <v>-1643635.8447759768</v>
      </c>
    </row>
    <row r="31" spans="1:9">
      <c r="A31" s="49">
        <v>15</v>
      </c>
      <c r="B31" s="44">
        <v>47543</v>
      </c>
      <c r="C31" s="43"/>
      <c r="D31" s="43">
        <f t="shared" si="2"/>
        <v>702633.7652361606</v>
      </c>
      <c r="E31" s="43">
        <f t="shared" si="3"/>
        <v>-1702107.33</v>
      </c>
      <c r="F31" s="56">
        <f t="shared" si="4"/>
        <v>376101701.92760736</v>
      </c>
      <c r="G31" s="56">
        <f t="shared" si="0"/>
        <v>-95793103.480961591</v>
      </c>
      <c r="H31" s="57">
        <f t="shared" si="1"/>
        <v>280308598.44664574</v>
      </c>
      <c r="I31" s="92">
        <f t="shared" si="5"/>
        <v>-1639537.0022703013</v>
      </c>
    </row>
    <row r="32" spans="1:9">
      <c r="A32" s="49">
        <v>16</v>
      </c>
      <c r="B32" s="44">
        <v>47574</v>
      </c>
      <c r="C32" s="43"/>
      <c r="D32" s="43">
        <f t="shared" si="2"/>
        <v>700771.49611661432</v>
      </c>
      <c r="E32" s="43">
        <f t="shared" si="3"/>
        <v>-1702107.33</v>
      </c>
      <c r="F32" s="56">
        <f t="shared" si="4"/>
        <v>375100366.09372401</v>
      </c>
      <c r="G32" s="56">
        <f t="shared" si="0"/>
        <v>-95538063.244071499</v>
      </c>
      <c r="H32" s="57">
        <f t="shared" si="1"/>
        <v>279562302.84965253</v>
      </c>
      <c r="I32" s="92">
        <f t="shared" si="5"/>
        <v>-1635448.3813170085</v>
      </c>
    </row>
    <row r="33" spans="1:10">
      <c r="A33" s="49">
        <v>17</v>
      </c>
      <c r="B33" s="44">
        <v>47604</v>
      </c>
      <c r="C33" s="43"/>
      <c r="D33" s="43">
        <f t="shared" si="2"/>
        <v>698905.75712413131</v>
      </c>
      <c r="E33" s="43">
        <f t="shared" si="3"/>
        <v>-1702107.33</v>
      </c>
      <c r="F33" s="56">
        <f t="shared" si="4"/>
        <v>374097164.52084816</v>
      </c>
      <c r="G33" s="56">
        <f t="shared" si="0"/>
        <v>-95282547.803460017</v>
      </c>
      <c r="H33" s="57">
        <f t="shared" si="1"/>
        <v>278814616.71738815</v>
      </c>
      <c r="I33" s="92">
        <f t="shared" si="5"/>
        <v>-1631369.9564259439</v>
      </c>
    </row>
    <row r="34" spans="1:10">
      <c r="A34" s="49">
        <v>18</v>
      </c>
      <c r="B34" s="44">
        <v>47635</v>
      </c>
      <c r="C34" s="43"/>
      <c r="D34" s="43">
        <f t="shared" si="2"/>
        <v>697036.54179347039</v>
      </c>
      <c r="E34" s="43">
        <f t="shared" si="3"/>
        <v>-1702107.33</v>
      </c>
      <c r="F34" s="56">
        <f t="shared" si="4"/>
        <v>373092093.73264164</v>
      </c>
      <c r="G34" s="56">
        <f t="shared" si="0"/>
        <v>-95026556.273703814</v>
      </c>
      <c r="H34" s="57">
        <f t="shared" si="1"/>
        <v>278065537.45893782</v>
      </c>
      <c r="I34" s="92">
        <f t="shared" si="5"/>
        <v>-1627301.7021705173</v>
      </c>
    </row>
    <row r="35" spans="1:10">
      <c r="A35" s="49">
        <v>19</v>
      </c>
      <c r="B35" s="44">
        <v>47665</v>
      </c>
      <c r="C35" s="43"/>
      <c r="D35" s="43">
        <f t="shared" si="2"/>
        <v>695163.84364734462</v>
      </c>
      <c r="E35" s="43">
        <f t="shared" si="3"/>
        <v>-1702107.33</v>
      </c>
      <c r="F35" s="56">
        <f t="shared" si="4"/>
        <v>372085150.24628901</v>
      </c>
      <c r="G35" s="56">
        <f t="shared" si="0"/>
        <v>-94770087.767729804</v>
      </c>
      <c r="H35" s="57">
        <f t="shared" si="1"/>
        <v>277315062.4785592</v>
      </c>
      <c r="I35" s="92">
        <f t="shared" si="5"/>
        <v>-1623243.5931875489</v>
      </c>
    </row>
    <row r="36" spans="1:10">
      <c r="A36" s="49">
        <v>20</v>
      </c>
      <c r="B36" s="44">
        <v>47696</v>
      </c>
      <c r="C36" s="43"/>
      <c r="D36" s="43">
        <f t="shared" si="2"/>
        <v>693287.65619639796</v>
      </c>
      <c r="E36" s="43">
        <f t="shared" si="3"/>
        <v>-1702107.33</v>
      </c>
      <c r="F36" s="56">
        <f t="shared" si="4"/>
        <v>371076330.57248545</v>
      </c>
      <c r="G36" s="56">
        <f t="shared" si="0"/>
        <v>-94513141.396812037</v>
      </c>
      <c r="H36" s="57">
        <f t="shared" si="1"/>
        <v>276563189.17567343</v>
      </c>
      <c r="I36" s="92">
        <f t="shared" si="5"/>
        <v>-1619195.6041771059</v>
      </c>
    </row>
    <row r="37" spans="1:10">
      <c r="A37" s="49">
        <v>21</v>
      </c>
      <c r="B37" s="44">
        <v>47727</v>
      </c>
      <c r="C37" s="43"/>
      <c r="D37" s="43">
        <f t="shared" si="2"/>
        <v>691407.97293918359</v>
      </c>
      <c r="E37" s="43">
        <f t="shared" si="3"/>
        <v>-1702107.33</v>
      </c>
      <c r="F37" s="56">
        <f t="shared" si="4"/>
        <v>370065631.21542466</v>
      </c>
      <c r="G37" s="56">
        <f t="shared" si="0"/>
        <v>-94255716.270568654</v>
      </c>
      <c r="H37" s="57">
        <f t="shared" si="1"/>
        <v>275809914.94485599</v>
      </c>
      <c r="I37" s="92">
        <f t="shared" si="5"/>
        <v>-1615157.7099023503</v>
      </c>
    </row>
    <row r="38" spans="1:10">
      <c r="A38" s="49">
        <v>22</v>
      </c>
      <c r="B38" s="44">
        <v>47757</v>
      </c>
      <c r="C38" s="43"/>
      <c r="D38" s="43">
        <f t="shared" si="2"/>
        <v>689524.78736214002</v>
      </c>
      <c r="E38" s="43">
        <f t="shared" si="3"/>
        <v>-1702107.33</v>
      </c>
      <c r="F38" s="56">
        <f t="shared" si="4"/>
        <v>369053048.67278683</v>
      </c>
      <c r="G38" s="56">
        <f t="shared" si="0"/>
        <v>-93997811.496958792</v>
      </c>
      <c r="H38" s="57">
        <f t="shared" si="1"/>
        <v>275055237.17582804</v>
      </c>
      <c r="I38" s="92">
        <f t="shared" si="5"/>
        <v>-1611129.8851893772</v>
      </c>
    </row>
    <row r="39" spans="1:10">
      <c r="A39" s="49">
        <v>23</v>
      </c>
      <c r="B39" s="44">
        <v>47788</v>
      </c>
      <c r="C39" s="43"/>
      <c r="D39" s="43">
        <f t="shared" si="2"/>
        <v>687638.09293957008</v>
      </c>
      <c r="E39" s="43">
        <f t="shared" si="3"/>
        <v>-1702107.33</v>
      </c>
      <c r="F39" s="56">
        <f t="shared" si="4"/>
        <v>368038579.4357264</v>
      </c>
      <c r="G39" s="56">
        <f t="shared" si="0"/>
        <v>-93739426.182279512</v>
      </c>
      <c r="H39" s="57">
        <f t="shared" si="1"/>
        <v>274299153.25344688</v>
      </c>
      <c r="I39" s="92">
        <f t="shared" si="5"/>
        <v>-1607112.1049270593</v>
      </c>
    </row>
    <row r="40" spans="1:10">
      <c r="A40" s="49">
        <v>24</v>
      </c>
      <c r="B40" s="44">
        <v>47818</v>
      </c>
      <c r="C40" s="43"/>
      <c r="D40" s="43">
        <f t="shared" si="2"/>
        <v>685747.88313361723</v>
      </c>
      <c r="E40" s="43">
        <f t="shared" si="3"/>
        <v>-1702107.33</v>
      </c>
      <c r="F40" s="56">
        <f t="shared" si="4"/>
        <v>367022219.98886001</v>
      </c>
      <c r="G40" s="56">
        <f t="shared" si="0"/>
        <v>-93480559.43116264</v>
      </c>
      <c r="H40" s="57">
        <f t="shared" si="1"/>
        <v>273541660.55769736</v>
      </c>
      <c r="I40" s="92">
        <f t="shared" si="5"/>
        <v>-1603104.3440668923</v>
      </c>
      <c r="J40" s="40"/>
    </row>
    <row r="41" spans="1:10">
      <c r="A41" s="49">
        <v>25</v>
      </c>
      <c r="B41" s="44">
        <v>47849</v>
      </c>
      <c r="C41" s="43"/>
      <c r="D41" s="43">
        <f t="shared" si="2"/>
        <v>683854.15139424335</v>
      </c>
      <c r="E41" s="43">
        <f t="shared" si="3"/>
        <v>-1702107.33</v>
      </c>
      <c r="F41" s="56">
        <f t="shared" si="4"/>
        <v>366003966.81025428</v>
      </c>
      <c r="G41" s="56">
        <f t="shared" si="0"/>
        <v>-93221210.346571758</v>
      </c>
      <c r="H41" s="57">
        <f t="shared" si="1"/>
        <v>272782756.46368253</v>
      </c>
      <c r="I41" s="92">
        <f t="shared" si="5"/>
        <v>-1599106.5776228351</v>
      </c>
    </row>
    <row r="42" spans="1:10">
      <c r="A42" s="49">
        <v>26</v>
      </c>
      <c r="B42" s="44">
        <v>47880</v>
      </c>
      <c r="C42" s="43"/>
      <c r="D42" s="43">
        <f t="shared" si="2"/>
        <v>681956.8911592064</v>
      </c>
      <c r="E42" s="43">
        <f t="shared" si="3"/>
        <v>-1702107.33</v>
      </c>
      <c r="F42" s="56">
        <f t="shared" si="4"/>
        <v>364983816.37141347</v>
      </c>
      <c r="G42" s="56">
        <f t="shared" si="0"/>
        <v>-92961378.029798999</v>
      </c>
      <c r="H42" s="57">
        <f t="shared" si="1"/>
        <v>272022438.34161448</v>
      </c>
      <c r="I42" s="92">
        <f t="shared" si="5"/>
        <v>-1595118.7806711572</v>
      </c>
    </row>
    <row r="43" spans="1:10">
      <c r="A43" s="49">
        <v>27</v>
      </c>
      <c r="B43" s="44">
        <v>47908</v>
      </c>
      <c r="C43" s="43"/>
      <c r="D43" s="43">
        <f t="shared" si="2"/>
        <v>680056.09585403628</v>
      </c>
      <c r="E43" s="43">
        <f t="shared" si="3"/>
        <v>-1702107.33</v>
      </c>
      <c r="F43" s="56">
        <f t="shared" si="4"/>
        <v>363961765.13726753</v>
      </c>
      <c r="G43" s="56">
        <f t="shared" si="0"/>
        <v>-92701061.580462039</v>
      </c>
      <c r="H43" s="57">
        <f t="shared" si="1"/>
        <v>271260703.55680549</v>
      </c>
      <c r="I43" s="92">
        <f t="shared" si="5"/>
        <v>-1591140.9283502819</v>
      </c>
    </row>
    <row r="44" spans="1:10">
      <c r="A44" s="49">
        <v>28</v>
      </c>
      <c r="B44" s="44">
        <v>47939</v>
      </c>
      <c r="C44" s="43"/>
      <c r="D44" s="43">
        <f t="shared" si="2"/>
        <v>678151.75889201369</v>
      </c>
      <c r="E44" s="43">
        <f t="shared" si="3"/>
        <v>-1702107.33</v>
      </c>
      <c r="F44" s="56">
        <f t="shared" si="4"/>
        <v>362937809.56615955</v>
      </c>
      <c r="G44" s="56">
        <f t="shared" si="0"/>
        <v>-92440260.096500829</v>
      </c>
      <c r="H44" s="57">
        <f t="shared" si="1"/>
        <v>270497549.46965873</v>
      </c>
      <c r="I44" s="92">
        <f t="shared" si="5"/>
        <v>-1587172.9958606304</v>
      </c>
    </row>
    <row r="45" spans="1:10">
      <c r="A45" s="49">
        <v>29</v>
      </c>
      <c r="B45" s="44">
        <v>47969</v>
      </c>
      <c r="C45" s="43"/>
      <c r="D45" s="43">
        <f t="shared" si="2"/>
        <v>676243.87367414683</v>
      </c>
      <c r="E45" s="43">
        <f t="shared" si="3"/>
        <v>-1702107.33</v>
      </c>
      <c r="F45" s="56">
        <f t="shared" si="4"/>
        <v>361911946.10983372</v>
      </c>
      <c r="G45" s="56">
        <f t="shared" si="0"/>
        <v>-92178972.674174637</v>
      </c>
      <c r="H45" s="57">
        <f t="shared" si="1"/>
        <v>269732973.43565905</v>
      </c>
      <c r="I45" s="92">
        <f t="shared" si="5"/>
        <v>-1583214.9584644688</v>
      </c>
    </row>
    <row r="46" spans="1:10">
      <c r="A46" s="49">
        <v>30</v>
      </c>
      <c r="B46" s="44">
        <v>48000</v>
      </c>
      <c r="C46" s="43"/>
      <c r="D46" s="43">
        <f t="shared" si="2"/>
        <v>674332.43358914764</v>
      </c>
      <c r="E46" s="43">
        <f t="shared" si="3"/>
        <v>-1702107.33</v>
      </c>
      <c r="F46" s="56">
        <f t="shared" si="4"/>
        <v>360884171.21342289</v>
      </c>
      <c r="G46" s="56">
        <f t="shared" si="0"/>
        <v>-91917198.408058807</v>
      </c>
      <c r="H46" s="57">
        <f t="shared" si="1"/>
        <v>268966972.80536407</v>
      </c>
      <c r="I46" s="92">
        <f t="shared" si="5"/>
        <v>-1579266.7914857548</v>
      </c>
    </row>
    <row r="47" spans="1:10">
      <c r="A47" s="49">
        <v>31</v>
      </c>
      <c r="B47" s="44">
        <v>48030</v>
      </c>
      <c r="C47" s="43"/>
      <c r="D47" s="43">
        <f t="shared" si="2"/>
        <v>672417.43201341014</v>
      </c>
      <c r="E47" s="43">
        <f t="shared" si="3"/>
        <v>-1702107.33</v>
      </c>
      <c r="F47" s="56">
        <f t="shared" si="4"/>
        <v>359854481.3154363</v>
      </c>
      <c r="G47" s="56">
        <f t="shared" si="0"/>
        <v>-91654936.391041622</v>
      </c>
      <c r="H47" s="57">
        <f t="shared" si="1"/>
        <v>268199544.92439467</v>
      </c>
      <c r="I47" s="92">
        <f t="shared" si="5"/>
        <v>-1575328.47030998</v>
      </c>
    </row>
    <row r="48" spans="1:10">
      <c r="A48" s="49">
        <v>32</v>
      </c>
      <c r="B48" s="44">
        <v>48061</v>
      </c>
      <c r="C48" s="43"/>
      <c r="D48" s="43">
        <f t="shared" si="2"/>
        <v>670498.86231098673</v>
      </c>
      <c r="E48" s="43">
        <f t="shared" si="3"/>
        <v>-1702107.33</v>
      </c>
      <c r="F48" s="56">
        <f t="shared" si="4"/>
        <v>358822872.84774733</v>
      </c>
      <c r="G48" s="56">
        <f t="shared" si="0"/>
        <v>-91392185.714321241</v>
      </c>
      <c r="H48" s="57">
        <f t="shared" si="1"/>
        <v>267430687.13342607</v>
      </c>
      <c r="I48" s="92">
        <f t="shared" si="5"/>
        <v>-1571399.9703840199</v>
      </c>
    </row>
    <row r="49" spans="1:9">
      <c r="A49" s="49">
        <v>33</v>
      </c>
      <c r="B49" s="44">
        <v>48092</v>
      </c>
      <c r="C49" s="43"/>
      <c r="D49" s="43">
        <f t="shared" si="2"/>
        <v>668576.7178335652</v>
      </c>
      <c r="E49" s="43">
        <f t="shared" si="3"/>
        <v>-1702107.33</v>
      </c>
      <c r="F49" s="56">
        <f t="shared" si="4"/>
        <v>357789342.23558092</v>
      </c>
      <c r="G49" s="56">
        <f t="shared" si="0"/>
        <v>-91128945.467402458</v>
      </c>
      <c r="H49" s="57">
        <f t="shared" si="1"/>
        <v>266660396.76817846</v>
      </c>
      <c r="I49" s="92">
        <f t="shared" si="5"/>
        <v>-1567481.2672159798</v>
      </c>
    </row>
    <row r="50" spans="1:9">
      <c r="A50" s="49">
        <v>34</v>
      </c>
      <c r="B50" s="44">
        <v>48122</v>
      </c>
      <c r="C50" s="43"/>
      <c r="D50" s="43">
        <f t="shared" si="2"/>
        <v>666650.99192044616</v>
      </c>
      <c r="E50" s="43">
        <f t="shared" si="3"/>
        <v>-1702107.33</v>
      </c>
      <c r="F50" s="56">
        <f t="shared" si="4"/>
        <v>356753885.89750141</v>
      </c>
      <c r="G50" s="56">
        <f t="shared" si="0"/>
        <v>-90865214.7380936</v>
      </c>
      <c r="H50" s="57">
        <f t="shared" si="1"/>
        <v>265888671.15940779</v>
      </c>
      <c r="I50" s="92">
        <f t="shared" si="5"/>
        <v>-1563572.3363750423</v>
      </c>
    </row>
    <row r="51" spans="1:9">
      <c r="A51" s="49">
        <v>35</v>
      </c>
      <c r="B51" s="44">
        <v>48153</v>
      </c>
      <c r="C51" s="43"/>
      <c r="D51" s="43">
        <f t="shared" si="2"/>
        <v>664721.67789851956</v>
      </c>
      <c r="E51" s="43">
        <f t="shared" si="3"/>
        <v>-1702107.33</v>
      </c>
      <c r="F51" s="56">
        <f t="shared" si="4"/>
        <v>355716500.24539995</v>
      </c>
      <c r="G51" s="56">
        <f t="shared" si="0"/>
        <v>-90600992.612503365</v>
      </c>
      <c r="H51" s="57">
        <f t="shared" si="1"/>
        <v>265115507.6328966</v>
      </c>
      <c r="I51" s="92">
        <f t="shared" si="5"/>
        <v>-1559673.1534913143</v>
      </c>
    </row>
    <row r="52" spans="1:9">
      <c r="A52" s="49">
        <v>36</v>
      </c>
      <c r="B52" s="44">
        <v>48183</v>
      </c>
      <c r="C52" s="43"/>
      <c r="D52" s="43">
        <f t="shared" si="2"/>
        <v>662788.76908224158</v>
      </c>
      <c r="E52" s="43">
        <f t="shared" si="3"/>
        <v>-1702107.33</v>
      </c>
      <c r="F52" s="56">
        <f t="shared" si="4"/>
        <v>354677181.68448222</v>
      </c>
      <c r="G52" s="56">
        <f t="shared" si="0"/>
        <v>-90336278.175037608</v>
      </c>
      <c r="H52" s="57">
        <f t="shared" si="1"/>
        <v>264340903.50944459</v>
      </c>
      <c r="I52" s="92">
        <f t="shared" si="5"/>
        <v>-1555783.694255675</v>
      </c>
    </row>
    <row r="53" spans="1:9">
      <c r="A53" s="49">
        <v>37</v>
      </c>
      <c r="B53" s="44">
        <v>48214</v>
      </c>
      <c r="C53" s="43"/>
      <c r="D53" s="43">
        <f t="shared" si="2"/>
        <v>660852.25877361151</v>
      </c>
      <c r="E53" s="43">
        <f t="shared" si="3"/>
        <v>-1702107.33</v>
      </c>
      <c r="F53" s="56">
        <f t="shared" si="4"/>
        <v>353635926.61325586</v>
      </c>
      <c r="G53" s="56">
        <f t="shared" si="0"/>
        <v>-90071070.508396268</v>
      </c>
      <c r="H53" s="57">
        <f t="shared" si="1"/>
        <v>263564856.10485959</v>
      </c>
      <c r="I53" s="92">
        <f t="shared" si="5"/>
        <v>-1551903.9344196259</v>
      </c>
    </row>
    <row r="54" spans="1:9">
      <c r="A54" s="49">
        <v>38</v>
      </c>
      <c r="B54" s="44">
        <v>48245</v>
      </c>
      <c r="C54" s="43"/>
      <c r="D54" s="43">
        <f t="shared" si="2"/>
        <v>658912.14026214904</v>
      </c>
      <c r="E54" s="43">
        <f t="shared" si="3"/>
        <v>-1702107.33</v>
      </c>
      <c r="F54" s="56">
        <f t="shared" si="4"/>
        <v>352592731.423518</v>
      </c>
      <c r="G54" s="56">
        <f t="shared" si="0"/>
        <v>-89805368.693570033</v>
      </c>
      <c r="H54" s="57">
        <f t="shared" si="1"/>
        <v>262787362.72994798</v>
      </c>
      <c r="I54" s="92">
        <f t="shared" si="5"/>
        <v>-1548033.8497951385</v>
      </c>
    </row>
    <row r="55" spans="1:9">
      <c r="A55" s="49">
        <v>39</v>
      </c>
      <c r="B55" s="44">
        <v>48274</v>
      </c>
      <c r="C55" s="43"/>
      <c r="D55" s="43">
        <f t="shared" si="2"/>
        <v>656968.40682486992</v>
      </c>
      <c r="E55" s="43">
        <f t="shared" si="3"/>
        <v>-1702107.33</v>
      </c>
      <c r="F55" s="56">
        <f t="shared" si="4"/>
        <v>351547592.50034291</v>
      </c>
      <c r="G55" s="56">
        <f t="shared" si="0"/>
        <v>-89539171.809837326</v>
      </c>
      <c r="H55" s="57">
        <f t="shared" si="1"/>
        <v>262008420.69050556</v>
      </c>
      <c r="I55" s="92">
        <f t="shared" si="5"/>
        <v>-1544173.416254502</v>
      </c>
    </row>
    <row r="56" spans="1:9">
      <c r="A56" s="49">
        <v>40</v>
      </c>
      <c r="B56" s="44">
        <v>48305</v>
      </c>
      <c r="C56" s="43"/>
      <c r="D56" s="43">
        <f t="shared" si="2"/>
        <v>655021.05172626395</v>
      </c>
      <c r="E56" s="43">
        <f t="shared" si="3"/>
        <v>-1702107.33</v>
      </c>
      <c r="F56" s="56">
        <f t="shared" si="4"/>
        <v>350500506.2220692</v>
      </c>
      <c r="G56" s="56">
        <f t="shared" si="0"/>
        <v>-89272478.934761018</v>
      </c>
      <c r="H56" s="57">
        <f t="shared" si="1"/>
        <v>261228027.28730819</v>
      </c>
      <c r="I56" s="92">
        <f t="shared" si="5"/>
        <v>-1540322.6097301766</v>
      </c>
    </row>
    <row r="57" spans="1:9">
      <c r="A57" s="49">
        <v>41</v>
      </c>
      <c r="B57" s="44">
        <v>48335</v>
      </c>
      <c r="C57" s="43"/>
      <c r="D57" s="43">
        <f t="shared" si="2"/>
        <v>653070.06821827043</v>
      </c>
      <c r="E57" s="43">
        <f t="shared" si="3"/>
        <v>-1702107.33</v>
      </c>
      <c r="F57" s="56">
        <f t="shared" si="4"/>
        <v>349451468.96028751</v>
      </c>
      <c r="G57" s="56">
        <f t="shared" si="0"/>
        <v>-89005289.14418523</v>
      </c>
      <c r="H57" s="57">
        <f t="shared" si="1"/>
        <v>260446179.81610227</v>
      </c>
      <c r="I57" s="92">
        <f t="shared" si="5"/>
        <v>-1536481.40621464</v>
      </c>
    </row>
    <row r="58" spans="1:9">
      <c r="A58" s="49">
        <v>42</v>
      </c>
      <c r="B58" s="44">
        <v>48366</v>
      </c>
      <c r="C58" s="43"/>
      <c r="D58" s="43">
        <f t="shared" si="2"/>
        <v>651115.44954025571</v>
      </c>
      <c r="E58" s="43">
        <f t="shared" si="3"/>
        <v>-1702107.33</v>
      </c>
      <c r="F58" s="56">
        <f t="shared" si="4"/>
        <v>348400477.07982779</v>
      </c>
      <c r="G58" s="56">
        <f t="shared" si="0"/>
        <v>-88737601.512232125</v>
      </c>
      <c r="H58" s="57">
        <f t="shared" si="1"/>
        <v>259662875.56759566</v>
      </c>
      <c r="I58" s="92">
        <f t="shared" si="5"/>
        <v>-1532649.7817602397</v>
      </c>
    </row>
    <row r="59" spans="1:9">
      <c r="A59" s="49">
        <v>43</v>
      </c>
      <c r="B59" s="44">
        <v>48396</v>
      </c>
      <c r="C59" s="43"/>
      <c r="D59" s="43">
        <f t="shared" si="2"/>
        <v>649157.18891898915</v>
      </c>
      <c r="E59" s="43">
        <f t="shared" si="3"/>
        <v>-1702107.33</v>
      </c>
      <c r="F59" s="56">
        <f t="shared" si="4"/>
        <v>347347526.93874681</v>
      </c>
      <c r="G59" s="56">
        <f t="shared" si="0"/>
        <v>-88469415.1112988</v>
      </c>
      <c r="H59" s="57">
        <f t="shared" si="1"/>
        <v>258878111.82744801</v>
      </c>
      <c r="I59" s="92">
        <f t="shared" si="5"/>
        <v>-1528827.7124790424</v>
      </c>
    </row>
    <row r="60" spans="1:9">
      <c r="A60" s="49">
        <v>44</v>
      </c>
      <c r="B60" s="44">
        <v>48427</v>
      </c>
      <c r="C60" s="43"/>
      <c r="D60" s="43">
        <f t="shared" si="2"/>
        <v>647195.27956862003</v>
      </c>
      <c r="E60" s="43">
        <f t="shared" si="3"/>
        <v>-1702107.33</v>
      </c>
      <c r="F60" s="56">
        <f t="shared" si="4"/>
        <v>346292614.88831544</v>
      </c>
      <c r="G60" s="56">
        <f t="shared" si="0"/>
        <v>-88200729.012053937</v>
      </c>
      <c r="H60" s="57">
        <f t="shared" si="1"/>
        <v>258091885.8762615</v>
      </c>
      <c r="I60" s="92">
        <f t="shared" si="5"/>
        <v>-1525015.1745426855</v>
      </c>
    </row>
    <row r="61" spans="1:9">
      <c r="A61" s="49">
        <v>45</v>
      </c>
      <c r="B61" s="44">
        <v>48458</v>
      </c>
      <c r="C61" s="43"/>
      <c r="D61" s="43">
        <f t="shared" si="2"/>
        <v>645229.71469065372</v>
      </c>
      <c r="E61" s="43">
        <f t="shared" si="3"/>
        <v>-1702107.33</v>
      </c>
      <c r="F61" s="56">
        <f t="shared" si="4"/>
        <v>345235737.27300608</v>
      </c>
      <c r="G61" s="56">
        <f t="shared" si="0"/>
        <v>-87931542.283434644</v>
      </c>
      <c r="H61" s="57">
        <f t="shared" si="1"/>
        <v>257304194.98957145</v>
      </c>
      <c r="I61" s="92">
        <f t="shared" si="5"/>
        <v>-1521212.1441822299</v>
      </c>
    </row>
    <row r="62" spans="1:9">
      <c r="A62" s="49">
        <v>46</v>
      </c>
      <c r="B62" s="44">
        <v>48488</v>
      </c>
      <c r="C62" s="43"/>
      <c r="D62" s="43">
        <f t="shared" si="2"/>
        <v>643260.4874739286</v>
      </c>
      <c r="E62" s="43">
        <f t="shared" si="3"/>
        <v>-1702107.33</v>
      </c>
      <c r="F62" s="56">
        <f t="shared" si="4"/>
        <v>344176890.43048</v>
      </c>
      <c r="G62" s="56">
        <f t="shared" si="0"/>
        <v>-87661853.992643252</v>
      </c>
      <c r="H62" s="57">
        <f t="shared" si="1"/>
        <v>256515036.43783677</v>
      </c>
      <c r="I62" s="92">
        <f t="shared" si="5"/>
        <v>-1517418.5976880104</v>
      </c>
    </row>
    <row r="63" spans="1:9">
      <c r="A63" s="49">
        <v>47</v>
      </c>
      <c r="B63" s="44">
        <v>48519</v>
      </c>
      <c r="C63" s="43"/>
      <c r="D63" s="43">
        <f t="shared" si="2"/>
        <v>641287.59109459189</v>
      </c>
      <c r="E63" s="43">
        <f t="shared" si="3"/>
        <v>-1702107.33</v>
      </c>
      <c r="F63" s="56">
        <f t="shared" si="4"/>
        <v>343116070.69157463</v>
      </c>
      <c r="G63" s="56">
        <f t="shared" si="0"/>
        <v>-87391663.205144048</v>
      </c>
      <c r="H63" s="57">
        <f t="shared" si="1"/>
        <v>255724407.48643059</v>
      </c>
      <c r="I63" s="92">
        <f t="shared" si="5"/>
        <v>-1513634.5114094866</v>
      </c>
    </row>
    <row r="64" spans="1:9">
      <c r="A64" s="49">
        <v>48</v>
      </c>
      <c r="B64" s="44">
        <v>48549</v>
      </c>
      <c r="C64" s="43"/>
      <c r="D64" s="43">
        <f t="shared" si="2"/>
        <v>639311.01871607651</v>
      </c>
      <c r="E64" s="43">
        <f t="shared" si="3"/>
        <v>-1702107.33</v>
      </c>
      <c r="F64" s="56">
        <f t="shared" si="4"/>
        <v>342053274.38029075</v>
      </c>
      <c r="G64" s="56">
        <f t="shared" si="0"/>
        <v>-87120968.984660044</v>
      </c>
      <c r="H64" s="57">
        <f t="shared" si="1"/>
        <v>254932305.39563072</v>
      </c>
      <c r="I64" s="92">
        <f t="shared" si="5"/>
        <v>-1509859.8617550984</v>
      </c>
    </row>
    <row r="65" spans="1:9">
      <c r="A65" s="49">
        <v>49</v>
      </c>
      <c r="B65" s="44">
        <v>48580</v>
      </c>
      <c r="C65" s="43"/>
      <c r="D65" s="43">
        <f t="shared" si="2"/>
        <v>637330.76348907675</v>
      </c>
      <c r="E65" s="43">
        <f t="shared" si="3"/>
        <v>-1702107.33</v>
      </c>
      <c r="F65" s="56">
        <f t="shared" si="4"/>
        <v>340988497.81377983</v>
      </c>
      <c r="G65" s="56">
        <f t="shared" si="0"/>
        <v>-86849770.393169716</v>
      </c>
      <c r="H65" s="57">
        <f t="shared" si="1"/>
        <v>254138727.42061013</v>
      </c>
      <c r="I65" s="92">
        <f t="shared" si="5"/>
        <v>-1506094.6251921186</v>
      </c>
    </row>
    <row r="66" spans="1:9">
      <c r="A66" s="49">
        <v>50</v>
      </c>
      <c r="B66" s="44">
        <v>48611</v>
      </c>
      <c r="C66" s="43"/>
      <c r="D66" s="43">
        <f t="shared" si="2"/>
        <v>635346.81855152536</v>
      </c>
      <c r="E66" s="43">
        <f t="shared" si="3"/>
        <v>-1702107.33</v>
      </c>
      <c r="F66" s="56">
        <f t="shared" si="4"/>
        <v>339921737.30233139</v>
      </c>
      <c r="G66" s="56">
        <f t="shared" si="0"/>
        <v>-86578066.490903795</v>
      </c>
      <c r="H66" s="57">
        <f t="shared" si="1"/>
        <v>253343670.81142759</v>
      </c>
      <c r="I66" s="92">
        <f t="shared" si="5"/>
        <v>-1502338.7782465022</v>
      </c>
    </row>
    <row r="67" spans="1:9">
      <c r="A67" s="49">
        <v>51</v>
      </c>
      <c r="B67" s="44">
        <v>48639</v>
      </c>
      <c r="C67" s="43"/>
      <c r="D67" s="43">
        <f t="shared" si="2"/>
        <v>633359.17702856904</v>
      </c>
      <c r="E67" s="43">
        <f t="shared" si="3"/>
        <v>-1702107.33</v>
      </c>
      <c r="F67" s="56">
        <f t="shared" si="4"/>
        <v>338852989.14936</v>
      </c>
      <c r="G67" s="56">
        <f t="shared" si="0"/>
        <v>-86305856.336341992</v>
      </c>
      <c r="H67" s="57">
        <f t="shared" si="1"/>
        <v>252547132.81301802</v>
      </c>
      <c r="I67" s="92">
        <f t="shared" si="5"/>
        <v>-1498592.2975027456</v>
      </c>
    </row>
    <row r="68" spans="1:9">
      <c r="A68" s="49">
        <v>52</v>
      </c>
      <c r="B68" s="44">
        <v>48670</v>
      </c>
      <c r="C68" s="43"/>
      <c r="D68" s="43">
        <f t="shared" si="2"/>
        <v>631367.83203254512</v>
      </c>
      <c r="E68" s="43">
        <f t="shared" si="3"/>
        <v>-1702107.33</v>
      </c>
      <c r="F68" s="56">
        <f t="shared" si="4"/>
        <v>337782249.65139258</v>
      </c>
      <c r="G68" s="56">
        <f t="shared" si="0"/>
        <v>-86033138.986209691</v>
      </c>
      <c r="H68" s="57">
        <f t="shared" si="1"/>
        <v>251749110.66518289</v>
      </c>
      <c r="I68" s="92">
        <f t="shared" si="5"/>
        <v>-1494855.1596037361</v>
      </c>
    </row>
    <row r="69" spans="1:9">
      <c r="A69" s="49">
        <v>53</v>
      </c>
      <c r="B69" s="44">
        <v>48700</v>
      </c>
      <c r="C69" s="43"/>
      <c r="D69" s="43">
        <f t="shared" si="2"/>
        <v>629372.77666295727</v>
      </c>
      <c r="E69" s="43">
        <f t="shared" si="3"/>
        <v>-1702107.33</v>
      </c>
      <c r="F69" s="56">
        <f t="shared" si="4"/>
        <v>336709515.09805554</v>
      </c>
      <c r="G69" s="56">
        <f t="shared" si="0"/>
        <v>-85759913.495474741</v>
      </c>
      <c r="H69" s="57">
        <f t="shared" si="1"/>
        <v>250949601.60258079</v>
      </c>
      <c r="I69" s="92">
        <f t="shared" si="5"/>
        <v>-1491127.3412506096</v>
      </c>
    </row>
    <row r="70" spans="1:9">
      <c r="A70" s="49">
        <v>54</v>
      </c>
      <c r="B70" s="44">
        <v>48731</v>
      </c>
      <c r="C70" s="43"/>
      <c r="D70" s="43">
        <f t="shared" si="2"/>
        <v>627374.00400645193</v>
      </c>
      <c r="E70" s="43">
        <f t="shared" si="3"/>
        <v>-1702107.33</v>
      </c>
      <c r="F70" s="56">
        <f t="shared" si="4"/>
        <v>335634781.772062</v>
      </c>
      <c r="G70" s="56">
        <f t="shared" si="0"/>
        <v>-85486178.917344183</v>
      </c>
      <c r="H70" s="57">
        <f t="shared" si="1"/>
        <v>250148602.85471782</v>
      </c>
      <c r="I70" s="92">
        <f t="shared" si="5"/>
        <v>-1487408.8192026035</v>
      </c>
    </row>
    <row r="71" spans="1:9">
      <c r="A71" s="49">
        <v>55</v>
      </c>
      <c r="B71" s="44">
        <v>48761</v>
      </c>
      <c r="C71" s="43"/>
      <c r="D71" s="43">
        <f t="shared" si="2"/>
        <v>625371.50713679462</v>
      </c>
      <c r="E71" s="43">
        <f t="shared" si="3"/>
        <v>-1702107.33</v>
      </c>
      <c r="F71" s="56">
        <f t="shared" si="4"/>
        <v>334558045.94919884</v>
      </c>
      <c r="G71" s="56">
        <f t="shared" si="0"/>
        <v>-85211934.303260937</v>
      </c>
      <c r="H71" s="57">
        <f t="shared" si="1"/>
        <v>249346111.64593792</v>
      </c>
      <c r="I71" s="92">
        <f t="shared" si="5"/>
        <v>-1483699.5702769111</v>
      </c>
    </row>
    <row r="72" spans="1:9">
      <c r="A72" s="49">
        <v>56</v>
      </c>
      <c r="B72" s="44">
        <v>48792</v>
      </c>
      <c r="C72" s="43"/>
      <c r="D72" s="43">
        <f t="shared" si="2"/>
        <v>623365.27911484486</v>
      </c>
      <c r="E72" s="43">
        <f t="shared" si="3"/>
        <v>-1702107.33</v>
      </c>
      <c r="F72" s="56">
        <f t="shared" si="4"/>
        <v>333479303.8983137</v>
      </c>
      <c r="G72" s="56">
        <f t="shared" si="0"/>
        <v>-84937178.702900499</v>
      </c>
      <c r="H72" s="57">
        <f t="shared" si="1"/>
        <v>248542125.1954132</v>
      </c>
      <c r="I72" s="92">
        <f t="shared" si="5"/>
        <v>-1479999.57134854</v>
      </c>
    </row>
    <row r="73" spans="1:9">
      <c r="A73" s="49">
        <v>57</v>
      </c>
      <c r="B73" s="44">
        <v>48823</v>
      </c>
      <c r="C73" s="43"/>
      <c r="D73" s="43">
        <f t="shared" si="2"/>
        <v>621355.31298853306</v>
      </c>
      <c r="E73" s="43">
        <f t="shared" si="3"/>
        <v>-1702107.33</v>
      </c>
      <c r="F73" s="56">
        <f t="shared" si="4"/>
        <v>332398551.88130224</v>
      </c>
      <c r="G73" s="56">
        <f t="shared" si="0"/>
        <v>-84661911.164167672</v>
      </c>
      <c r="H73" s="57">
        <f t="shared" si="1"/>
        <v>247736640.71713457</v>
      </c>
      <c r="I73" s="92">
        <f t="shared" si="5"/>
        <v>-1476308.7993501646</v>
      </c>
    </row>
    <row r="74" spans="1:9">
      <c r="A74" s="49">
        <v>58</v>
      </c>
      <c r="B74" s="44">
        <v>48853</v>
      </c>
      <c r="C74" s="43"/>
      <c r="D74" s="43">
        <f t="shared" si="2"/>
        <v>619341.60179283645</v>
      </c>
      <c r="E74" s="43">
        <f t="shared" si="3"/>
        <v>-1702107.33</v>
      </c>
      <c r="F74" s="56">
        <f t="shared" si="4"/>
        <v>331315786.15309507</v>
      </c>
      <c r="G74" s="56">
        <f t="shared" si="0"/>
        <v>-84386130.733193308</v>
      </c>
      <c r="H74" s="57">
        <f t="shared" si="1"/>
        <v>246929655.41990176</v>
      </c>
      <c r="I74" s="92">
        <f t="shared" si="5"/>
        <v>-1472627.2312719845</v>
      </c>
    </row>
    <row r="75" spans="1:9">
      <c r="A75" s="49">
        <v>59</v>
      </c>
      <c r="B75" s="44">
        <v>48884</v>
      </c>
      <c r="C75" s="43"/>
      <c r="D75" s="43">
        <f t="shared" si="2"/>
        <v>617324.1385497544</v>
      </c>
      <c r="E75" s="43">
        <f t="shared" si="3"/>
        <v>-1702107.33</v>
      </c>
      <c r="F75" s="56">
        <f t="shared" si="4"/>
        <v>330231002.96164483</v>
      </c>
      <c r="G75" s="56">
        <f t="shared" si="0"/>
        <v>-84109836.454330936</v>
      </c>
      <c r="H75" s="57">
        <f t="shared" si="1"/>
        <v>246121166.50731391</v>
      </c>
      <c r="I75" s="92">
        <f t="shared" si="5"/>
        <v>-1468954.8441615805</v>
      </c>
    </row>
    <row r="76" spans="1:9">
      <c r="A76" s="49">
        <v>60</v>
      </c>
      <c r="B76" s="44">
        <v>48914</v>
      </c>
      <c r="C76" s="43"/>
      <c r="D76" s="43">
        <f t="shared" si="2"/>
        <v>615302.91626828478</v>
      </c>
      <c r="E76" s="43">
        <f t="shared" si="3"/>
        <v>-1702107.33</v>
      </c>
      <c r="F76" s="56">
        <f t="shared" si="4"/>
        <v>329144198.54791313</v>
      </c>
      <c r="G76" s="56">
        <f t="shared" si="0"/>
        <v>-83833027.370153472</v>
      </c>
      <c r="H76" s="57">
        <f t="shared" si="1"/>
        <v>245311171.17775965</v>
      </c>
      <c r="I76" s="92">
        <f t="shared" si="5"/>
        <v>-1465291.6151237714</v>
      </c>
    </row>
    <row r="77" spans="1:9">
      <c r="A77" s="49">
        <v>61</v>
      </c>
      <c r="B77" s="44">
        <v>48945</v>
      </c>
      <c r="C77" s="43"/>
      <c r="D77" s="43">
        <f t="shared" si="2"/>
        <v>613277.92794439918</v>
      </c>
      <c r="E77" s="43">
        <f t="shared" si="3"/>
        <v>-1702107.33</v>
      </c>
      <c r="F77" s="56">
        <f t="shared" si="4"/>
        <v>328055369.14585757</v>
      </c>
      <c r="G77" s="56">
        <f t="shared" si="0"/>
        <v>-83555702.521449924</v>
      </c>
      <c r="H77" s="57">
        <f t="shared" si="1"/>
        <v>244499666.62440765</v>
      </c>
      <c r="I77" s="92">
        <f t="shared" si="5"/>
        <v>-1461637.5213204701</v>
      </c>
    </row>
    <row r="78" spans="1:9">
      <c r="A78" s="49">
        <v>62</v>
      </c>
      <c r="B78" s="44">
        <v>48976</v>
      </c>
      <c r="C78" s="43"/>
      <c r="D78" s="43">
        <f t="shared" si="2"/>
        <v>611249.16656101914</v>
      </c>
      <c r="E78" s="43">
        <f t="shared" si="3"/>
        <v>-1702107.33</v>
      </c>
      <c r="F78" s="56">
        <f t="shared" si="4"/>
        <v>326964510.9824186</v>
      </c>
      <c r="G78" s="56">
        <f t="shared" si="0"/>
        <v>-83277860.947222009</v>
      </c>
      <c r="H78" s="57">
        <f t="shared" si="1"/>
        <v>243686650.0351966</v>
      </c>
      <c r="I78" s="92">
        <f t="shared" si="5"/>
        <v>-1457992.5399705442</v>
      </c>
    </row>
    <row r="79" spans="1:9">
      <c r="A79" s="49">
        <v>63</v>
      </c>
      <c r="B79" s="44">
        <v>49004</v>
      </c>
      <c r="C79" s="43"/>
      <c r="D79" s="43">
        <f t="shared" si="2"/>
        <v>609216.62508799147</v>
      </c>
      <c r="E79" s="43">
        <f t="shared" si="3"/>
        <v>-1702107.33</v>
      </c>
      <c r="F79" s="56">
        <f t="shared" si="4"/>
        <v>325871620.27750659</v>
      </c>
      <c r="G79" s="56">
        <f t="shared" si="0"/>
        <v>-82999501.684680924</v>
      </c>
      <c r="H79" s="57">
        <f t="shared" si="1"/>
        <v>242872118.59282565</v>
      </c>
      <c r="I79" s="92">
        <f t="shared" si="5"/>
        <v>-1454356.6483496702</v>
      </c>
    </row>
    <row r="80" spans="1:9">
      <c r="A80" s="49">
        <v>64</v>
      </c>
      <c r="B80" s="44">
        <v>49035</v>
      </c>
      <c r="C80" s="43"/>
      <c r="D80" s="43">
        <f t="shared" si="2"/>
        <v>607180.29648206418</v>
      </c>
      <c r="E80" s="43">
        <f t="shared" si="3"/>
        <v>-1702107.33</v>
      </c>
      <c r="F80" s="56">
        <f t="shared" si="4"/>
        <v>324776693.24398869</v>
      </c>
      <c r="G80" s="56">
        <f t="shared" ref="G80:G143" si="6">-F80*$D$5</f>
        <v>-82720623.769243911</v>
      </c>
      <c r="H80" s="57">
        <f t="shared" ref="H80:H143" si="7">F80+G80</f>
        <v>242056069.4747448</v>
      </c>
      <c r="I80" s="92">
        <f t="shared" si="5"/>
        <v>-1450729.8237901942</v>
      </c>
    </row>
    <row r="81" spans="1:9">
      <c r="A81" s="49">
        <v>65</v>
      </c>
      <c r="B81" s="44">
        <v>49065</v>
      </c>
      <c r="C81" s="43"/>
      <c r="D81" s="43">
        <f t="shared" si="2"/>
        <v>605140.17368686199</v>
      </c>
      <c r="E81" s="43">
        <f t="shared" si="3"/>
        <v>-1702107.33</v>
      </c>
      <c r="F81" s="56">
        <f t="shared" si="4"/>
        <v>323679726.08767557</v>
      </c>
      <c r="G81" s="56">
        <f t="shared" si="6"/>
        <v>-82441226.234530956</v>
      </c>
      <c r="H81" s="57">
        <f t="shared" si="7"/>
        <v>241238499.85314462</v>
      </c>
      <c r="I81" s="92">
        <f t="shared" si="5"/>
        <v>-1447112.0436809917</v>
      </c>
    </row>
    <row r="82" spans="1:9">
      <c r="A82" s="49">
        <v>66</v>
      </c>
      <c r="B82" s="44">
        <v>49096</v>
      </c>
      <c r="C82" s="43"/>
      <c r="D82" s="43">
        <f t="shared" ref="D82:D145" si="8">H81*$D$2</f>
        <v>603096.24963286158</v>
      </c>
      <c r="E82" s="43">
        <f t="shared" ref="E82:E145" si="9">-$D$3</f>
        <v>-1702107.33</v>
      </c>
      <c r="F82" s="56">
        <f t="shared" ref="F82:F145" si="10">F81+C82+D82+E82</f>
        <v>322580715.00730842</v>
      </c>
      <c r="G82" s="56">
        <f t="shared" si="6"/>
        <v>-82161308.112361446</v>
      </c>
      <c r="H82" s="57">
        <f t="shared" si="7"/>
        <v>240419406.89494699</v>
      </c>
      <c r="I82" s="92">
        <f t="shared" ref="I82:I145" si="11">((1/((1+$D$7)^A82))*E82)</f>
        <v>-1443503.2854673236</v>
      </c>
    </row>
    <row r="83" spans="1:9">
      <c r="A83" s="49">
        <v>67</v>
      </c>
      <c r="B83" s="44">
        <v>49126</v>
      </c>
      <c r="C83" s="43"/>
      <c r="D83" s="43">
        <f t="shared" si="8"/>
        <v>601048.51723736746</v>
      </c>
      <c r="E83" s="43">
        <f t="shared" si="9"/>
        <v>-1702107.33</v>
      </c>
      <c r="F83" s="56">
        <f t="shared" si="10"/>
        <v>321479656.19454581</v>
      </c>
      <c r="G83" s="56">
        <f t="shared" si="6"/>
        <v>-81880868.432750806</v>
      </c>
      <c r="H83" s="57">
        <f t="shared" si="7"/>
        <v>239598787.76179498</v>
      </c>
      <c r="I83" s="92">
        <f t="shared" si="11"/>
        <v>-1439903.5266506972</v>
      </c>
    </row>
    <row r="84" spans="1:9">
      <c r="A84" s="49">
        <v>68</v>
      </c>
      <c r="B84" s="44">
        <v>49157</v>
      </c>
      <c r="C84" s="43"/>
      <c r="D84" s="43">
        <f t="shared" si="8"/>
        <v>598996.96940448752</v>
      </c>
      <c r="E84" s="43">
        <f t="shared" si="9"/>
        <v>-1702107.33</v>
      </c>
      <c r="F84" s="56">
        <f t="shared" si="10"/>
        <v>320376545.83395028</v>
      </c>
      <c r="G84" s="56">
        <f t="shared" si="6"/>
        <v>-81599906.223907128</v>
      </c>
      <c r="H84" s="57">
        <f t="shared" si="7"/>
        <v>238776639.61004317</v>
      </c>
      <c r="I84" s="92">
        <f t="shared" si="11"/>
        <v>-1436312.7447887252</v>
      </c>
    </row>
    <row r="85" spans="1:9" ht="14.5" customHeight="1" outlineLevel="1">
      <c r="A85" s="49">
        <v>69</v>
      </c>
      <c r="B85" s="44">
        <v>49188</v>
      </c>
      <c r="C85" s="43"/>
      <c r="D85" s="43">
        <f t="shared" si="8"/>
        <v>596941.59902510792</v>
      </c>
      <c r="E85" s="43">
        <f t="shared" si="9"/>
        <v>-1702107.33</v>
      </c>
      <c r="F85" s="56">
        <f t="shared" si="10"/>
        <v>319271380.10297543</v>
      </c>
      <c r="G85" s="56">
        <f t="shared" si="6"/>
        <v>-81318420.512227833</v>
      </c>
      <c r="H85" s="57">
        <f t="shared" si="7"/>
        <v>237952959.59074759</v>
      </c>
      <c r="I85" s="92">
        <f t="shared" si="11"/>
        <v>-1432730.9174949878</v>
      </c>
    </row>
    <row r="86" spans="1:9" ht="14.5" customHeight="1" outlineLevel="1">
      <c r="A86" s="49">
        <v>70</v>
      </c>
      <c r="B86" s="44">
        <v>49218</v>
      </c>
      <c r="C86" s="43"/>
      <c r="D86" s="43">
        <f t="shared" si="8"/>
        <v>594882.39897686895</v>
      </c>
      <c r="E86" s="43">
        <f t="shared" si="9"/>
        <v>-1702107.33</v>
      </c>
      <c r="F86" s="56">
        <f t="shared" si="10"/>
        <v>318164155.17195231</v>
      </c>
      <c r="G86" s="56">
        <f t="shared" si="6"/>
        <v>-81036410.322296247</v>
      </c>
      <c r="H86" s="57">
        <f t="shared" si="7"/>
        <v>237127744.84965605</v>
      </c>
      <c r="I86" s="92">
        <f t="shared" si="11"/>
        <v>-1429158.0224388908</v>
      </c>
    </row>
    <row r="87" spans="1:9" ht="14.5" customHeight="1" outlineLevel="1">
      <c r="A87" s="49">
        <v>71</v>
      </c>
      <c r="B87" s="44">
        <v>49249</v>
      </c>
      <c r="C87" s="43"/>
      <c r="D87" s="43">
        <f t="shared" si="8"/>
        <v>592819.36212414014</v>
      </c>
      <c r="E87" s="43">
        <f t="shared" si="9"/>
        <v>-1702107.33</v>
      </c>
      <c r="F87" s="56">
        <f t="shared" si="10"/>
        <v>317054867.20407647</v>
      </c>
      <c r="G87" s="56">
        <f t="shared" si="6"/>
        <v>-80753874.676878273</v>
      </c>
      <c r="H87" s="57">
        <f t="shared" si="7"/>
        <v>236300992.5271982</v>
      </c>
      <c r="I87" s="92">
        <f t="shared" si="11"/>
        <v>-1425594.0373455272</v>
      </c>
    </row>
    <row r="88" spans="1:9" ht="14.5" customHeight="1" outlineLevel="1">
      <c r="A88" s="49">
        <v>72</v>
      </c>
      <c r="B88" s="44">
        <v>49279</v>
      </c>
      <c r="C88" s="43"/>
      <c r="D88" s="43">
        <f t="shared" si="8"/>
        <v>590752.48131799547</v>
      </c>
      <c r="E88" s="43">
        <f t="shared" si="9"/>
        <v>-1702107.33</v>
      </c>
      <c r="F88" s="56">
        <f t="shared" si="10"/>
        <v>315943512.35539448</v>
      </c>
      <c r="G88" s="56">
        <f t="shared" si="6"/>
        <v>-80470812.59691897</v>
      </c>
      <c r="H88" s="57">
        <f t="shared" si="7"/>
        <v>235472699.75847551</v>
      </c>
      <c r="I88" s="92">
        <f t="shared" si="11"/>
        <v>-1422038.9399955382</v>
      </c>
    </row>
    <row r="89" spans="1:9" ht="14.5" customHeight="1" outlineLevel="1">
      <c r="A89" s="49">
        <v>73</v>
      </c>
      <c r="B89" s="44">
        <v>49310</v>
      </c>
      <c r="C89" s="43"/>
      <c r="D89" s="43">
        <f t="shared" si="8"/>
        <v>588681.74939618877</v>
      </c>
      <c r="E89" s="43">
        <f t="shared" si="9"/>
        <v>-1702107.33</v>
      </c>
      <c r="F89" s="56">
        <f t="shared" si="10"/>
        <v>314830086.7747907</v>
      </c>
      <c r="G89" s="56">
        <f t="shared" si="6"/>
        <v>-80187223.10153918</v>
      </c>
      <c r="H89" s="57">
        <f t="shared" si="7"/>
        <v>234642863.67325151</v>
      </c>
      <c r="I89" s="92">
        <f t="shared" si="11"/>
        <v>-1418492.7082249757</v>
      </c>
    </row>
    <row r="90" spans="1:9" ht="14.5" customHeight="1" outlineLevel="1">
      <c r="A90" s="49">
        <v>74</v>
      </c>
      <c r="B90" s="44">
        <v>49341</v>
      </c>
      <c r="C90" s="43"/>
      <c r="D90" s="43">
        <f t="shared" si="8"/>
        <v>586607.15918312874</v>
      </c>
      <c r="E90" s="43">
        <f t="shared" si="9"/>
        <v>-1702107.33</v>
      </c>
      <c r="F90" s="56">
        <f t="shared" si="10"/>
        <v>313714586.60397387</v>
      </c>
      <c r="G90" s="56">
        <f t="shared" si="6"/>
        <v>-79903105.208032131</v>
      </c>
      <c r="H90" s="57">
        <f t="shared" si="7"/>
        <v>233811481.39594173</v>
      </c>
      <c r="I90" s="92">
        <f t="shared" si="11"/>
        <v>-1414955.3199251632</v>
      </c>
    </row>
    <row r="91" spans="1:9" ht="14.5" customHeight="1" outlineLevel="1">
      <c r="A91" s="49">
        <v>75</v>
      </c>
      <c r="B91" s="44">
        <v>49369</v>
      </c>
      <c r="C91" s="43"/>
      <c r="D91" s="43">
        <f t="shared" si="8"/>
        <v>584528.70348985435</v>
      </c>
      <c r="E91" s="43">
        <f t="shared" si="9"/>
        <v>-1702107.33</v>
      </c>
      <c r="F91" s="56">
        <f t="shared" si="10"/>
        <v>312597007.97746372</v>
      </c>
      <c r="G91" s="56">
        <f t="shared" si="6"/>
        <v>-79618457.93186</v>
      </c>
      <c r="H91" s="57">
        <f t="shared" si="7"/>
        <v>232978550.04560372</v>
      </c>
      <c r="I91" s="92">
        <f t="shared" si="11"/>
        <v>-1411426.7530425568</v>
      </c>
    </row>
    <row r="92" spans="1:9" ht="14.5" customHeight="1" outlineLevel="1">
      <c r="A92" s="49">
        <v>76</v>
      </c>
      <c r="B92" s="44">
        <v>49400</v>
      </c>
      <c r="C92" s="43"/>
      <c r="D92" s="43">
        <f t="shared" si="8"/>
        <v>582446.37511400937</v>
      </c>
      <c r="E92" s="43">
        <f t="shared" si="9"/>
        <v>-1702107.33</v>
      </c>
      <c r="F92" s="56">
        <f t="shared" si="10"/>
        <v>311477347.02257776</v>
      </c>
      <c r="G92" s="56">
        <f t="shared" si="6"/>
        <v>-79333280.286650553</v>
      </c>
      <c r="H92" s="57">
        <f t="shared" si="7"/>
        <v>232144066.73592722</v>
      </c>
      <c r="I92" s="92">
        <f t="shared" si="11"/>
        <v>-1407906.9855786103</v>
      </c>
    </row>
    <row r="93" spans="1:9" ht="14.5" customHeight="1" outlineLevel="1">
      <c r="A93" s="49">
        <v>77</v>
      </c>
      <c r="B93" s="44">
        <v>49430</v>
      </c>
      <c r="C93" s="43"/>
      <c r="D93" s="43">
        <f t="shared" si="8"/>
        <v>580360.16683981812</v>
      </c>
      <c r="E93" s="43">
        <f t="shared" si="9"/>
        <v>-1702107.33</v>
      </c>
      <c r="F93" s="56">
        <f t="shared" si="10"/>
        <v>310355599.85941762</v>
      </c>
      <c r="G93" s="56">
        <f t="shared" si="6"/>
        <v>-79047571.284193665</v>
      </c>
      <c r="H93" s="57">
        <f t="shared" si="7"/>
        <v>231308028.57522395</v>
      </c>
      <c r="I93" s="92">
        <f t="shared" si="11"/>
        <v>-1404395.995589636</v>
      </c>
    </row>
    <row r="94" spans="1:9" ht="14.5" customHeight="1" outlineLevel="1">
      <c r="A94" s="49">
        <v>78</v>
      </c>
      <c r="B94" s="44">
        <v>49461</v>
      </c>
      <c r="C94" s="43"/>
      <c r="D94" s="43">
        <f t="shared" si="8"/>
        <v>578270.07143805991</v>
      </c>
      <c r="E94" s="43">
        <f t="shared" si="9"/>
        <v>-1702107.33</v>
      </c>
      <c r="F94" s="56">
        <f t="shared" si="10"/>
        <v>309231762.60085571</v>
      </c>
      <c r="G94" s="56">
        <f t="shared" si="6"/>
        <v>-78761329.934437945</v>
      </c>
      <c r="H94" s="57">
        <f t="shared" si="7"/>
        <v>230470432.66641778</v>
      </c>
      <c r="I94" s="92">
        <f t="shared" si="11"/>
        <v>-1400893.7611866698</v>
      </c>
    </row>
    <row r="95" spans="1:9" ht="14.5" customHeight="1" outlineLevel="1">
      <c r="A95" s="49">
        <v>79</v>
      </c>
      <c r="B95" s="44">
        <v>49491</v>
      </c>
      <c r="C95" s="43"/>
      <c r="D95" s="43">
        <f t="shared" si="8"/>
        <v>576176.08166604443</v>
      </c>
      <c r="E95" s="43">
        <f t="shared" si="9"/>
        <v>-1702107.33</v>
      </c>
      <c r="F95" s="56">
        <f t="shared" si="10"/>
        <v>308105831.35252178</v>
      </c>
      <c r="G95" s="56">
        <f t="shared" si="6"/>
        <v>-78474555.245487288</v>
      </c>
      <c r="H95" s="57">
        <f t="shared" si="7"/>
        <v>229631276.1070345</v>
      </c>
      <c r="I95" s="92">
        <f t="shared" si="11"/>
        <v>-1397400.2605353317</v>
      </c>
    </row>
    <row r="96" spans="1:9" ht="14.5" customHeight="1" outlineLevel="1">
      <c r="A96" s="49">
        <v>80</v>
      </c>
      <c r="B96" s="44">
        <v>49522</v>
      </c>
      <c r="C96" s="43"/>
      <c r="D96" s="43">
        <f t="shared" si="8"/>
        <v>574078.19026758627</v>
      </c>
      <c r="E96" s="43">
        <f t="shared" si="9"/>
        <v>-1702107.33</v>
      </c>
      <c r="F96" s="56">
        <f t="shared" si="10"/>
        <v>306977802.21278936</v>
      </c>
      <c r="G96" s="56">
        <f t="shared" si="6"/>
        <v>-78187246.223597437</v>
      </c>
      <c r="H96" s="57">
        <f t="shared" si="7"/>
        <v>228790555.98919192</v>
      </c>
      <c r="I96" s="92">
        <f t="shared" si="11"/>
        <v>-1393915.4718556921</v>
      </c>
    </row>
    <row r="97" spans="1:9" ht="14.5" customHeight="1" outlineLevel="1">
      <c r="A97" s="49">
        <v>81</v>
      </c>
      <c r="B97" s="44">
        <v>49553</v>
      </c>
      <c r="C97" s="43"/>
      <c r="D97" s="43">
        <f t="shared" si="8"/>
        <v>571976.38997297978</v>
      </c>
      <c r="E97" s="43">
        <f t="shared" si="9"/>
        <v>-1702107.33</v>
      </c>
      <c r="F97" s="56">
        <f t="shared" si="10"/>
        <v>305847671.27276236</v>
      </c>
      <c r="G97" s="56">
        <f t="shared" si="6"/>
        <v>-77899401.873172566</v>
      </c>
      <c r="H97" s="57">
        <f t="shared" si="7"/>
        <v>227948269.39958978</v>
      </c>
      <c r="I97" s="92">
        <f t="shared" si="11"/>
        <v>-1390439.373422137</v>
      </c>
    </row>
    <row r="98" spans="1:9" ht="14.5" customHeight="1" outlineLevel="1">
      <c r="A98" s="49">
        <v>82</v>
      </c>
      <c r="B98" s="44">
        <v>49583</v>
      </c>
      <c r="C98" s="43"/>
      <c r="D98" s="43">
        <f t="shared" si="8"/>
        <v>569870.67349897441</v>
      </c>
      <c r="E98" s="43">
        <f t="shared" si="9"/>
        <v>-1702107.33</v>
      </c>
      <c r="F98" s="56">
        <f t="shared" si="10"/>
        <v>304715434.61626136</v>
      </c>
      <c r="G98" s="56">
        <f t="shared" si="6"/>
        <v>-77611021.196761757</v>
      </c>
      <c r="H98" s="57">
        <f t="shared" si="7"/>
        <v>227104413.41949961</v>
      </c>
      <c r="I98" s="92">
        <f t="shared" si="11"/>
        <v>-1386971.9435632287</v>
      </c>
    </row>
    <row r="99" spans="1:9" ht="14.5" customHeight="1" outlineLevel="1">
      <c r="A99" s="49">
        <v>83</v>
      </c>
      <c r="B99" s="44">
        <v>49614</v>
      </c>
      <c r="C99" s="43"/>
      <c r="D99" s="43">
        <f t="shared" si="8"/>
        <v>567761.03354874905</v>
      </c>
      <c r="E99" s="43">
        <f t="shared" si="9"/>
        <v>-1702107.33</v>
      </c>
      <c r="F99" s="56">
        <f t="shared" si="10"/>
        <v>303581088.31981015</v>
      </c>
      <c r="G99" s="56">
        <f t="shared" si="6"/>
        <v>-77322103.195055634</v>
      </c>
      <c r="H99" s="57">
        <f t="shared" si="7"/>
        <v>226258985.12475452</v>
      </c>
      <c r="I99" s="92">
        <f t="shared" si="11"/>
        <v>-1383513.1606615749</v>
      </c>
    </row>
    <row r="100" spans="1:9" ht="14.5" customHeight="1" outlineLevel="1">
      <c r="A100" s="49">
        <v>84</v>
      </c>
      <c r="B100" s="44">
        <v>49644</v>
      </c>
      <c r="C100" s="43"/>
      <c r="D100" s="43">
        <f t="shared" si="8"/>
        <v>565647.46281188633</v>
      </c>
      <c r="E100" s="43">
        <f t="shared" si="9"/>
        <v>-1702107.33</v>
      </c>
      <c r="F100" s="56">
        <f t="shared" si="10"/>
        <v>302444628.45262206</v>
      </c>
      <c r="G100" s="56">
        <f t="shared" si="6"/>
        <v>-77032646.866882831</v>
      </c>
      <c r="H100" s="57">
        <f t="shared" si="7"/>
        <v>225411981.58573923</v>
      </c>
      <c r="I100" s="92">
        <f t="shared" si="11"/>
        <v>-1380063.0031536908</v>
      </c>
    </row>
    <row r="101" spans="1:9" ht="14.5" customHeight="1" outlineLevel="1">
      <c r="A101" s="49">
        <v>85</v>
      </c>
      <c r="B101" s="44">
        <v>49675</v>
      </c>
      <c r="C101" s="43"/>
      <c r="D101" s="43">
        <f t="shared" si="8"/>
        <v>563529.95396434807</v>
      </c>
      <c r="E101" s="43">
        <f t="shared" si="9"/>
        <v>-1702107.33</v>
      </c>
      <c r="F101" s="56">
        <f t="shared" si="10"/>
        <v>301306051.07658643</v>
      </c>
      <c r="G101" s="56">
        <f t="shared" si="6"/>
        <v>-76742651.209206551</v>
      </c>
      <c r="H101" s="57">
        <f t="shared" si="7"/>
        <v>224563399.86737987</v>
      </c>
      <c r="I101" s="92">
        <f t="shared" si="11"/>
        <v>-1376621.449529866</v>
      </c>
    </row>
    <row r="102" spans="1:9" ht="14.5" customHeight="1" outlineLevel="1">
      <c r="A102" s="49">
        <v>86</v>
      </c>
      <c r="B102" s="44">
        <v>49706</v>
      </c>
      <c r="C102" s="43"/>
      <c r="D102" s="43">
        <f t="shared" si="8"/>
        <v>561408.49966844975</v>
      </c>
      <c r="E102" s="43">
        <f t="shared" si="9"/>
        <v>-1702107.33</v>
      </c>
      <c r="F102" s="56">
        <f t="shared" si="10"/>
        <v>300165352.24625492</v>
      </c>
      <c r="G102" s="56">
        <f t="shared" si="6"/>
        <v>-76452115.217121124</v>
      </c>
      <c r="H102" s="57">
        <f t="shared" si="7"/>
        <v>223713237.0291338</v>
      </c>
      <c r="I102" s="92">
        <f t="shared" si="11"/>
        <v>-1373188.4783340315</v>
      </c>
    </row>
    <row r="103" spans="1:9" ht="14.5" customHeight="1" outlineLevel="1">
      <c r="A103" s="49">
        <v>87</v>
      </c>
      <c r="B103" s="44">
        <v>49735</v>
      </c>
      <c r="C103" s="43"/>
      <c r="D103" s="43">
        <f t="shared" si="8"/>
        <v>559283.09257283446</v>
      </c>
      <c r="E103" s="43">
        <f t="shared" si="9"/>
        <v>-1702107.33</v>
      </c>
      <c r="F103" s="56">
        <f t="shared" si="10"/>
        <v>299022528.00882775</v>
      </c>
      <c r="G103" s="56">
        <f t="shared" si="6"/>
        <v>-76161037.883848429</v>
      </c>
      <c r="H103" s="57">
        <f t="shared" si="7"/>
        <v>222861490.12497932</v>
      </c>
      <c r="I103" s="92">
        <f t="shared" si="11"/>
        <v>-1369764.0681636224</v>
      </c>
    </row>
    <row r="104" spans="1:9" ht="14.5" customHeight="1" outlineLevel="1">
      <c r="A104" s="49">
        <v>88</v>
      </c>
      <c r="B104" s="44">
        <v>49766</v>
      </c>
      <c r="C104" s="43"/>
      <c r="D104" s="43">
        <f t="shared" si="8"/>
        <v>557153.72531244834</v>
      </c>
      <c r="E104" s="43">
        <f t="shared" si="9"/>
        <v>-1702107.33</v>
      </c>
      <c r="F104" s="56">
        <f t="shared" si="10"/>
        <v>297877574.40414023</v>
      </c>
      <c r="G104" s="56">
        <f t="shared" si="6"/>
        <v>-75869418.200734511</v>
      </c>
      <c r="H104" s="57">
        <f t="shared" si="7"/>
        <v>222008156.20340574</v>
      </c>
      <c r="I104" s="92">
        <f t="shared" si="11"/>
        <v>-1366348.1976694488</v>
      </c>
    </row>
    <row r="105" spans="1:9" ht="14.5" customHeight="1" outlineLevel="1">
      <c r="A105" s="49">
        <v>89</v>
      </c>
      <c r="B105" s="44">
        <v>49796</v>
      </c>
      <c r="C105" s="43"/>
      <c r="D105" s="43">
        <f t="shared" si="8"/>
        <v>555020.39050851436</v>
      </c>
      <c r="E105" s="43">
        <f t="shared" si="9"/>
        <v>-1702107.33</v>
      </c>
      <c r="F105" s="56">
        <f t="shared" si="10"/>
        <v>296730487.46464878</v>
      </c>
      <c r="G105" s="56">
        <f t="shared" si="6"/>
        <v>-75577255.157246038</v>
      </c>
      <c r="H105" s="57">
        <f t="shared" si="7"/>
        <v>221153232.30740273</v>
      </c>
      <c r="I105" s="92">
        <f t="shared" si="11"/>
        <v>-1362940.84555556</v>
      </c>
    </row>
    <row r="106" spans="1:9" ht="14.5" customHeight="1" outlineLevel="1">
      <c r="A106" s="49">
        <v>90</v>
      </c>
      <c r="B106" s="44">
        <v>49827</v>
      </c>
      <c r="C106" s="43"/>
      <c r="D106" s="43">
        <f t="shared" si="8"/>
        <v>552883.08076850686</v>
      </c>
      <c r="E106" s="43">
        <f t="shared" si="9"/>
        <v>-1702107.33</v>
      </c>
      <c r="F106" s="56">
        <f t="shared" si="10"/>
        <v>295581263.21541733</v>
      </c>
      <c r="G106" s="56">
        <f t="shared" si="6"/>
        <v>-75284547.740966782</v>
      </c>
      <c r="H106" s="57">
        <f t="shared" si="7"/>
        <v>220296715.47445053</v>
      </c>
      <c r="I106" s="92">
        <f t="shared" si="11"/>
        <v>-1359541.9905791117</v>
      </c>
    </row>
    <row r="107" spans="1:9" ht="14.5" customHeight="1" outlineLevel="1">
      <c r="A107" s="49">
        <v>91</v>
      </c>
      <c r="B107" s="44">
        <v>49857</v>
      </c>
      <c r="C107" s="43"/>
      <c r="D107" s="43">
        <f t="shared" si="8"/>
        <v>550741.78868612635</v>
      </c>
      <c r="E107" s="43">
        <f t="shared" si="9"/>
        <v>-1702107.33</v>
      </c>
      <c r="F107" s="56">
        <f t="shared" si="10"/>
        <v>294429897.67410344</v>
      </c>
      <c r="G107" s="56">
        <f t="shared" si="6"/>
        <v>-74991294.937594146</v>
      </c>
      <c r="H107" s="57">
        <f t="shared" si="7"/>
        <v>219438602.73650929</v>
      </c>
      <c r="I107" s="92">
        <f t="shared" si="11"/>
        <v>-1356151.6115502366</v>
      </c>
    </row>
    <row r="108" spans="1:9" ht="14.5" customHeight="1" outlineLevel="1">
      <c r="A108" s="49">
        <v>92</v>
      </c>
      <c r="B108" s="44">
        <v>49888</v>
      </c>
      <c r="C108" s="43"/>
      <c r="D108" s="43">
        <f t="shared" si="8"/>
        <v>548596.50684127328</v>
      </c>
      <c r="E108" s="43">
        <f t="shared" si="9"/>
        <v>-1702107.33</v>
      </c>
      <c r="F108" s="56">
        <f t="shared" si="10"/>
        <v>293276386.85094476</v>
      </c>
      <c r="G108" s="56">
        <f t="shared" si="6"/>
        <v>-74697495.730935618</v>
      </c>
      <c r="H108" s="57">
        <f t="shared" si="7"/>
        <v>218578891.12000912</v>
      </c>
      <c r="I108" s="92">
        <f t="shared" si="11"/>
        <v>-1352769.687331907</v>
      </c>
    </row>
    <row r="109" spans="1:9" ht="14.5" customHeight="1" outlineLevel="1">
      <c r="A109" s="49">
        <v>93</v>
      </c>
      <c r="B109" s="44">
        <v>49919</v>
      </c>
      <c r="C109" s="43"/>
      <c r="D109" s="43">
        <f t="shared" si="8"/>
        <v>546447.22780002281</v>
      </c>
      <c r="E109" s="43">
        <f t="shared" si="9"/>
        <v>-1702107.33</v>
      </c>
      <c r="F109" s="56">
        <f t="shared" si="10"/>
        <v>292120726.74874479</v>
      </c>
      <c r="G109" s="56">
        <f t="shared" si="6"/>
        <v>-74403149.102905288</v>
      </c>
      <c r="H109" s="57">
        <f t="shared" si="7"/>
        <v>217717577.64583951</v>
      </c>
      <c r="I109" s="92">
        <f t="shared" si="11"/>
        <v>-1349396.1968398071</v>
      </c>
    </row>
    <row r="110" spans="1:9" ht="14.5" customHeight="1" outlineLevel="1">
      <c r="A110" s="49">
        <v>94</v>
      </c>
      <c r="B110" s="44">
        <v>49949</v>
      </c>
      <c r="C110" s="43"/>
      <c r="D110" s="43">
        <f t="shared" si="8"/>
        <v>544293.94411459879</v>
      </c>
      <c r="E110" s="43">
        <f t="shared" si="9"/>
        <v>-1702107.33</v>
      </c>
      <c r="F110" s="56">
        <f t="shared" si="10"/>
        <v>290962913.36285943</v>
      </c>
      <c r="G110" s="56">
        <f t="shared" si="6"/>
        <v>-74108254.033520296</v>
      </c>
      <c r="H110" s="57">
        <f t="shared" si="7"/>
        <v>216854659.32933915</v>
      </c>
      <c r="I110" s="92">
        <f t="shared" si="11"/>
        <v>-1346031.1190422021</v>
      </c>
    </row>
    <row r="111" spans="1:9" ht="14.5" customHeight="1" outlineLevel="1">
      <c r="A111" s="49">
        <v>95</v>
      </c>
      <c r="B111" s="44">
        <v>49980</v>
      </c>
      <c r="C111" s="43"/>
      <c r="D111" s="43">
        <f t="shared" si="8"/>
        <v>542136.64832334791</v>
      </c>
      <c r="E111" s="43">
        <f t="shared" si="9"/>
        <v>-1702107.33</v>
      </c>
      <c r="F111" s="56">
        <f t="shared" si="10"/>
        <v>289802942.6811828</v>
      </c>
      <c r="G111" s="56">
        <f t="shared" si="6"/>
        <v>-73812809.500897259</v>
      </c>
      <c r="H111" s="57">
        <f t="shared" si="7"/>
        <v>215990133.18028554</v>
      </c>
      <c r="I111" s="92">
        <f t="shared" si="11"/>
        <v>-1342674.4329598027</v>
      </c>
    </row>
    <row r="112" spans="1:9" ht="14.5" customHeight="1" outlineLevel="1">
      <c r="A112" s="49">
        <v>96</v>
      </c>
      <c r="B112" s="44">
        <v>50010</v>
      </c>
      <c r="C112" s="43"/>
      <c r="D112" s="43">
        <f t="shared" si="8"/>
        <v>539975.33295071381</v>
      </c>
      <c r="E112" s="43">
        <f t="shared" si="9"/>
        <v>-1702107.33</v>
      </c>
      <c r="F112" s="56">
        <f t="shared" si="10"/>
        <v>288640810.68413353</v>
      </c>
      <c r="G112" s="56">
        <f t="shared" si="6"/>
        <v>-73516814.481248811</v>
      </c>
      <c r="H112" s="57">
        <f t="shared" si="7"/>
        <v>215123996.20288473</v>
      </c>
      <c r="I112" s="92">
        <f t="shared" si="11"/>
        <v>-1339326.1176656382</v>
      </c>
    </row>
    <row r="113" spans="1:9" ht="14.5" customHeight="1" outlineLevel="1">
      <c r="A113" s="49">
        <v>97</v>
      </c>
      <c r="B113" s="44">
        <v>50041</v>
      </c>
      <c r="C113" s="43"/>
      <c r="D113" s="43">
        <f t="shared" si="8"/>
        <v>537809.99050721189</v>
      </c>
      <c r="E113" s="43">
        <f t="shared" si="9"/>
        <v>-1702107.33</v>
      </c>
      <c r="F113" s="56">
        <f t="shared" si="10"/>
        <v>287476513.34464073</v>
      </c>
      <c r="G113" s="56">
        <f t="shared" si="6"/>
        <v>-73220267.948879987</v>
      </c>
      <c r="H113" s="57">
        <f t="shared" si="7"/>
        <v>214256245.39576074</v>
      </c>
      <c r="I113" s="92">
        <f t="shared" si="11"/>
        <v>-1335986.152284926</v>
      </c>
    </row>
    <row r="114" spans="1:9" ht="14.5" customHeight="1" outlineLevel="1">
      <c r="A114" s="49">
        <v>98</v>
      </c>
      <c r="B114" s="44">
        <v>50072</v>
      </c>
      <c r="C114" s="43"/>
      <c r="D114" s="43">
        <f t="shared" si="8"/>
        <v>535640.61348940188</v>
      </c>
      <c r="E114" s="43">
        <f t="shared" si="9"/>
        <v>-1702107.33</v>
      </c>
      <c r="F114" s="56">
        <f t="shared" si="10"/>
        <v>286310046.62813014</v>
      </c>
      <c r="G114" s="56">
        <f t="shared" si="6"/>
        <v>-72923168.876184747</v>
      </c>
      <c r="H114" s="57">
        <f t="shared" si="7"/>
        <v>213386877.75194538</v>
      </c>
      <c r="I114" s="92">
        <f t="shared" si="11"/>
        <v>-1332654.515994939</v>
      </c>
    </row>
    <row r="115" spans="1:9" ht="14.5" customHeight="1" outlineLevel="1">
      <c r="A115" s="49">
        <v>99</v>
      </c>
      <c r="B115" s="44">
        <v>50100</v>
      </c>
      <c r="C115" s="43"/>
      <c r="D115" s="43">
        <f t="shared" si="8"/>
        <v>533467.19437986345</v>
      </c>
      <c r="E115" s="43">
        <f t="shared" si="9"/>
        <v>-1702107.33</v>
      </c>
      <c r="F115" s="56">
        <f t="shared" si="10"/>
        <v>285141406.49251002</v>
      </c>
      <c r="G115" s="56">
        <f t="shared" si="6"/>
        <v>-72625516.233642295</v>
      </c>
      <c r="H115" s="57">
        <f t="shared" si="7"/>
        <v>212515890.25886774</v>
      </c>
      <c r="I115" s="92">
        <f t="shared" si="11"/>
        <v>-1329331.1880248771</v>
      </c>
    </row>
    <row r="116" spans="1:9" ht="14.5" customHeight="1" outlineLevel="1">
      <c r="A116" s="49">
        <v>100</v>
      </c>
      <c r="B116" s="44">
        <v>50131</v>
      </c>
      <c r="C116" s="43"/>
      <c r="D116" s="43">
        <f t="shared" si="8"/>
        <v>531289.7256471694</v>
      </c>
      <c r="E116" s="43">
        <f t="shared" si="9"/>
        <v>-1702107.33</v>
      </c>
      <c r="F116" s="56">
        <f t="shared" si="10"/>
        <v>283970588.88815719</v>
      </c>
      <c r="G116" s="56">
        <f t="shared" si="6"/>
        <v>-72327308.989813626</v>
      </c>
      <c r="H116" s="57">
        <f t="shared" si="7"/>
        <v>211643279.89834356</v>
      </c>
      <c r="I116" s="92">
        <f t="shared" si="11"/>
        <v>-1326016.1476557371</v>
      </c>
    </row>
    <row r="117" spans="1:9" ht="14.5" customHeight="1" outlineLevel="1">
      <c r="A117" s="49">
        <v>101</v>
      </c>
      <c r="B117" s="44">
        <v>50161</v>
      </c>
      <c r="C117" s="43"/>
      <c r="D117" s="43">
        <f t="shared" si="8"/>
        <v>529108.1997458589</v>
      </c>
      <c r="E117" s="43">
        <f t="shared" si="9"/>
        <v>-1702107.33</v>
      </c>
      <c r="F117" s="56">
        <f t="shared" si="10"/>
        <v>282797589.75790304</v>
      </c>
      <c r="G117" s="56">
        <f t="shared" si="6"/>
        <v>-72028546.1113379</v>
      </c>
      <c r="H117" s="57">
        <f t="shared" si="7"/>
        <v>210769043.64656514</v>
      </c>
      <c r="I117" s="92">
        <f t="shared" si="11"/>
        <v>-1322709.3742201868</v>
      </c>
    </row>
    <row r="118" spans="1:9" ht="14.5" customHeight="1" outlineLevel="1">
      <c r="A118" s="49">
        <v>102</v>
      </c>
      <c r="B118" s="44">
        <v>50192</v>
      </c>
      <c r="C118" s="43"/>
      <c r="D118" s="43">
        <f t="shared" si="8"/>
        <v>526922.60911641282</v>
      </c>
      <c r="E118" s="43">
        <f t="shared" si="9"/>
        <v>-1702107.33</v>
      </c>
      <c r="F118" s="56">
        <f t="shared" si="10"/>
        <v>281622405.03701949</v>
      </c>
      <c r="G118" s="56">
        <f t="shared" si="6"/>
        <v>-71729226.562928855</v>
      </c>
      <c r="H118" s="57">
        <f t="shared" si="7"/>
        <v>209893178.47409064</v>
      </c>
      <c r="I118" s="92">
        <f t="shared" si="11"/>
        <v>-1319410.8471024313</v>
      </c>
    </row>
    <row r="119" spans="1:9" ht="14.5" customHeight="1" outlineLevel="1">
      <c r="A119" s="49">
        <v>103</v>
      </c>
      <c r="B119" s="44">
        <v>50222</v>
      </c>
      <c r="C119" s="43"/>
      <c r="D119" s="43">
        <f t="shared" si="8"/>
        <v>524732.94618522655</v>
      </c>
      <c r="E119" s="43">
        <f t="shared" si="9"/>
        <v>-1702107.33</v>
      </c>
      <c r="F119" s="56">
        <f t="shared" si="10"/>
        <v>280445030.65320474</v>
      </c>
      <c r="G119" s="56">
        <f t="shared" si="6"/>
        <v>-71429349.307371244</v>
      </c>
      <c r="H119" s="57">
        <f t="shared" si="7"/>
        <v>209015681.34583348</v>
      </c>
      <c r="I119" s="92">
        <f t="shared" si="11"/>
        <v>-1316120.5457380859</v>
      </c>
    </row>
    <row r="120" spans="1:9" ht="14.5" customHeight="1" outlineLevel="1">
      <c r="A120" s="49">
        <v>104</v>
      </c>
      <c r="B120" s="44">
        <v>50253</v>
      </c>
      <c r="C120" s="43"/>
      <c r="D120" s="43">
        <f t="shared" si="8"/>
        <v>522539.20336458372</v>
      </c>
      <c r="E120" s="43">
        <f t="shared" si="9"/>
        <v>-1702107.33</v>
      </c>
      <c r="F120" s="56">
        <f t="shared" si="10"/>
        <v>279265462.52656937</v>
      </c>
      <c r="G120" s="56">
        <f t="shared" si="6"/>
        <v>-71128913.305517212</v>
      </c>
      <c r="H120" s="57">
        <f t="shared" si="7"/>
        <v>208136549.22105217</v>
      </c>
      <c r="I120" s="92">
        <f t="shared" si="11"/>
        <v>-1312838.4496140508</v>
      </c>
    </row>
    <row r="121" spans="1:9" ht="14.5" customHeight="1" outlineLevel="1">
      <c r="A121" s="49">
        <v>105</v>
      </c>
      <c r="B121" s="44">
        <v>50284</v>
      </c>
      <c r="C121" s="43"/>
      <c r="D121" s="43">
        <f t="shared" si="8"/>
        <v>520341.37305263046</v>
      </c>
      <c r="E121" s="43">
        <f t="shared" si="9"/>
        <v>-1702107.33</v>
      </c>
      <c r="F121" s="56">
        <f t="shared" si="10"/>
        <v>278083696.56962204</v>
      </c>
      <c r="G121" s="56">
        <f t="shared" si="6"/>
        <v>-70827917.516282722</v>
      </c>
      <c r="H121" s="57">
        <f t="shared" si="7"/>
        <v>207255779.0533393</v>
      </c>
      <c r="I121" s="92">
        <f t="shared" si="11"/>
        <v>-1309564.5382683799</v>
      </c>
    </row>
    <row r="122" spans="1:9" ht="14.5" customHeight="1" outlineLevel="1">
      <c r="A122" s="49">
        <v>106</v>
      </c>
      <c r="B122" s="44">
        <v>50314</v>
      </c>
      <c r="C122" s="43"/>
      <c r="D122" s="43">
        <f t="shared" si="8"/>
        <v>518139.44763334829</v>
      </c>
      <c r="E122" s="43">
        <f t="shared" si="9"/>
        <v>-1702107.33</v>
      </c>
      <c r="F122" s="56">
        <f t="shared" si="10"/>
        <v>276899728.68725538</v>
      </c>
      <c r="G122" s="56">
        <f t="shared" si="6"/>
        <v>-70526360.896643937</v>
      </c>
      <c r="H122" s="57">
        <f t="shared" si="7"/>
        <v>206373367.79061145</v>
      </c>
      <c r="I122" s="92">
        <f t="shared" si="11"/>
        <v>-1306298.7912901547</v>
      </c>
    </row>
    <row r="123" spans="1:9" ht="14.5" customHeight="1" outlineLevel="1">
      <c r="A123" s="49">
        <v>107</v>
      </c>
      <c r="B123" s="44">
        <v>50345</v>
      </c>
      <c r="C123" s="43"/>
      <c r="D123" s="43">
        <f t="shared" si="8"/>
        <v>515933.41947652865</v>
      </c>
      <c r="E123" s="43">
        <f t="shared" si="9"/>
        <v>-1702107.33</v>
      </c>
      <c r="F123" s="56">
        <f t="shared" si="10"/>
        <v>275713554.77673191</v>
      </c>
      <c r="G123" s="56">
        <f t="shared" si="6"/>
        <v>-70224242.401633605</v>
      </c>
      <c r="H123" s="57">
        <f t="shared" si="7"/>
        <v>205489312.37509829</v>
      </c>
      <c r="I123" s="92">
        <f t="shared" si="11"/>
        <v>-1303041.1883193562</v>
      </c>
    </row>
    <row r="124" spans="1:9" ht="14.5" customHeight="1" outlineLevel="1">
      <c r="A124" s="49">
        <v>108</v>
      </c>
      <c r="B124" s="44">
        <v>50375</v>
      </c>
      <c r="C124" s="43"/>
      <c r="D124" s="43">
        <f t="shared" si="8"/>
        <v>513723.28093774576</v>
      </c>
      <c r="E124" s="43">
        <f t="shared" si="9"/>
        <v>-1702107.33</v>
      </c>
      <c r="F124" s="56">
        <f t="shared" si="10"/>
        <v>274525170.72766966</v>
      </c>
      <c r="G124" s="56">
        <f t="shared" si="6"/>
        <v>-69921560.984337449</v>
      </c>
      <c r="H124" s="57">
        <f t="shared" si="7"/>
        <v>204603609.74333221</v>
      </c>
      <c r="I124" s="92">
        <f t="shared" si="11"/>
        <v>-1299791.7090467394</v>
      </c>
    </row>
    <row r="125" spans="1:9" ht="14.5" customHeight="1" outlineLevel="1">
      <c r="A125" s="49">
        <v>109</v>
      </c>
      <c r="B125" s="44">
        <v>50406</v>
      </c>
      <c r="C125" s="43"/>
      <c r="D125" s="43">
        <f t="shared" si="8"/>
        <v>511509.02435833053</v>
      </c>
      <c r="E125" s="43">
        <f t="shared" si="9"/>
        <v>-1702107.33</v>
      </c>
      <c r="F125" s="56">
        <f t="shared" si="10"/>
        <v>273334572.42202801</v>
      </c>
      <c r="G125" s="56">
        <f t="shared" si="6"/>
        <v>-69618315.595890522</v>
      </c>
      <c r="H125" s="57">
        <f t="shared" si="7"/>
        <v>203716256.82613748</v>
      </c>
      <c r="I125" s="92">
        <f t="shared" si="11"/>
        <v>-1296550.3332137051</v>
      </c>
    </row>
    <row r="126" spans="1:9" ht="14.5" customHeight="1" outlineLevel="1">
      <c r="A126" s="49">
        <v>110</v>
      </c>
      <c r="B126" s="44">
        <v>50437</v>
      </c>
      <c r="C126" s="43"/>
      <c r="D126" s="43">
        <f t="shared" si="8"/>
        <v>509290.64206534374</v>
      </c>
      <c r="E126" s="43">
        <f t="shared" si="9"/>
        <v>-1702107.33</v>
      </c>
      <c r="F126" s="56">
        <f t="shared" si="10"/>
        <v>272141755.73409337</v>
      </c>
      <c r="G126" s="56">
        <f t="shared" si="6"/>
        <v>-69314505.185473576</v>
      </c>
      <c r="H126" s="57">
        <f t="shared" si="7"/>
        <v>202827250.54861981</v>
      </c>
      <c r="I126" s="92">
        <f t="shared" si="11"/>
        <v>-1293317.0406121751</v>
      </c>
    </row>
    <row r="127" spans="1:9" ht="14.5" customHeight="1" outlineLevel="1">
      <c r="A127" s="49">
        <v>111</v>
      </c>
      <c r="B127" s="44">
        <v>50465</v>
      </c>
      <c r="C127" s="43"/>
      <c r="D127" s="43">
        <f t="shared" si="8"/>
        <v>507068.1263715495</v>
      </c>
      <c r="E127" s="43">
        <f t="shared" si="9"/>
        <v>-1702107.33</v>
      </c>
      <c r="F127" s="56">
        <f t="shared" si="10"/>
        <v>270946716.53046495</v>
      </c>
      <c r="G127" s="56">
        <f t="shared" si="6"/>
        <v>-69010128.700309411</v>
      </c>
      <c r="H127" s="57">
        <f t="shared" si="7"/>
        <v>201936587.83015555</v>
      </c>
      <c r="I127" s="92">
        <f t="shared" si="11"/>
        <v>-1290091.811084464</v>
      </c>
    </row>
    <row r="128" spans="1:9" ht="14.5" customHeight="1" outlineLevel="1">
      <c r="A128" s="49">
        <v>112</v>
      </c>
      <c r="B128" s="44">
        <v>50496</v>
      </c>
      <c r="C128" s="43"/>
      <c r="D128" s="43">
        <f t="shared" si="8"/>
        <v>504841.46957538888</v>
      </c>
      <c r="E128" s="43">
        <f t="shared" si="9"/>
        <v>-1702107.33</v>
      </c>
      <c r="F128" s="56">
        <f t="shared" si="10"/>
        <v>269749450.67004037</v>
      </c>
      <c r="G128" s="56">
        <f t="shared" si="6"/>
        <v>-68705185.08565928</v>
      </c>
      <c r="H128" s="57">
        <f t="shared" si="7"/>
        <v>201044265.5843811</v>
      </c>
      <c r="I128" s="92">
        <f t="shared" si="11"/>
        <v>-1286874.6245231559</v>
      </c>
    </row>
    <row r="129" spans="1:9" ht="14.5" customHeight="1" outlineLevel="1">
      <c r="A129" s="49">
        <v>113</v>
      </c>
      <c r="B129" s="44">
        <v>50526</v>
      </c>
      <c r="C129" s="43"/>
      <c r="D129" s="43">
        <f t="shared" si="8"/>
        <v>502610.66396095278</v>
      </c>
      <c r="E129" s="43">
        <f t="shared" si="9"/>
        <v>-1702107.33</v>
      </c>
      <c r="F129" s="56">
        <f t="shared" si="10"/>
        <v>268549954.00400132</v>
      </c>
      <c r="G129" s="56">
        <f t="shared" si="6"/>
        <v>-68399673.284819126</v>
      </c>
      <c r="H129" s="57">
        <f t="shared" si="7"/>
        <v>200150280.71918219</v>
      </c>
      <c r="I129" s="92">
        <f t="shared" si="11"/>
        <v>-1283665.4608709787</v>
      </c>
    </row>
    <row r="130" spans="1:9" ht="14.5" customHeight="1" outlineLevel="1">
      <c r="A130" s="49">
        <v>114</v>
      </c>
      <c r="B130" s="44">
        <v>50557</v>
      </c>
      <c r="C130" s="43"/>
      <c r="D130" s="43">
        <f t="shared" si="8"/>
        <v>500375.70179795549</v>
      </c>
      <c r="E130" s="43">
        <f t="shared" si="9"/>
        <v>-1702107.33</v>
      </c>
      <c r="F130" s="56">
        <f t="shared" si="10"/>
        <v>267348222.37579927</v>
      </c>
      <c r="G130" s="56">
        <f t="shared" si="6"/>
        <v>-68093592.239116073</v>
      </c>
      <c r="H130" s="57">
        <f t="shared" si="7"/>
        <v>199254630.1366832</v>
      </c>
      <c r="I130" s="92">
        <f t="shared" si="11"/>
        <v>-1280464.3001206766</v>
      </c>
    </row>
    <row r="131" spans="1:9" ht="14.5" customHeight="1" outlineLevel="1">
      <c r="A131" s="49">
        <v>115</v>
      </c>
      <c r="B131" s="44">
        <v>50587</v>
      </c>
      <c r="C131" s="43"/>
      <c r="D131" s="43">
        <f t="shared" si="8"/>
        <v>498136.57534170803</v>
      </c>
      <c r="E131" s="43">
        <f t="shared" si="9"/>
        <v>-1702107.33</v>
      </c>
      <c r="F131" s="56">
        <f t="shared" si="10"/>
        <v>266144251.62114096</v>
      </c>
      <c r="G131" s="56">
        <f t="shared" si="6"/>
        <v>-67786940.887904599</v>
      </c>
      <c r="H131" s="57">
        <f t="shared" si="7"/>
        <v>198357310.73323637</v>
      </c>
      <c r="I131" s="92">
        <f t="shared" si="11"/>
        <v>-1277271.1223148899</v>
      </c>
    </row>
    <row r="132" spans="1:9" ht="14.5" customHeight="1" outlineLevel="1">
      <c r="A132" s="49">
        <v>116</v>
      </c>
      <c r="B132" s="44">
        <v>50618</v>
      </c>
      <c r="C132" s="43"/>
      <c r="D132" s="43">
        <f t="shared" si="8"/>
        <v>495893.27683309093</v>
      </c>
      <c r="E132" s="43">
        <f t="shared" si="9"/>
        <v>-1702107.33</v>
      </c>
      <c r="F132" s="56">
        <f t="shared" si="10"/>
        <v>264938037.56797403</v>
      </c>
      <c r="G132" s="56">
        <f t="shared" si="6"/>
        <v>-67479718.168562979</v>
      </c>
      <c r="H132" s="57">
        <f t="shared" si="7"/>
        <v>197458319.39941105</v>
      </c>
      <c r="I132" s="92">
        <f t="shared" si="11"/>
        <v>-1274085.9075460248</v>
      </c>
    </row>
    <row r="133" spans="1:9" ht="14.5" customHeight="1" outlineLevel="1">
      <c r="A133" s="49">
        <v>117</v>
      </c>
      <c r="B133" s="44">
        <v>50649</v>
      </c>
      <c r="C133" s="43"/>
      <c r="D133" s="43">
        <f t="shared" si="8"/>
        <v>493645.79849852761</v>
      </c>
      <c r="E133" s="43">
        <f t="shared" si="9"/>
        <v>-1702107.33</v>
      </c>
      <c r="F133" s="56">
        <f t="shared" si="10"/>
        <v>263729576.03647256</v>
      </c>
      <c r="G133" s="56">
        <f t="shared" si="6"/>
        <v>-67171923.01648955</v>
      </c>
      <c r="H133" s="57">
        <f t="shared" si="7"/>
        <v>196557653.01998299</v>
      </c>
      <c r="I133" s="92">
        <f t="shared" si="11"/>
        <v>-1270908.6359561346</v>
      </c>
    </row>
    <row r="134" spans="1:9" ht="14.5" customHeight="1" outlineLevel="1">
      <c r="A134" s="49">
        <v>118</v>
      </c>
      <c r="B134" s="44">
        <v>50679</v>
      </c>
      <c r="C134" s="43"/>
      <c r="D134" s="43">
        <f t="shared" si="8"/>
        <v>491394.13254995749</v>
      </c>
      <c r="E134" s="43">
        <f t="shared" si="9"/>
        <v>-1702107.33</v>
      </c>
      <c r="F134" s="56">
        <f t="shared" si="10"/>
        <v>262518862.83902252</v>
      </c>
      <c r="G134" s="56">
        <f t="shared" si="6"/>
        <v>-66863554.365099028</v>
      </c>
      <c r="H134" s="57">
        <f t="shared" si="7"/>
        <v>195655308.4739235</v>
      </c>
      <c r="I134" s="92">
        <f t="shared" si="11"/>
        <v>-1267739.2877367926</v>
      </c>
    </row>
    <row r="135" spans="1:9" ht="14.5" customHeight="1" outlineLevel="1">
      <c r="A135" s="49">
        <v>119</v>
      </c>
      <c r="B135" s="44">
        <v>50710</v>
      </c>
      <c r="C135" s="43"/>
      <c r="D135" s="43">
        <f t="shared" si="8"/>
        <v>489138.27118480875</v>
      </c>
      <c r="E135" s="43">
        <f t="shared" si="9"/>
        <v>-1702107.33</v>
      </c>
      <c r="F135" s="56">
        <f t="shared" si="10"/>
        <v>261305893.78020731</v>
      </c>
      <c r="G135" s="56">
        <f t="shared" si="6"/>
        <v>-66554611.1458188</v>
      </c>
      <c r="H135" s="57">
        <f t="shared" si="7"/>
        <v>194751282.63438851</v>
      </c>
      <c r="I135" s="92">
        <f t="shared" si="11"/>
        <v>-1264577.8431289704</v>
      </c>
    </row>
    <row r="136" spans="1:9" ht="14.5" customHeight="1" outlineLevel="1">
      <c r="A136" s="49">
        <v>120</v>
      </c>
      <c r="B136" s="44">
        <v>50740</v>
      </c>
      <c r="C136" s="43"/>
      <c r="D136" s="43">
        <f t="shared" si="8"/>
        <v>486878.20658597129</v>
      </c>
      <c r="E136" s="43">
        <f t="shared" si="9"/>
        <v>-1702107.33</v>
      </c>
      <c r="F136" s="56">
        <f t="shared" si="10"/>
        <v>260090664.65679327</v>
      </c>
      <c r="G136" s="56">
        <f t="shared" si="6"/>
        <v>-66245092.288085237</v>
      </c>
      <c r="H136" s="57">
        <f t="shared" si="7"/>
        <v>193845572.36870801</v>
      </c>
      <c r="I136" s="92">
        <f t="shared" si="11"/>
        <v>-1261424.2824229132</v>
      </c>
    </row>
    <row r="137" spans="1:9" ht="14.5" customHeight="1" outlineLevel="1">
      <c r="A137" s="49">
        <v>121</v>
      </c>
      <c r="B137" s="44">
        <v>50771</v>
      </c>
      <c r="C137" s="43"/>
      <c r="D137" s="43">
        <f t="shared" si="8"/>
        <v>484613.93092177005</v>
      </c>
      <c r="E137" s="43">
        <f t="shared" si="9"/>
        <v>-1702107.33</v>
      </c>
      <c r="F137" s="56">
        <f t="shared" si="10"/>
        <v>258873171.25771502</v>
      </c>
      <c r="G137" s="56">
        <f t="shared" si="6"/>
        <v>-65934996.719340011</v>
      </c>
      <c r="H137" s="57">
        <f t="shared" si="7"/>
        <v>192938174.53837502</v>
      </c>
      <c r="I137" s="92">
        <f t="shared" si="11"/>
        <v>-1258278.5859580182</v>
      </c>
    </row>
    <row r="138" spans="1:9" ht="14.5" customHeight="1" outlineLevel="1">
      <c r="A138" s="49">
        <v>122</v>
      </c>
      <c r="B138" s="44">
        <v>50802</v>
      </c>
      <c r="C138" s="43"/>
      <c r="D138" s="43">
        <f t="shared" si="8"/>
        <v>482345.43634593755</v>
      </c>
      <c r="E138" s="43">
        <f t="shared" si="9"/>
        <v>-1702107.33</v>
      </c>
      <c r="F138" s="56">
        <f t="shared" si="10"/>
        <v>257653409.36406094</v>
      </c>
      <c r="G138" s="56">
        <f t="shared" si="6"/>
        <v>-65624323.365026318</v>
      </c>
      <c r="H138" s="57">
        <f t="shared" si="7"/>
        <v>192029085.99903461</v>
      </c>
      <c r="I138" s="92">
        <f t="shared" si="11"/>
        <v>-1255140.7341227112</v>
      </c>
    </row>
    <row r="139" spans="1:9" ht="14.5" customHeight="1" outlineLevel="1">
      <c r="A139" s="49">
        <v>123</v>
      </c>
      <c r="B139" s="44">
        <v>50830</v>
      </c>
      <c r="C139" s="43"/>
      <c r="D139" s="43">
        <f t="shared" si="8"/>
        <v>480072.71499758656</v>
      </c>
      <c r="E139" s="43">
        <f t="shared" si="9"/>
        <v>-1702107.33</v>
      </c>
      <c r="F139" s="56">
        <f t="shared" si="10"/>
        <v>256431374.74905851</v>
      </c>
      <c r="G139" s="56">
        <f t="shared" si="6"/>
        <v>-65313071.1485852</v>
      </c>
      <c r="H139" s="57">
        <f t="shared" si="7"/>
        <v>191118303.60047331</v>
      </c>
      <c r="I139" s="92">
        <f t="shared" si="11"/>
        <v>-1252010.7073543253</v>
      </c>
    </row>
    <row r="140" spans="1:9" ht="14.5" customHeight="1" outlineLevel="1">
      <c r="A140" s="49">
        <v>124</v>
      </c>
      <c r="B140" s="44">
        <v>50861</v>
      </c>
      <c r="C140" s="43"/>
      <c r="D140" s="43">
        <f t="shared" si="8"/>
        <v>477795.75900118332</v>
      </c>
      <c r="E140" s="43">
        <f t="shared" si="9"/>
        <v>-1702107.33</v>
      </c>
      <c r="F140" s="56">
        <f t="shared" si="10"/>
        <v>255207063.1780597</v>
      </c>
      <c r="G140" s="56">
        <f t="shared" si="6"/>
        <v>-65001238.9914518</v>
      </c>
      <c r="H140" s="57">
        <f t="shared" si="7"/>
        <v>190205824.1866079</v>
      </c>
      <c r="I140" s="92">
        <f t="shared" si="11"/>
        <v>-1248888.486138978</v>
      </c>
    </row>
    <row r="141" spans="1:9" ht="14.5" customHeight="1" outlineLevel="1">
      <c r="A141" s="49">
        <v>125</v>
      </c>
      <c r="B141" s="44">
        <v>50891</v>
      </c>
      <c r="C141" s="43"/>
      <c r="D141" s="43">
        <f t="shared" si="8"/>
        <v>475514.56046651973</v>
      </c>
      <c r="E141" s="43">
        <f t="shared" si="9"/>
        <v>-1702107.33</v>
      </c>
      <c r="F141" s="56">
        <f t="shared" si="10"/>
        <v>253980470.40852621</v>
      </c>
      <c r="G141" s="56">
        <f t="shared" si="6"/>
        <v>-64688825.813051619</v>
      </c>
      <c r="H141" s="57">
        <f t="shared" si="7"/>
        <v>189291644.5954746</v>
      </c>
      <c r="I141" s="92">
        <f t="shared" si="11"/>
        <v>-1245774.0510114492</v>
      </c>
    </row>
    <row r="142" spans="1:9" ht="14.5" customHeight="1" outlineLevel="1">
      <c r="A142" s="49">
        <v>126</v>
      </c>
      <c r="B142" s="44">
        <v>50922</v>
      </c>
      <c r="C142" s="43"/>
      <c r="D142" s="43">
        <f t="shared" si="8"/>
        <v>473229.11148868653</v>
      </c>
      <c r="E142" s="43">
        <f t="shared" si="9"/>
        <v>-1702107.33</v>
      </c>
      <c r="F142" s="56">
        <f t="shared" si="10"/>
        <v>252751592.1900149</v>
      </c>
      <c r="G142" s="56">
        <f t="shared" si="6"/>
        <v>-64375830.530796789</v>
      </c>
      <c r="H142" s="57">
        <f t="shared" si="7"/>
        <v>188375761.6592181</v>
      </c>
      <c r="I142" s="92">
        <f t="shared" si="11"/>
        <v>-1242667.382555062</v>
      </c>
    </row>
    <row r="143" spans="1:9" ht="14.5" customHeight="1" outlineLevel="1">
      <c r="A143" s="49">
        <v>127</v>
      </c>
      <c r="B143" s="44">
        <v>50952</v>
      </c>
      <c r="C143" s="43"/>
      <c r="D143" s="43">
        <f t="shared" si="8"/>
        <v>470939.40414804529</v>
      </c>
      <c r="E143" s="43">
        <f t="shared" si="9"/>
        <v>-1702107.33</v>
      </c>
      <c r="F143" s="56">
        <f t="shared" si="10"/>
        <v>251520424.26416293</v>
      </c>
      <c r="G143" s="56">
        <f t="shared" si="6"/>
        <v>-64062252.060082294</v>
      </c>
      <c r="H143" s="57">
        <f t="shared" si="7"/>
        <v>187458172.20408064</v>
      </c>
      <c r="I143" s="92">
        <f t="shared" si="11"/>
        <v>-1239568.4614015585</v>
      </c>
    </row>
    <row r="144" spans="1:9" ht="14.5" customHeight="1" outlineLevel="1">
      <c r="A144" s="49">
        <v>128</v>
      </c>
      <c r="B144" s="44">
        <v>50983</v>
      </c>
      <c r="C144" s="43"/>
      <c r="D144" s="43">
        <f t="shared" si="8"/>
        <v>468645.43051020161</v>
      </c>
      <c r="E144" s="43">
        <f t="shared" si="9"/>
        <v>-1702107.33</v>
      </c>
      <c r="F144" s="56">
        <f t="shared" si="10"/>
        <v>250286962.36467311</v>
      </c>
      <c r="G144" s="56">
        <f t="shared" ref="G144:G207" si="12">-F144*$D$5</f>
        <v>-63748089.314282238</v>
      </c>
      <c r="H144" s="57">
        <f t="shared" ref="H144:H207" si="13">F144+G144</f>
        <v>186538873.05039087</v>
      </c>
      <c r="I144" s="92">
        <f t="shared" si="11"/>
        <v>-1236477.2682309807</v>
      </c>
    </row>
    <row r="145" spans="1:9" ht="14.5" customHeight="1" outlineLevel="1">
      <c r="A145" s="49">
        <v>129</v>
      </c>
      <c r="B145" s="44">
        <v>51014</v>
      </c>
      <c r="C145" s="43"/>
      <c r="D145" s="43">
        <f t="shared" si="8"/>
        <v>466347.18262597721</v>
      </c>
      <c r="E145" s="43">
        <f t="shared" si="9"/>
        <v>-1702107.33</v>
      </c>
      <c r="F145" s="56">
        <f t="shared" si="10"/>
        <v>249051202.21729907</v>
      </c>
      <c r="G145" s="56">
        <f t="shared" si="12"/>
        <v>-63433341.204746068</v>
      </c>
      <c r="H145" s="57">
        <f t="shared" si="13"/>
        <v>185617861.01255301</v>
      </c>
      <c r="I145" s="92">
        <f t="shared" si="11"/>
        <v>-1233393.7837715517</v>
      </c>
    </row>
    <row r="146" spans="1:9" ht="14.5" customHeight="1" outlineLevel="1">
      <c r="A146" s="49">
        <v>130</v>
      </c>
      <c r="B146" s="44">
        <v>51044</v>
      </c>
      <c r="C146" s="43"/>
      <c r="D146" s="43">
        <f t="shared" ref="D146:D209" si="14">H145*$D$2</f>
        <v>464044.65253138251</v>
      </c>
      <c r="E146" s="43">
        <f t="shared" ref="E146:E209" si="15">-$D$3</f>
        <v>-1702107.33</v>
      </c>
      <c r="F146" s="56">
        <f t="shared" ref="F146:F209" si="16">F145+C146+D146+E146</f>
        <v>247813139.53983045</v>
      </c>
      <c r="G146" s="56">
        <f t="shared" si="12"/>
        <v>-63118006.640794814</v>
      </c>
      <c r="H146" s="57">
        <f t="shared" si="13"/>
        <v>184695132.89903563</v>
      </c>
      <c r="I146" s="92">
        <f t="shared" ref="I146:I209" si="17">((1/((1+$D$7)^A146))*E146)</f>
        <v>-1230317.9887995531</v>
      </c>
    </row>
    <row r="147" spans="1:9" ht="14.5" customHeight="1" outlineLevel="1">
      <c r="A147" s="49">
        <v>131</v>
      </c>
      <c r="B147" s="44">
        <v>51075</v>
      </c>
      <c r="C147" s="43"/>
      <c r="D147" s="43">
        <f t="shared" si="14"/>
        <v>461737.83224758907</v>
      </c>
      <c r="E147" s="43">
        <f t="shared" si="15"/>
        <v>-1702107.33</v>
      </c>
      <c r="F147" s="56">
        <f t="shared" si="16"/>
        <v>246572770.04207802</v>
      </c>
      <c r="G147" s="56">
        <f t="shared" si="12"/>
        <v>-62802084.529717267</v>
      </c>
      <c r="H147" s="57">
        <f t="shared" si="13"/>
        <v>183770685.51236075</v>
      </c>
      <c r="I147" s="92">
        <f t="shared" si="17"/>
        <v>-1227249.8641392053</v>
      </c>
    </row>
    <row r="148" spans="1:9" ht="14.5" customHeight="1" outlineLevel="1">
      <c r="A148" s="49">
        <v>132</v>
      </c>
      <c r="B148" s="44">
        <v>51105</v>
      </c>
      <c r="C148" s="43"/>
      <c r="D148" s="43">
        <f t="shared" si="14"/>
        <v>459426.71378090186</v>
      </c>
      <c r="E148" s="43">
        <f t="shared" si="15"/>
        <v>-1702107.33</v>
      </c>
      <c r="F148" s="56">
        <f t="shared" si="16"/>
        <v>245330089.42585891</v>
      </c>
      <c r="G148" s="56">
        <f t="shared" si="12"/>
        <v>-62485573.776766263</v>
      </c>
      <c r="H148" s="57">
        <f t="shared" si="13"/>
        <v>182844515.64909264</v>
      </c>
      <c r="I148" s="92">
        <f t="shared" si="17"/>
        <v>-1224189.3906625488</v>
      </c>
    </row>
    <row r="149" spans="1:9" ht="14.5" customHeight="1" outlineLevel="1">
      <c r="A149" s="49">
        <v>133</v>
      </c>
      <c r="B149" s="44">
        <v>51136</v>
      </c>
      <c r="C149" s="43"/>
      <c r="D149" s="43">
        <f t="shared" si="14"/>
        <v>457111.2891227316</v>
      </c>
      <c r="E149" s="43">
        <f t="shared" si="15"/>
        <v>-1702107.33</v>
      </c>
      <c r="F149" s="56">
        <f t="shared" si="16"/>
        <v>244085093.38498163</v>
      </c>
      <c r="G149" s="56">
        <f t="shared" si="12"/>
        <v>-62168473.285154819</v>
      </c>
      <c r="H149" s="57">
        <f t="shared" si="13"/>
        <v>181916620.09982681</v>
      </c>
      <c r="I149" s="92">
        <f t="shared" si="17"/>
        <v>-1221136.5492893257</v>
      </c>
    </row>
    <row r="150" spans="1:9" ht="14.5" customHeight="1" outlineLevel="1">
      <c r="A150" s="49">
        <v>134</v>
      </c>
      <c r="B150" s="44">
        <v>51167</v>
      </c>
      <c r="C150" s="43"/>
      <c r="D150" s="43">
        <f t="shared" si="14"/>
        <v>454791.55024956702</v>
      </c>
      <c r="E150" s="43">
        <f t="shared" si="15"/>
        <v>-1702107.33</v>
      </c>
      <c r="F150" s="56">
        <f t="shared" si="16"/>
        <v>242837777.6052312</v>
      </c>
      <c r="G150" s="56">
        <f t="shared" si="12"/>
        <v>-61850781.956052378</v>
      </c>
      <c r="H150" s="57">
        <f t="shared" si="13"/>
        <v>180986995.6491788</v>
      </c>
      <c r="I150" s="92">
        <f t="shared" si="17"/>
        <v>-1218091.3209868586</v>
      </c>
    </row>
    <row r="151" spans="1:9" ht="14.5" customHeight="1" outlineLevel="1">
      <c r="A151" s="49">
        <v>135</v>
      </c>
      <c r="B151" s="44">
        <v>51196</v>
      </c>
      <c r="C151" s="43"/>
      <c r="D151" s="43">
        <f t="shared" si="14"/>
        <v>452467.48912294704</v>
      </c>
      <c r="E151" s="43">
        <f t="shared" si="15"/>
        <v>-1702107.33</v>
      </c>
      <c r="F151" s="56">
        <f t="shared" si="16"/>
        <v>241588137.76435414</v>
      </c>
      <c r="G151" s="56">
        <f t="shared" si="12"/>
        <v>-61532498.688580997</v>
      </c>
      <c r="H151" s="57">
        <f t="shared" si="13"/>
        <v>180055639.07577315</v>
      </c>
      <c r="I151" s="92">
        <f t="shared" si="17"/>
        <v>-1215053.6867699339</v>
      </c>
    </row>
    <row r="152" spans="1:9" ht="14.5" customHeight="1" outlineLevel="1">
      <c r="A152" s="49">
        <v>136</v>
      </c>
      <c r="B152" s="44">
        <v>51227</v>
      </c>
      <c r="C152" s="43"/>
      <c r="D152" s="43">
        <f t="shared" si="14"/>
        <v>450139.09768943291</v>
      </c>
      <c r="E152" s="43">
        <f t="shared" si="15"/>
        <v>-1702107.33</v>
      </c>
      <c r="F152" s="56">
        <f t="shared" si="16"/>
        <v>240336169.53204355</v>
      </c>
      <c r="G152" s="56">
        <f t="shared" si="12"/>
        <v>-61213622.379811488</v>
      </c>
      <c r="H152" s="57">
        <f t="shared" si="13"/>
        <v>179122547.15223205</v>
      </c>
      <c r="I152" s="92">
        <f t="shared" si="17"/>
        <v>-1212023.627700682</v>
      </c>
    </row>
    <row r="153" spans="1:9" ht="14.5" customHeight="1" outlineLevel="1">
      <c r="A153" s="49">
        <v>137</v>
      </c>
      <c r="B153" s="44">
        <v>51257</v>
      </c>
      <c r="C153" s="43"/>
      <c r="D153" s="43">
        <f t="shared" si="14"/>
        <v>447806.36788058013</v>
      </c>
      <c r="E153" s="43">
        <f t="shared" si="15"/>
        <v>-1702107.33</v>
      </c>
      <c r="F153" s="56">
        <f t="shared" si="16"/>
        <v>239081868.56992412</v>
      </c>
      <c r="G153" s="56">
        <f t="shared" si="12"/>
        <v>-60894151.924759671</v>
      </c>
      <c r="H153" s="57">
        <f t="shared" si="13"/>
        <v>178187716.64516443</v>
      </c>
      <c r="I153" s="92">
        <f t="shared" si="17"/>
        <v>-1209001.1248884609</v>
      </c>
    </row>
    <row r="154" spans="1:9" ht="14.5" customHeight="1" outlineLevel="1">
      <c r="A154" s="49">
        <v>138</v>
      </c>
      <c r="B154" s="44">
        <v>51288</v>
      </c>
      <c r="C154" s="43"/>
      <c r="D154" s="43">
        <f t="shared" si="14"/>
        <v>445469.2916129111</v>
      </c>
      <c r="E154" s="43">
        <f t="shared" si="15"/>
        <v>-1702107.33</v>
      </c>
      <c r="F154" s="56">
        <f t="shared" si="16"/>
        <v>237825230.53153703</v>
      </c>
      <c r="G154" s="56">
        <f t="shared" si="12"/>
        <v>-60574086.216382474</v>
      </c>
      <c r="H154" s="57">
        <f t="shared" si="13"/>
        <v>177251144.31515455</v>
      </c>
      <c r="I154" s="92">
        <f t="shared" si="17"/>
        <v>-1205986.1594897367</v>
      </c>
    </row>
    <row r="155" spans="1:9" ht="14.5" customHeight="1" outlineLevel="1">
      <c r="A155" s="49">
        <v>139</v>
      </c>
      <c r="B155" s="44">
        <v>51318</v>
      </c>
      <c r="C155" s="43"/>
      <c r="D155" s="43">
        <f t="shared" si="14"/>
        <v>443127.86078788637</v>
      </c>
      <c r="E155" s="43">
        <f t="shared" si="15"/>
        <v>-1702107.33</v>
      </c>
      <c r="F155" s="56">
        <f t="shared" si="16"/>
        <v>236566251.06232491</v>
      </c>
      <c r="G155" s="56">
        <f t="shared" si="12"/>
        <v>-60253424.145574152</v>
      </c>
      <c r="H155" s="57">
        <f t="shared" si="13"/>
        <v>176312826.91675076</v>
      </c>
      <c r="I155" s="92">
        <f t="shared" si="17"/>
        <v>-1202978.712707967</v>
      </c>
    </row>
    <row r="156" spans="1:9" ht="14.5" customHeight="1" outlineLevel="1">
      <c r="A156" s="49">
        <v>140</v>
      </c>
      <c r="B156" s="44">
        <v>51349</v>
      </c>
      <c r="C156" s="43"/>
      <c r="D156" s="43">
        <f t="shared" si="14"/>
        <v>440782.06729187688</v>
      </c>
      <c r="E156" s="43">
        <f t="shared" si="15"/>
        <v>-1702107.33</v>
      </c>
      <c r="F156" s="56">
        <f t="shared" si="16"/>
        <v>235304925.79961678</v>
      </c>
      <c r="G156" s="56">
        <f t="shared" si="12"/>
        <v>-59932164.601162389</v>
      </c>
      <c r="H156" s="57">
        <f t="shared" si="13"/>
        <v>175372761.19845438</v>
      </c>
      <c r="I156" s="92">
        <f t="shared" si="17"/>
        <v>-1199978.7657934832</v>
      </c>
    </row>
    <row r="157" spans="1:9" ht="14.5" customHeight="1" outlineLevel="1">
      <c r="A157" s="49">
        <v>141</v>
      </c>
      <c r="B157" s="44">
        <v>51380</v>
      </c>
      <c r="C157" s="43"/>
      <c r="D157" s="43">
        <f t="shared" si="14"/>
        <v>438431.90299613593</v>
      </c>
      <c r="E157" s="43">
        <f t="shared" si="15"/>
        <v>-1702107.33</v>
      </c>
      <c r="F157" s="56">
        <f t="shared" si="16"/>
        <v>234041250.37261289</v>
      </c>
      <c r="G157" s="56">
        <f t="shared" si="12"/>
        <v>-59610306.469904497</v>
      </c>
      <c r="H157" s="57">
        <f t="shared" si="13"/>
        <v>174430943.90270841</v>
      </c>
      <c r="I157" s="92">
        <f t="shared" si="17"/>
        <v>-1196986.3000433748</v>
      </c>
    </row>
    <row r="158" spans="1:9" ht="14.5" customHeight="1" outlineLevel="1">
      <c r="A158" s="49">
        <v>142</v>
      </c>
      <c r="B158" s="44">
        <v>51410</v>
      </c>
      <c r="C158" s="43"/>
      <c r="D158" s="43">
        <f t="shared" si="14"/>
        <v>436077.35975677101</v>
      </c>
      <c r="E158" s="43">
        <f t="shared" si="15"/>
        <v>-1702107.33</v>
      </c>
      <c r="F158" s="56">
        <f t="shared" si="16"/>
        <v>232775220.40236965</v>
      </c>
      <c r="G158" s="56">
        <f t="shared" si="12"/>
        <v>-59287848.636483543</v>
      </c>
      <c r="H158" s="57">
        <f t="shared" si="13"/>
        <v>173487371.7658861</v>
      </c>
      <c r="I158" s="92">
        <f t="shared" si="17"/>
        <v>-1194001.2968013717</v>
      </c>
    </row>
    <row r="159" spans="1:9" ht="14.5" customHeight="1" outlineLevel="1">
      <c r="A159" s="49">
        <v>143</v>
      </c>
      <c r="B159" s="44">
        <v>51441</v>
      </c>
      <c r="C159" s="43"/>
      <c r="D159" s="43">
        <f t="shared" si="14"/>
        <v>433718.42941471527</v>
      </c>
      <c r="E159" s="43">
        <f t="shared" si="15"/>
        <v>-1702107.33</v>
      </c>
      <c r="F159" s="56">
        <f t="shared" si="16"/>
        <v>231506831.50178435</v>
      </c>
      <c r="G159" s="56">
        <f t="shared" si="12"/>
        <v>-58964789.983504474</v>
      </c>
      <c r="H159" s="57">
        <f t="shared" si="13"/>
        <v>172542041.51827988</v>
      </c>
      <c r="I159" s="92">
        <f t="shared" si="17"/>
        <v>-1191023.7374577273</v>
      </c>
    </row>
    <row r="160" spans="1:9" ht="14.5" customHeight="1" outlineLevel="1">
      <c r="A160" s="49">
        <v>144</v>
      </c>
      <c r="B160" s="44">
        <v>51471</v>
      </c>
      <c r="C160" s="43"/>
      <c r="D160" s="43">
        <f t="shared" si="14"/>
        <v>431355.10379569972</v>
      </c>
      <c r="E160" s="43">
        <f t="shared" si="15"/>
        <v>-1702107.33</v>
      </c>
      <c r="F160" s="56">
        <f t="shared" si="16"/>
        <v>230236079.27558005</v>
      </c>
      <c r="G160" s="56">
        <f t="shared" si="12"/>
        <v>-58641129.391490236</v>
      </c>
      <c r="H160" s="57">
        <f t="shared" si="13"/>
        <v>171594949.88408983</v>
      </c>
      <c r="I160" s="92">
        <f t="shared" si="17"/>
        <v>-1188053.6034491046</v>
      </c>
    </row>
    <row r="161" spans="1:9" ht="14.5" customHeight="1" outlineLevel="1">
      <c r="A161" s="49">
        <v>145</v>
      </c>
      <c r="B161" s="44">
        <v>51502</v>
      </c>
      <c r="C161" s="43"/>
      <c r="D161" s="43">
        <f t="shared" si="14"/>
        <v>428987.37471022457</v>
      </c>
      <c r="E161" s="43">
        <f t="shared" si="15"/>
        <v>-1702107.33</v>
      </c>
      <c r="F161" s="56">
        <f t="shared" si="16"/>
        <v>228962959.32029027</v>
      </c>
      <c r="G161" s="56">
        <f t="shared" si="12"/>
        <v>-58316865.73887793</v>
      </c>
      <c r="H161" s="57">
        <f t="shared" si="13"/>
        <v>170646093.58141235</v>
      </c>
      <c r="I161" s="92">
        <f t="shared" si="17"/>
        <v>-1185090.8762584585</v>
      </c>
    </row>
    <row r="162" spans="1:9" ht="14.5" customHeight="1" outlineLevel="1">
      <c r="A162" s="49">
        <v>146</v>
      </c>
      <c r="B162" s="44">
        <v>51533</v>
      </c>
      <c r="C162" s="43"/>
      <c r="D162" s="43">
        <f t="shared" si="14"/>
        <v>426615.2339535309</v>
      </c>
      <c r="E162" s="43">
        <f t="shared" si="15"/>
        <v>-1702107.33</v>
      </c>
      <c r="F162" s="56">
        <f t="shared" si="16"/>
        <v>227687467.22424379</v>
      </c>
      <c r="G162" s="56">
        <f t="shared" si="12"/>
        <v>-57991997.902014889</v>
      </c>
      <c r="H162" s="57">
        <f t="shared" si="13"/>
        <v>169695469.32222891</v>
      </c>
      <c r="I162" s="92">
        <f t="shared" si="17"/>
        <v>-1182135.537414921</v>
      </c>
    </row>
    <row r="163" spans="1:9" ht="14.5" customHeight="1" outlineLevel="1">
      <c r="A163" s="49">
        <v>147</v>
      </c>
      <c r="B163" s="44">
        <v>51561</v>
      </c>
      <c r="C163" s="43"/>
      <c r="D163" s="43">
        <f t="shared" si="14"/>
        <v>424238.6733055723</v>
      </c>
      <c r="E163" s="43">
        <f t="shared" si="15"/>
        <v>-1702107.33</v>
      </c>
      <c r="F163" s="56">
        <f t="shared" si="16"/>
        <v>226409598.56754935</v>
      </c>
      <c r="G163" s="56">
        <f t="shared" si="12"/>
        <v>-57666524.755154818</v>
      </c>
      <c r="H163" s="57">
        <f t="shared" si="13"/>
        <v>168743073.81239453</v>
      </c>
      <c r="I163" s="92">
        <f t="shared" si="17"/>
        <v>-1179187.5684936871</v>
      </c>
    </row>
    <row r="164" spans="1:9" ht="14.5" customHeight="1" outlineLevel="1">
      <c r="A164" s="49">
        <v>148</v>
      </c>
      <c r="B164" s="44">
        <v>51592</v>
      </c>
      <c r="C164" s="43"/>
      <c r="D164" s="43">
        <f t="shared" si="14"/>
        <v>421857.68453098636</v>
      </c>
      <c r="E164" s="43">
        <f t="shared" si="15"/>
        <v>-1702107.33</v>
      </c>
      <c r="F164" s="56">
        <f t="shared" si="16"/>
        <v>225129348.92208031</v>
      </c>
      <c r="G164" s="56">
        <f t="shared" si="12"/>
        <v>-57340445.170453854</v>
      </c>
      <c r="H164" s="57">
        <f t="shared" si="13"/>
        <v>167788903.75162646</v>
      </c>
      <c r="I164" s="92">
        <f t="shared" si="17"/>
        <v>-1176246.9511158972</v>
      </c>
    </row>
    <row r="165" spans="1:9" ht="14.5" customHeight="1" outlineLevel="1">
      <c r="A165" s="49">
        <v>149</v>
      </c>
      <c r="B165" s="44">
        <v>51622</v>
      </c>
      <c r="C165" s="43"/>
      <c r="D165" s="43">
        <f t="shared" si="14"/>
        <v>419472.25937906618</v>
      </c>
      <c r="E165" s="43">
        <f t="shared" si="15"/>
        <v>-1702107.33</v>
      </c>
      <c r="F165" s="56">
        <f t="shared" si="16"/>
        <v>223846713.85145935</v>
      </c>
      <c r="G165" s="56">
        <f t="shared" si="12"/>
        <v>-57013758.017966695</v>
      </c>
      <c r="H165" s="57">
        <f t="shared" si="13"/>
        <v>166832955.83349267</v>
      </c>
      <c r="I165" s="92">
        <f t="shared" si="17"/>
        <v>-1173313.6669485262</v>
      </c>
    </row>
    <row r="166" spans="1:9" ht="14.5" customHeight="1" outlineLevel="1">
      <c r="A166" s="49">
        <v>150</v>
      </c>
      <c r="B166" s="44">
        <v>51653</v>
      </c>
      <c r="C166" s="43"/>
      <c r="D166" s="43">
        <f t="shared" si="14"/>
        <v>417082.38958373165</v>
      </c>
      <c r="E166" s="43">
        <f t="shared" si="15"/>
        <v>-1702107.33</v>
      </c>
      <c r="F166" s="56">
        <f t="shared" si="16"/>
        <v>222561688.91104308</v>
      </c>
      <c r="G166" s="56">
        <f t="shared" si="12"/>
        <v>-56686462.165642671</v>
      </c>
      <c r="H166" s="57">
        <f t="shared" si="13"/>
        <v>165875226.7454004</v>
      </c>
      <c r="I166" s="92">
        <f t="shared" si="17"/>
        <v>-1170387.6977042656</v>
      </c>
    </row>
    <row r="167" spans="1:9" ht="14.5" customHeight="1" outlineLevel="1">
      <c r="A167" s="49">
        <v>151</v>
      </c>
      <c r="B167" s="44">
        <v>51683</v>
      </c>
      <c r="C167" s="43"/>
      <c r="D167" s="43">
        <f t="shared" si="14"/>
        <v>414688.06686350098</v>
      </c>
      <c r="E167" s="43">
        <f t="shared" si="15"/>
        <v>-1702107.33</v>
      </c>
      <c r="F167" s="56">
        <f t="shared" si="16"/>
        <v>221274269.64790657</v>
      </c>
      <c r="G167" s="56">
        <f t="shared" si="12"/>
        <v>-56358556.4793218</v>
      </c>
      <c r="H167" s="57">
        <f t="shared" si="13"/>
        <v>164915713.16858476</v>
      </c>
      <c r="I167" s="92">
        <f t="shared" si="17"/>
        <v>-1167469.0251414119</v>
      </c>
    </row>
    <row r="168" spans="1:9" ht="14.5" customHeight="1" outlineLevel="1">
      <c r="A168" s="49">
        <v>152</v>
      </c>
      <c r="B168" s="44">
        <v>51714</v>
      </c>
      <c r="C168" s="43"/>
      <c r="D168" s="43">
        <f t="shared" si="14"/>
        <v>412289.28292146191</v>
      </c>
      <c r="E168" s="43">
        <f t="shared" si="15"/>
        <v>-1702107.33</v>
      </c>
      <c r="F168" s="56">
        <f t="shared" si="16"/>
        <v>219984451.60082802</v>
      </c>
      <c r="G168" s="56">
        <f t="shared" si="12"/>
        <v>-56030039.822730891</v>
      </c>
      <c r="H168" s="57">
        <f t="shared" si="13"/>
        <v>163954411.77809712</v>
      </c>
      <c r="I168" s="92">
        <f t="shared" si="17"/>
        <v>-1164557.6310637528</v>
      </c>
    </row>
    <row r="169" spans="1:9" ht="14.5" customHeight="1" outlineLevel="1">
      <c r="A169" s="49">
        <v>153</v>
      </c>
      <c r="B169" s="44">
        <v>51745</v>
      </c>
      <c r="C169" s="43"/>
      <c r="D169" s="43">
        <f t="shared" si="14"/>
        <v>409886.02944524284</v>
      </c>
      <c r="E169" s="43">
        <f t="shared" si="15"/>
        <v>-1702107.33</v>
      </c>
      <c r="F169" s="56">
        <f t="shared" si="16"/>
        <v>218692230.30027324</v>
      </c>
      <c r="G169" s="56">
        <f t="shared" si="12"/>
        <v>-55700911.05747959</v>
      </c>
      <c r="H169" s="57">
        <f t="shared" si="13"/>
        <v>162991319.24279365</v>
      </c>
      <c r="I169" s="92">
        <f t="shared" si="17"/>
        <v>-1161653.4973204515</v>
      </c>
    </row>
    <row r="170" spans="1:9" ht="14.5" customHeight="1" outlineLevel="1">
      <c r="A170" s="49">
        <v>154</v>
      </c>
      <c r="B170" s="44">
        <v>51775</v>
      </c>
      <c r="C170" s="43"/>
      <c r="D170" s="43">
        <f t="shared" si="14"/>
        <v>407478.29810698412</v>
      </c>
      <c r="E170" s="43">
        <f t="shared" si="15"/>
        <v>-1702107.33</v>
      </c>
      <c r="F170" s="56">
        <f t="shared" si="16"/>
        <v>217397601.26838022</v>
      </c>
      <c r="G170" s="56">
        <f t="shared" si="12"/>
        <v>-55371169.043056436</v>
      </c>
      <c r="H170" s="57">
        <f t="shared" si="13"/>
        <v>162026432.2253238</v>
      </c>
      <c r="I170" s="92">
        <f t="shared" si="17"/>
        <v>-1158756.6058059367</v>
      </c>
    </row>
    <row r="171" spans="1:9" ht="14.5" customHeight="1" outlineLevel="1">
      <c r="A171" s="49">
        <v>155</v>
      </c>
      <c r="B171" s="44">
        <v>51806</v>
      </c>
      <c r="C171" s="43"/>
      <c r="D171" s="43">
        <f t="shared" si="14"/>
        <v>405066.08056330949</v>
      </c>
      <c r="E171" s="43">
        <f t="shared" si="15"/>
        <v>-1702107.33</v>
      </c>
      <c r="F171" s="56">
        <f t="shared" si="16"/>
        <v>216100560.01894352</v>
      </c>
      <c r="G171" s="56">
        <f t="shared" si="12"/>
        <v>-55040812.636824913</v>
      </c>
      <c r="H171" s="57">
        <f t="shared" si="13"/>
        <v>161059747.38211861</v>
      </c>
      <c r="I171" s="92">
        <f t="shared" si="17"/>
        <v>-1155866.9384597873</v>
      </c>
    </row>
    <row r="172" spans="1:9" ht="14.5" customHeight="1" outlineLevel="1">
      <c r="A172" s="49">
        <v>156</v>
      </c>
      <c r="B172" s="44">
        <v>51836</v>
      </c>
      <c r="C172" s="43"/>
      <c r="D172" s="43">
        <f t="shared" si="14"/>
        <v>402649.36845529656</v>
      </c>
      <c r="E172" s="43">
        <f t="shared" si="15"/>
        <v>-1702107.33</v>
      </c>
      <c r="F172" s="56">
        <f t="shared" si="16"/>
        <v>214801102.0573988</v>
      </c>
      <c r="G172" s="56">
        <f t="shared" si="12"/>
        <v>-54709840.694019467</v>
      </c>
      <c r="H172" s="57">
        <f t="shared" si="13"/>
        <v>160091261.36337933</v>
      </c>
      <c r="I172" s="92">
        <f t="shared" si="17"/>
        <v>-1152984.4772666208</v>
      </c>
    </row>
    <row r="173" spans="1:9" ht="14.5" customHeight="1" outlineLevel="1">
      <c r="A173" s="49">
        <v>157</v>
      </c>
      <c r="B173" s="44">
        <v>51867</v>
      </c>
      <c r="C173" s="43"/>
      <c r="D173" s="43">
        <f t="shared" si="14"/>
        <v>400228.15340844833</v>
      </c>
      <c r="E173" s="43">
        <f t="shared" si="15"/>
        <v>-1702107.33</v>
      </c>
      <c r="F173" s="56">
        <f t="shared" si="16"/>
        <v>213499222.88080722</v>
      </c>
      <c r="G173" s="56">
        <f t="shared" si="12"/>
        <v>-54378252.067741595</v>
      </c>
      <c r="H173" s="57">
        <f t="shared" si="13"/>
        <v>159120970.81306562</v>
      </c>
      <c r="I173" s="92">
        <f t="shared" si="17"/>
        <v>-1150109.2042559809</v>
      </c>
    </row>
    <row r="174" spans="1:9" ht="14.5" customHeight="1" outlineLevel="1">
      <c r="A174" s="49">
        <v>158</v>
      </c>
      <c r="B174" s="44">
        <v>51898</v>
      </c>
      <c r="C174" s="43"/>
      <c r="D174" s="43">
        <f t="shared" si="14"/>
        <v>397802.42703266407</v>
      </c>
      <c r="E174" s="43">
        <f t="shared" si="15"/>
        <v>-1702107.33</v>
      </c>
      <c r="F174" s="56">
        <f t="shared" si="16"/>
        <v>212194917.97783986</v>
      </c>
      <c r="G174" s="56">
        <f t="shared" si="12"/>
        <v>-54046045.608955808</v>
      </c>
      <c r="H174" s="57">
        <f t="shared" si="13"/>
        <v>158148872.36888406</v>
      </c>
      <c r="I174" s="92">
        <f t="shared" si="17"/>
        <v>-1147241.1015022255</v>
      </c>
    </row>
    <row r="175" spans="1:9" ht="14.5" customHeight="1" outlineLevel="1">
      <c r="A175" s="49">
        <v>159</v>
      </c>
      <c r="B175" s="44">
        <v>51926</v>
      </c>
      <c r="C175" s="43"/>
      <c r="D175" s="43">
        <f t="shared" si="14"/>
        <v>395372.18092221016</v>
      </c>
      <c r="E175" s="43">
        <f t="shared" si="15"/>
        <v>-1702107.33</v>
      </c>
      <c r="F175" s="56">
        <f t="shared" si="16"/>
        <v>210888182.82876205</v>
      </c>
      <c r="G175" s="56">
        <f t="shared" si="12"/>
        <v>-53713220.16648569</v>
      </c>
      <c r="H175" s="57">
        <f t="shared" si="13"/>
        <v>157174962.66227636</v>
      </c>
      <c r="I175" s="92">
        <f t="shared" si="17"/>
        <v>-1144380.1511244148</v>
      </c>
    </row>
    <row r="176" spans="1:9" ht="14.5" customHeight="1" outlineLevel="1">
      <c r="A176" s="49">
        <v>160</v>
      </c>
      <c r="B176" s="44">
        <v>51957</v>
      </c>
      <c r="C176" s="43"/>
      <c r="D176" s="43">
        <f t="shared" si="14"/>
        <v>392937.40665569092</v>
      </c>
      <c r="E176" s="43">
        <f t="shared" si="15"/>
        <v>-1702107.33</v>
      </c>
      <c r="F176" s="56">
        <f t="shared" si="16"/>
        <v>209579012.90541774</v>
      </c>
      <c r="G176" s="56">
        <f t="shared" si="12"/>
        <v>-53379774.587009892</v>
      </c>
      <c r="H176" s="57">
        <f t="shared" si="13"/>
        <v>156199238.31840783</v>
      </c>
      <c r="I176" s="92">
        <f t="shared" si="17"/>
        <v>-1141526.3352861989</v>
      </c>
    </row>
    <row r="177" spans="1:9" ht="14.5" customHeight="1" outlineLevel="1">
      <c r="A177" s="49">
        <v>161</v>
      </c>
      <c r="B177" s="44">
        <v>51987</v>
      </c>
      <c r="C177" s="43"/>
      <c r="D177" s="43">
        <f t="shared" si="14"/>
        <v>390498.0957960196</v>
      </c>
      <c r="E177" s="43">
        <f t="shared" si="15"/>
        <v>-1702107.33</v>
      </c>
      <c r="F177" s="56">
        <f t="shared" si="16"/>
        <v>208267403.67121375</v>
      </c>
      <c r="G177" s="56">
        <f t="shared" si="12"/>
        <v>-53045707.71505814</v>
      </c>
      <c r="H177" s="57">
        <f t="shared" si="13"/>
        <v>155221695.9561556</v>
      </c>
      <c r="I177" s="92">
        <f t="shared" si="17"/>
        <v>-1138679.6361957095</v>
      </c>
    </row>
    <row r="178" spans="1:9" ht="14.5" customHeight="1" outlineLevel="1">
      <c r="A178" s="49">
        <v>162</v>
      </c>
      <c r="B178" s="44">
        <v>52018</v>
      </c>
      <c r="C178" s="43"/>
      <c r="D178" s="43">
        <f t="shared" si="14"/>
        <v>388054.23989038903</v>
      </c>
      <c r="E178" s="43">
        <f t="shared" si="15"/>
        <v>-1702107.33</v>
      </c>
      <c r="F178" s="56">
        <f t="shared" si="16"/>
        <v>206953350.58110413</v>
      </c>
      <c r="G178" s="56">
        <f t="shared" si="12"/>
        <v>-52711018.393007219</v>
      </c>
      <c r="H178" s="57">
        <f t="shared" si="13"/>
        <v>154242332.18809691</v>
      </c>
      <c r="I178" s="92">
        <f t="shared" si="17"/>
        <v>-1135840.0361054463</v>
      </c>
    </row>
    <row r="179" spans="1:9" ht="14.5" customHeight="1" outlineLevel="1">
      <c r="A179" s="49">
        <v>163</v>
      </c>
      <c r="B179" s="44">
        <v>52048</v>
      </c>
      <c r="C179" s="43"/>
      <c r="D179" s="43">
        <f t="shared" si="14"/>
        <v>385605.8304702423</v>
      </c>
      <c r="E179" s="43">
        <f t="shared" si="15"/>
        <v>-1702107.33</v>
      </c>
      <c r="F179" s="56">
        <f t="shared" si="16"/>
        <v>205636849.08157435</v>
      </c>
      <c r="G179" s="56">
        <f t="shared" si="12"/>
        <v>-52375705.461076982</v>
      </c>
      <c r="H179" s="57">
        <f t="shared" si="13"/>
        <v>153261143.62049738</v>
      </c>
      <c r="I179" s="92">
        <f t="shared" si="17"/>
        <v>-1133007.5173121658</v>
      </c>
    </row>
    <row r="180" spans="1:9" ht="14.5" customHeight="1" outlineLevel="1">
      <c r="A180" s="49">
        <v>164</v>
      </c>
      <c r="B180" s="44">
        <v>52079</v>
      </c>
      <c r="C180" s="43"/>
      <c r="D180" s="43">
        <f t="shared" si="14"/>
        <v>383152.85905124346</v>
      </c>
      <c r="E180" s="43">
        <f t="shared" si="15"/>
        <v>-1702107.33</v>
      </c>
      <c r="F180" s="56">
        <f t="shared" si="16"/>
        <v>204317894.61062559</v>
      </c>
      <c r="G180" s="56">
        <f t="shared" si="12"/>
        <v>-52039767.757326335</v>
      </c>
      <c r="H180" s="57">
        <f t="shared" si="13"/>
        <v>152278126.85329926</v>
      </c>
      <c r="I180" s="92">
        <f t="shared" si="17"/>
        <v>-1130182.0621567736</v>
      </c>
    </row>
    <row r="181" spans="1:9" ht="14.5" customHeight="1" outlineLevel="1">
      <c r="A181" s="49">
        <v>165</v>
      </c>
      <c r="B181" s="44">
        <v>52110</v>
      </c>
      <c r="C181" s="43"/>
      <c r="D181" s="43">
        <f t="shared" si="14"/>
        <v>380695.31713324814</v>
      </c>
      <c r="E181" s="43">
        <f t="shared" si="15"/>
        <v>-1702107.33</v>
      </c>
      <c r="F181" s="56">
        <f t="shared" si="16"/>
        <v>202996482.59775883</v>
      </c>
      <c r="G181" s="56">
        <f t="shared" si="12"/>
        <v>-51703204.117649168</v>
      </c>
      <c r="H181" s="57">
        <f t="shared" si="13"/>
        <v>151293278.48010966</v>
      </c>
      <c r="I181" s="92">
        <f t="shared" si="17"/>
        <v>-1127363.6530242132</v>
      </c>
    </row>
    <row r="182" spans="1:9" ht="14.5" customHeight="1" outlineLevel="1">
      <c r="A182" s="49">
        <v>166</v>
      </c>
      <c r="B182" s="44">
        <v>52140</v>
      </c>
      <c r="C182" s="43"/>
      <c r="D182" s="43">
        <f t="shared" si="14"/>
        <v>378233.19620027416</v>
      </c>
      <c r="E182" s="43">
        <f t="shared" si="15"/>
        <v>-1702107.33</v>
      </c>
      <c r="F182" s="56">
        <f t="shared" si="16"/>
        <v>201672608.4639591</v>
      </c>
      <c r="G182" s="56">
        <f t="shared" si="12"/>
        <v>-51366013.375770375</v>
      </c>
      <c r="H182" s="57">
        <f t="shared" si="13"/>
        <v>150306595.08818871</v>
      </c>
      <c r="I182" s="92">
        <f t="shared" si="17"/>
        <v>-1124552.2723433552</v>
      </c>
    </row>
    <row r="183" spans="1:9" ht="14.5" customHeight="1" outlineLevel="1">
      <c r="A183" s="49">
        <v>167</v>
      </c>
      <c r="B183" s="44">
        <v>52171</v>
      </c>
      <c r="C183" s="43"/>
      <c r="D183" s="43">
        <f t="shared" si="14"/>
        <v>375766.48772047175</v>
      </c>
      <c r="E183" s="43">
        <f t="shared" si="15"/>
        <v>-1702107.33</v>
      </c>
      <c r="F183" s="56">
        <f t="shared" si="16"/>
        <v>200346267.62167954</v>
      </c>
      <c r="G183" s="56">
        <f t="shared" si="12"/>
        <v>-51028194.363241777</v>
      </c>
      <c r="H183" s="57">
        <f t="shared" si="13"/>
        <v>149318073.25843775</v>
      </c>
      <c r="I183" s="92">
        <f t="shared" si="17"/>
        <v>-1121747.9025868878</v>
      </c>
    </row>
    <row r="184" spans="1:9" ht="14.5" customHeight="1" outlineLevel="1">
      <c r="A184" s="49">
        <v>168</v>
      </c>
      <c r="B184" s="44">
        <v>52201</v>
      </c>
      <c r="C184" s="43"/>
      <c r="D184" s="43">
        <f t="shared" si="14"/>
        <v>373295.18314609438</v>
      </c>
      <c r="E184" s="43">
        <f t="shared" si="15"/>
        <v>-1702107.33</v>
      </c>
      <c r="F184" s="56">
        <f t="shared" si="16"/>
        <v>199017455.47482562</v>
      </c>
      <c r="G184" s="56">
        <f t="shared" si="12"/>
        <v>-50689745.909438081</v>
      </c>
      <c r="H184" s="57">
        <f t="shared" si="13"/>
        <v>148327709.56538755</v>
      </c>
      <c r="I184" s="92">
        <f t="shared" si="17"/>
        <v>-1118950.5262712101</v>
      </c>
    </row>
    <row r="185" spans="1:9" ht="14.5" customHeight="1" outlineLevel="1">
      <c r="A185" s="49">
        <v>169</v>
      </c>
      <c r="B185" s="44">
        <v>52232</v>
      </c>
      <c r="C185" s="43"/>
      <c r="D185" s="43">
        <f t="shared" si="14"/>
        <v>370819.27391346887</v>
      </c>
      <c r="E185" s="43">
        <f t="shared" si="15"/>
        <v>-1702107.33</v>
      </c>
      <c r="F185" s="56">
        <f t="shared" si="16"/>
        <v>197686167.41873908</v>
      </c>
      <c r="G185" s="56">
        <f t="shared" si="12"/>
        <v>-50350666.841552839</v>
      </c>
      <c r="H185" s="57">
        <f t="shared" si="13"/>
        <v>147335500.57718623</v>
      </c>
      <c r="I185" s="92">
        <f t="shared" si="17"/>
        <v>-1116160.125956319</v>
      </c>
    </row>
    <row r="186" spans="1:9" ht="14.5" customHeight="1" outlineLevel="1">
      <c r="A186" s="49">
        <v>170</v>
      </c>
      <c r="B186" s="44">
        <v>52263</v>
      </c>
      <c r="C186" s="43"/>
      <c r="D186" s="43">
        <f t="shared" si="14"/>
        <v>368338.75144296559</v>
      </c>
      <c r="E186" s="43">
        <f t="shared" si="15"/>
        <v>-1702107.33</v>
      </c>
      <c r="F186" s="56">
        <f t="shared" si="16"/>
        <v>196352398.84018204</v>
      </c>
      <c r="G186" s="56">
        <f t="shared" si="12"/>
        <v>-50010955.98459436</v>
      </c>
      <c r="H186" s="57">
        <f t="shared" si="13"/>
        <v>146341442.85558766</v>
      </c>
      <c r="I186" s="92">
        <f t="shared" si="17"/>
        <v>-1113376.6842457049</v>
      </c>
    </row>
    <row r="187" spans="1:9" ht="14.5" customHeight="1" outlineLevel="1">
      <c r="A187" s="49">
        <v>171</v>
      </c>
      <c r="B187" s="44">
        <v>52291</v>
      </c>
      <c r="C187" s="43"/>
      <c r="D187" s="43">
        <f t="shared" si="14"/>
        <v>365853.60713896918</v>
      </c>
      <c r="E187" s="43">
        <f t="shared" si="15"/>
        <v>-1702107.33</v>
      </c>
      <c r="F187" s="56">
        <f t="shared" si="16"/>
        <v>195016145.11732098</v>
      </c>
      <c r="G187" s="56">
        <f t="shared" si="12"/>
        <v>-49670612.161381654</v>
      </c>
      <c r="H187" s="57">
        <f t="shared" si="13"/>
        <v>145345532.95593932</v>
      </c>
      <c r="I187" s="92">
        <f t="shared" si="17"/>
        <v>-1110600.1837862397</v>
      </c>
    </row>
    <row r="188" spans="1:9" ht="14.5" customHeight="1" outlineLevel="1">
      <c r="A188" s="49">
        <v>172</v>
      </c>
      <c r="B188" s="44">
        <v>52322</v>
      </c>
      <c r="C188" s="43"/>
      <c r="D188" s="43">
        <f t="shared" si="14"/>
        <v>363363.83238984831</v>
      </c>
      <c r="E188" s="43">
        <f t="shared" si="15"/>
        <v>-1702107.33</v>
      </c>
      <c r="F188" s="56">
        <f t="shared" si="16"/>
        <v>193677401.61971083</v>
      </c>
      <c r="G188" s="56">
        <f t="shared" si="12"/>
        <v>-49329634.192540348</v>
      </c>
      <c r="H188" s="57">
        <f t="shared" si="13"/>
        <v>144347767.42717049</v>
      </c>
      <c r="I188" s="92">
        <f t="shared" si="17"/>
        <v>-1107830.6072680694</v>
      </c>
    </row>
    <row r="189" spans="1:9" ht="14.5" customHeight="1" outlineLevel="1">
      <c r="A189" s="49">
        <v>173</v>
      </c>
      <c r="B189" s="44">
        <v>52352</v>
      </c>
      <c r="C189" s="43"/>
      <c r="D189" s="43">
        <f t="shared" si="14"/>
        <v>360869.41856792622</v>
      </c>
      <c r="E189" s="43">
        <f t="shared" si="15"/>
        <v>-1702107.33</v>
      </c>
      <c r="F189" s="56">
        <f t="shared" si="16"/>
        <v>192336163.70827875</v>
      </c>
      <c r="G189" s="56">
        <f t="shared" si="12"/>
        <v>-48988020.896498591</v>
      </c>
      <c r="H189" s="57">
        <f t="shared" si="13"/>
        <v>143348142.81178015</v>
      </c>
      <c r="I189" s="92">
        <f t="shared" si="17"/>
        <v>-1105067.9374245079</v>
      </c>
    </row>
    <row r="190" spans="1:9" ht="14.5" customHeight="1" outlineLevel="1">
      <c r="A190" s="49">
        <v>174</v>
      </c>
      <c r="B190" s="44">
        <v>52383</v>
      </c>
      <c r="C190" s="43"/>
      <c r="D190" s="43">
        <f t="shared" si="14"/>
        <v>358370.35702945042</v>
      </c>
      <c r="E190" s="43">
        <f t="shared" si="15"/>
        <v>-1702107.33</v>
      </c>
      <c r="F190" s="56">
        <f t="shared" si="16"/>
        <v>190992426.73530817</v>
      </c>
      <c r="G190" s="56">
        <f t="shared" si="12"/>
        <v>-48645771.089482985</v>
      </c>
      <c r="H190" s="57">
        <f t="shared" si="13"/>
        <v>142346655.64582518</v>
      </c>
      <c r="I190" s="92">
        <f t="shared" si="17"/>
        <v>-1102312.1570319284</v>
      </c>
    </row>
    <row r="191" spans="1:9" ht="14.5" customHeight="1" outlineLevel="1">
      <c r="A191" s="49">
        <v>175</v>
      </c>
      <c r="B191" s="44">
        <v>52413</v>
      </c>
      <c r="C191" s="43"/>
      <c r="D191" s="43">
        <f t="shared" si="14"/>
        <v>355866.63911456295</v>
      </c>
      <c r="E191" s="43">
        <f t="shared" si="15"/>
        <v>-1702107.33</v>
      </c>
      <c r="F191" s="56">
        <f t="shared" si="16"/>
        <v>189646186.04442272</v>
      </c>
      <c r="G191" s="56">
        <f t="shared" si="12"/>
        <v>-48302883.585514463</v>
      </c>
      <c r="H191" s="57">
        <f t="shared" si="13"/>
        <v>141343302.45890826</v>
      </c>
      <c r="I191" s="92">
        <f t="shared" si="17"/>
        <v>-1099563.2489096543</v>
      </c>
    </row>
    <row r="192" spans="1:9" ht="14.5" customHeight="1" outlineLevel="1">
      <c r="A192" s="49">
        <v>176</v>
      </c>
      <c r="B192" s="44">
        <v>52444</v>
      </c>
      <c r="C192" s="43"/>
      <c r="D192" s="43">
        <f t="shared" si="14"/>
        <v>353358.25614727067</v>
      </c>
      <c r="E192" s="43">
        <f t="shared" si="15"/>
        <v>-1702107.33</v>
      </c>
      <c r="F192" s="56">
        <f t="shared" si="16"/>
        <v>188297436.97056997</v>
      </c>
      <c r="G192" s="56">
        <f t="shared" si="12"/>
        <v>-47959357.196404167</v>
      </c>
      <c r="H192" s="57">
        <f t="shared" si="13"/>
        <v>140338079.77416581</v>
      </c>
      <c r="I192" s="92">
        <f t="shared" si="17"/>
        <v>-1096821.1959198546</v>
      </c>
    </row>
    <row r="193" spans="1:9" ht="14.5" customHeight="1" outlineLevel="1">
      <c r="A193" s="49">
        <v>177</v>
      </c>
      <c r="B193" s="44">
        <v>52475</v>
      </c>
      <c r="C193" s="43"/>
      <c r="D193" s="43">
        <f t="shared" si="14"/>
        <v>350845.19943541451</v>
      </c>
      <c r="E193" s="43">
        <f t="shared" si="15"/>
        <v>-1702107.33</v>
      </c>
      <c r="F193" s="56">
        <f t="shared" si="16"/>
        <v>186946174.84000537</v>
      </c>
      <c r="G193" s="56">
        <f t="shared" si="12"/>
        <v>-47615190.731749363</v>
      </c>
      <c r="H193" s="57">
        <f t="shared" si="13"/>
        <v>139330984.10825601</v>
      </c>
      <c r="I193" s="92">
        <f t="shared" si="17"/>
        <v>-1094085.9809674362</v>
      </c>
    </row>
    <row r="194" spans="1:9" ht="14.5" customHeight="1" outlineLevel="1">
      <c r="A194" s="49">
        <v>178</v>
      </c>
      <c r="B194" s="44">
        <v>52505</v>
      </c>
      <c r="C194" s="43"/>
      <c r="D194" s="43">
        <f t="shared" si="14"/>
        <v>348327.46027064003</v>
      </c>
      <c r="E194" s="43">
        <f t="shared" si="15"/>
        <v>-1702107.33</v>
      </c>
      <c r="F194" s="56">
        <f t="shared" si="16"/>
        <v>185592394.970276</v>
      </c>
      <c r="G194" s="56">
        <f t="shared" si="12"/>
        <v>-47270382.998929292</v>
      </c>
      <c r="H194" s="57">
        <f t="shared" si="13"/>
        <v>138322011.97134671</v>
      </c>
      <c r="I194" s="92">
        <f t="shared" si="17"/>
        <v>-1091357.586999936</v>
      </c>
    </row>
    <row r="195" spans="1:9" ht="14.5" customHeight="1" outlineLevel="1">
      <c r="A195" s="49">
        <v>179</v>
      </c>
      <c r="B195" s="44">
        <v>52536</v>
      </c>
      <c r="C195" s="43"/>
      <c r="D195" s="43">
        <f t="shared" si="14"/>
        <v>345805.02992836677</v>
      </c>
      <c r="E195" s="43">
        <f t="shared" si="15"/>
        <v>-1702107.33</v>
      </c>
      <c r="F195" s="56">
        <f t="shared" si="16"/>
        <v>184236092.67020434</v>
      </c>
      <c r="G195" s="56">
        <f t="shared" si="12"/>
        <v>-46924932.80310104</v>
      </c>
      <c r="H195" s="57">
        <f t="shared" si="13"/>
        <v>137311159.86710331</v>
      </c>
      <c r="I195" s="92">
        <f t="shared" si="17"/>
        <v>-1088635.9970074177</v>
      </c>
    </row>
    <row r="196" spans="1:9" ht="14.5" customHeight="1" outlineLevel="1">
      <c r="A196" s="49">
        <v>180</v>
      </c>
      <c r="B196" s="44">
        <v>52566</v>
      </c>
      <c r="C196" s="43"/>
      <c r="D196" s="57">
        <f t="shared" si="14"/>
        <v>343277.89966775826</v>
      </c>
      <c r="E196" s="57">
        <f t="shared" si="15"/>
        <v>-1702107.33</v>
      </c>
      <c r="F196" s="79">
        <f t="shared" si="16"/>
        <v>182877263.2398721</v>
      </c>
      <c r="G196" s="79">
        <f t="shared" si="12"/>
        <v>-46578838.947195418</v>
      </c>
      <c r="H196" s="57">
        <f t="shared" si="13"/>
        <v>136298424.29267669</v>
      </c>
      <c r="I196" s="92">
        <f t="shared" si="17"/>
        <v>-1085921.1940223619</v>
      </c>
    </row>
    <row r="197" spans="1:9" ht="14.5" customHeight="1" outlineLevel="1">
      <c r="A197" s="49">
        <v>181</v>
      </c>
      <c r="B197" s="44">
        <v>52597</v>
      </c>
      <c r="C197" s="43"/>
      <c r="D197" s="57">
        <f t="shared" si="14"/>
        <v>340746.06073169172</v>
      </c>
      <c r="E197" s="57">
        <f t="shared" si="15"/>
        <v>-1702107.33</v>
      </c>
      <c r="F197" s="79">
        <f t="shared" si="16"/>
        <v>181515901.97060376</v>
      </c>
      <c r="G197" s="79">
        <f t="shared" si="12"/>
        <v>-46232100.231912777</v>
      </c>
      <c r="H197" s="57">
        <f t="shared" si="13"/>
        <v>135283801.73869097</v>
      </c>
      <c r="I197" s="92">
        <f t="shared" si="17"/>
        <v>-1083213.161119563</v>
      </c>
    </row>
    <row r="198" spans="1:9" ht="14.5" customHeight="1" outlineLevel="1">
      <c r="A198" s="49">
        <v>182</v>
      </c>
      <c r="B198" s="44">
        <v>52628</v>
      </c>
      <c r="D198" s="57">
        <f t="shared" si="14"/>
        <v>338209.50434672745</v>
      </c>
      <c r="E198" s="57">
        <f t="shared" si="15"/>
        <v>-1702107.33</v>
      </c>
      <c r="F198" s="79">
        <f t="shared" si="16"/>
        <v>180152004.14495048</v>
      </c>
      <c r="G198" s="79">
        <f t="shared" si="12"/>
        <v>-45884715.455718882</v>
      </c>
      <c r="H198" s="57">
        <f t="shared" si="13"/>
        <v>134267288.6892316</v>
      </c>
      <c r="I198" s="92">
        <f t="shared" si="17"/>
        <v>-1080511.8814160232</v>
      </c>
    </row>
    <row r="199" spans="1:9" ht="14.5" customHeight="1" outlineLevel="1">
      <c r="A199" s="49">
        <v>183</v>
      </c>
      <c r="B199" s="44">
        <v>52657</v>
      </c>
      <c r="D199" s="57">
        <f t="shared" si="14"/>
        <v>335668.22172307904</v>
      </c>
      <c r="E199" s="57">
        <f t="shared" si="15"/>
        <v>-1702107.33</v>
      </c>
      <c r="F199" s="79">
        <f t="shared" si="16"/>
        <v>178785565.03667355</v>
      </c>
      <c r="G199" s="79">
        <f t="shared" si="12"/>
        <v>-45536683.41484075</v>
      </c>
      <c r="H199" s="57">
        <f t="shared" si="13"/>
        <v>133248881.62183279</v>
      </c>
      <c r="I199" s="92">
        <f t="shared" si="17"/>
        <v>-1077817.3380708459</v>
      </c>
    </row>
    <row r="200" spans="1:9" ht="14.5" customHeight="1" outlineLevel="1">
      <c r="A200" s="49">
        <v>184</v>
      </c>
      <c r="B200" s="44">
        <v>52688</v>
      </c>
      <c r="D200" s="57">
        <f t="shared" si="14"/>
        <v>333122.20405458199</v>
      </c>
      <c r="E200" s="57">
        <f t="shared" si="15"/>
        <v>-1702107.33</v>
      </c>
      <c r="F200" s="79">
        <f t="shared" si="16"/>
        <v>177416579.91072813</v>
      </c>
      <c r="G200" s="79">
        <f t="shared" si="12"/>
        <v>-45188002.903262451</v>
      </c>
      <c r="H200" s="57">
        <f t="shared" si="13"/>
        <v>132228577.00746568</v>
      </c>
      <c r="I200" s="92">
        <f t="shared" si="17"/>
        <v>-1075129.5142851335</v>
      </c>
    </row>
    <row r="201" spans="1:9" ht="14.5" customHeight="1" outlineLevel="1">
      <c r="A201" s="49">
        <v>185</v>
      </c>
      <c r="B201" s="44">
        <v>52718</v>
      </c>
      <c r="D201" s="57">
        <f t="shared" si="14"/>
        <v>330571.44251866417</v>
      </c>
      <c r="E201" s="57">
        <f t="shared" si="15"/>
        <v>-1702107.33</v>
      </c>
      <c r="F201" s="79">
        <f t="shared" si="16"/>
        <v>176045044.02324677</v>
      </c>
      <c r="G201" s="79">
        <f t="shared" si="12"/>
        <v>-44838672.712720945</v>
      </c>
      <c r="H201" s="57">
        <f t="shared" si="13"/>
        <v>131206371.31052582</v>
      </c>
      <c r="I201" s="92">
        <f t="shared" si="17"/>
        <v>-1072448.3933018784</v>
      </c>
    </row>
    <row r="202" spans="1:9" ht="14.5" customHeight="1" outlineLevel="1">
      <c r="A202" s="49">
        <v>186</v>
      </c>
      <c r="B202" s="44">
        <v>52749</v>
      </c>
      <c r="D202" s="57">
        <f t="shared" si="14"/>
        <v>328015.92827631457</v>
      </c>
      <c r="E202" s="57">
        <f t="shared" si="15"/>
        <v>-1702107.33</v>
      </c>
      <c r="F202" s="79">
        <f t="shared" si="16"/>
        <v>174670952.62152305</v>
      </c>
      <c r="G202" s="79">
        <f t="shared" si="12"/>
        <v>-44488691.632701918</v>
      </c>
      <c r="H202" s="57">
        <f t="shared" si="13"/>
        <v>130182260.98882113</v>
      </c>
      <c r="I202" s="92">
        <f t="shared" si="17"/>
        <v>-1069773.958405864</v>
      </c>
    </row>
    <row r="203" spans="1:9" ht="14.5" customHeight="1" outlineLevel="1">
      <c r="A203" s="49">
        <v>187</v>
      </c>
      <c r="B203" s="44">
        <v>52779</v>
      </c>
      <c r="D203" s="57">
        <f t="shared" si="14"/>
        <v>325455.65247205284</v>
      </c>
      <c r="E203" s="57">
        <f t="shared" si="15"/>
        <v>-1702107.33</v>
      </c>
      <c r="F203" s="79">
        <f t="shared" si="16"/>
        <v>173294300.94399509</v>
      </c>
      <c r="G203" s="79">
        <f t="shared" si="12"/>
        <v>-44138058.450435549</v>
      </c>
      <c r="H203" s="57">
        <f t="shared" si="13"/>
        <v>129156242.49355954</v>
      </c>
      <c r="I203" s="92">
        <f t="shared" si="17"/>
        <v>-1067106.1929235552</v>
      </c>
    </row>
    <row r="204" spans="1:9" ht="14.5" customHeight="1" outlineLevel="1">
      <c r="A204" s="49">
        <v>188</v>
      </c>
      <c r="B204" s="44">
        <v>52810</v>
      </c>
      <c r="D204" s="57">
        <f t="shared" si="14"/>
        <v>322890.60623389884</v>
      </c>
      <c r="E204" s="57">
        <f t="shared" si="15"/>
        <v>-1702107.33</v>
      </c>
      <c r="F204" s="79">
        <f t="shared" si="16"/>
        <v>171915084.22022897</v>
      </c>
      <c r="G204" s="79">
        <f t="shared" si="12"/>
        <v>-43786771.950892314</v>
      </c>
      <c r="H204" s="57">
        <f t="shared" si="13"/>
        <v>128128312.26933666</v>
      </c>
      <c r="I204" s="92">
        <f t="shared" si="17"/>
        <v>-1064445.0802229976</v>
      </c>
    </row>
    <row r="205" spans="1:9" ht="14.5" customHeight="1" outlineLevel="1">
      <c r="A205" s="49">
        <v>189</v>
      </c>
      <c r="B205" s="44">
        <v>52841</v>
      </c>
      <c r="D205" s="57">
        <f t="shared" si="14"/>
        <v>320320.78067334165</v>
      </c>
      <c r="E205" s="57">
        <f t="shared" si="15"/>
        <v>-1702107.33</v>
      </c>
      <c r="F205" s="79">
        <f t="shared" si="16"/>
        <v>170533297.67090231</v>
      </c>
      <c r="G205" s="79">
        <f t="shared" si="12"/>
        <v>-43434830.916778818</v>
      </c>
      <c r="H205" s="57">
        <f t="shared" si="13"/>
        <v>127098466.75412349</v>
      </c>
      <c r="I205" s="92">
        <f t="shared" si="17"/>
        <v>-1061790.6037137134</v>
      </c>
    </row>
    <row r="206" spans="1:9" ht="14.5" customHeight="1" outlineLevel="1">
      <c r="A206" s="49">
        <v>190</v>
      </c>
      <c r="B206" s="44">
        <v>52871</v>
      </c>
      <c r="D206" s="57">
        <f t="shared" si="14"/>
        <v>317746.16688530875</v>
      </c>
      <c r="E206" s="57">
        <f t="shared" si="15"/>
        <v>-1702107.33</v>
      </c>
      <c r="F206" s="79">
        <f t="shared" si="16"/>
        <v>169148936.50778762</v>
      </c>
      <c r="G206" s="79">
        <f t="shared" si="12"/>
        <v>-43082234.128533505</v>
      </c>
      <c r="H206" s="57">
        <f t="shared" si="13"/>
        <v>126066702.3792541</v>
      </c>
      <c r="I206" s="92">
        <f t="shared" si="17"/>
        <v>-1059142.7468465972</v>
      </c>
    </row>
    <row r="207" spans="1:9" ht="14.5" customHeight="1" outlineLevel="1">
      <c r="A207" s="49">
        <v>191</v>
      </c>
      <c r="B207" s="44">
        <v>52902</v>
      </c>
      <c r="D207" s="57">
        <f t="shared" si="14"/>
        <v>315166.75594813528</v>
      </c>
      <c r="E207" s="57">
        <f t="shared" si="15"/>
        <v>-1702107.33</v>
      </c>
      <c r="F207" s="79">
        <f t="shared" si="16"/>
        <v>167761995.93373573</v>
      </c>
      <c r="G207" s="79">
        <f t="shared" si="12"/>
        <v>-42728980.364322484</v>
      </c>
      <c r="H207" s="57">
        <f t="shared" si="13"/>
        <v>125033015.56941324</v>
      </c>
      <c r="I207" s="92">
        <f t="shared" si="17"/>
        <v>-1056501.493113813</v>
      </c>
    </row>
    <row r="208" spans="1:9" ht="14.5" customHeight="1" outlineLevel="1">
      <c r="A208" s="49">
        <v>192</v>
      </c>
      <c r="B208" s="44">
        <v>52932</v>
      </c>
      <c r="D208" s="57">
        <f t="shared" si="14"/>
        <v>312582.53892353311</v>
      </c>
      <c r="E208" s="57">
        <f t="shared" si="15"/>
        <v>-1702107.33</v>
      </c>
      <c r="F208" s="79">
        <f t="shared" si="16"/>
        <v>166372471.14265925</v>
      </c>
      <c r="G208" s="79">
        <f t="shared" ref="G208:G271" si="18">-F208*$D$5</f>
        <v>-42375068.400035307</v>
      </c>
      <c r="H208" s="57">
        <f t="shared" ref="H208:H271" si="19">F208+G208</f>
        <v>123997402.74262394</v>
      </c>
      <c r="I208" s="92">
        <f t="shared" si="17"/>
        <v>-1053866.8260486908</v>
      </c>
    </row>
    <row r="209" spans="1:9" ht="14.5" customHeight="1" outlineLevel="1">
      <c r="A209" s="49">
        <v>193</v>
      </c>
      <c r="B209" s="44">
        <v>52963</v>
      </c>
      <c r="D209" s="57">
        <f t="shared" si="14"/>
        <v>309993.50685655983</v>
      </c>
      <c r="E209" s="57">
        <f t="shared" si="15"/>
        <v>-1702107.33</v>
      </c>
      <c r="F209" s="79">
        <f t="shared" si="16"/>
        <v>164980357.31951579</v>
      </c>
      <c r="G209" s="79">
        <f t="shared" si="18"/>
        <v>-42020497.009280667</v>
      </c>
      <c r="H209" s="57">
        <f t="shared" si="19"/>
        <v>122959860.31023513</v>
      </c>
      <c r="I209" s="92">
        <f t="shared" si="17"/>
        <v>-1051238.7292256267</v>
      </c>
    </row>
    <row r="210" spans="1:9" ht="14.5" customHeight="1" outlineLevel="1">
      <c r="A210" s="49">
        <v>194</v>
      </c>
      <c r="B210" s="44">
        <v>52994</v>
      </c>
      <c r="D210" s="57">
        <f t="shared" ref="D210:D273" si="20">H209*$D$2</f>
        <v>307399.65077558783</v>
      </c>
      <c r="E210" s="57">
        <f t="shared" ref="E210:E273" si="21">-$D$3</f>
        <v>-1702107.33</v>
      </c>
      <c r="F210" s="79">
        <f t="shared" ref="F210:F273" si="22">F209+C210+D210+E210</f>
        <v>163585649.64029136</v>
      </c>
      <c r="G210" s="79">
        <f t="shared" si="18"/>
        <v>-41665264.963382207</v>
      </c>
      <c r="H210" s="57">
        <f t="shared" si="19"/>
        <v>121920384.67690915</v>
      </c>
      <c r="I210" s="92">
        <f t="shared" ref="I210:I273" si="23">((1/((1+$D$7)^A210))*E210)</f>
        <v>-1048617.1862599771</v>
      </c>
    </row>
    <row r="211" spans="1:9" ht="14.5" customHeight="1" outlineLevel="1">
      <c r="A211" s="49">
        <v>195</v>
      </c>
      <c r="B211" s="44">
        <v>53022</v>
      </c>
      <c r="D211" s="57">
        <f t="shared" si="20"/>
        <v>304800.96169227286</v>
      </c>
      <c r="E211" s="57">
        <f t="shared" si="21"/>
        <v>-1702107.33</v>
      </c>
      <c r="F211" s="79">
        <f t="shared" si="22"/>
        <v>162188343.27198362</v>
      </c>
      <c r="G211" s="79">
        <f t="shared" si="18"/>
        <v>-41309371.031374224</v>
      </c>
      <c r="H211" s="57">
        <f t="shared" si="19"/>
        <v>120878972.24060941</v>
      </c>
      <c r="I211" s="92">
        <f t="shared" si="23"/>
        <v>-1046002.1808079572</v>
      </c>
    </row>
    <row r="212" spans="1:9" ht="14.5" customHeight="1" outlineLevel="1">
      <c r="A212" s="49">
        <v>196</v>
      </c>
      <c r="B212" s="44">
        <v>53053</v>
      </c>
      <c r="D212" s="57">
        <f t="shared" si="20"/>
        <v>302197.43060152355</v>
      </c>
      <c r="E212" s="57">
        <f t="shared" si="21"/>
        <v>-1702107.33</v>
      </c>
      <c r="F212" s="79">
        <f t="shared" si="22"/>
        <v>160788433.37258515</v>
      </c>
      <c r="G212" s="79">
        <f t="shared" si="18"/>
        <v>-40952813.979997434</v>
      </c>
      <c r="H212" s="57">
        <f t="shared" si="19"/>
        <v>119835619.39258772</v>
      </c>
      <c r="I212" s="92">
        <f t="shared" si="23"/>
        <v>-1043393.6965665406</v>
      </c>
    </row>
    <row r="213" spans="1:9" ht="14.5" customHeight="1" outlineLevel="1">
      <c r="A213" s="49">
        <v>197</v>
      </c>
      <c r="B213" s="44">
        <v>53083</v>
      </c>
      <c r="D213" s="57">
        <f t="shared" si="20"/>
        <v>299589.04848146933</v>
      </c>
      <c r="E213" s="57">
        <f t="shared" si="21"/>
        <v>-1702107.33</v>
      </c>
      <c r="F213" s="79">
        <f t="shared" si="22"/>
        <v>159385915.0910666</v>
      </c>
      <c r="G213" s="79">
        <f t="shared" si="18"/>
        <v>-40595592.573694661</v>
      </c>
      <c r="H213" s="57">
        <f t="shared" si="19"/>
        <v>118790322.51737194</v>
      </c>
      <c r="I213" s="92">
        <f t="shared" si="23"/>
        <v>-1040791.7172733574</v>
      </c>
    </row>
    <row r="214" spans="1:9" ht="14.5" customHeight="1" outlineLevel="1">
      <c r="A214" s="49">
        <v>198</v>
      </c>
      <c r="B214" s="44">
        <v>53114</v>
      </c>
      <c r="D214" s="57">
        <f t="shared" si="20"/>
        <v>296975.80629342987</v>
      </c>
      <c r="E214" s="57">
        <f t="shared" si="21"/>
        <v>-1702107.33</v>
      </c>
      <c r="F214" s="79">
        <f t="shared" si="22"/>
        <v>157980783.56736001</v>
      </c>
      <c r="G214" s="79">
        <f t="shared" si="18"/>
        <v>-40237705.57460659</v>
      </c>
      <c r="H214" s="57">
        <f t="shared" si="19"/>
        <v>117743077.99275342</v>
      </c>
      <c r="I214" s="92">
        <f t="shared" si="23"/>
        <v>-1038196.2267065911</v>
      </c>
    </row>
    <row r="215" spans="1:9" ht="14.5" customHeight="1" outlineLevel="1">
      <c r="A215" s="49">
        <v>199</v>
      </c>
      <c r="B215" s="44">
        <v>53144</v>
      </c>
      <c r="D215" s="57">
        <f t="shared" si="20"/>
        <v>294357.69498188357</v>
      </c>
      <c r="E215" s="57">
        <f t="shared" si="21"/>
        <v>-1702107.33</v>
      </c>
      <c r="F215" s="79">
        <f t="shared" si="22"/>
        <v>156573033.93234187</v>
      </c>
      <c r="G215" s="79">
        <f t="shared" si="18"/>
        <v>-39879151.742567472</v>
      </c>
      <c r="H215" s="57">
        <f t="shared" si="19"/>
        <v>116693882.18977439</v>
      </c>
      <c r="I215" s="92">
        <f t="shared" si="23"/>
        <v>-1035607.208684879</v>
      </c>
    </row>
    <row r="216" spans="1:9" ht="14.5" customHeight="1" outlineLevel="1">
      <c r="A216" s="49">
        <v>200</v>
      </c>
      <c r="B216" s="44">
        <v>53175</v>
      </c>
      <c r="D216" s="57">
        <f t="shared" si="20"/>
        <v>291734.70547443599</v>
      </c>
      <c r="E216" s="57">
        <f t="shared" si="21"/>
        <v>-1702107.33</v>
      </c>
      <c r="F216" s="79">
        <f t="shared" si="22"/>
        <v>155162661.3078163</v>
      </c>
      <c r="G216" s="79">
        <f t="shared" si="18"/>
        <v>-39519929.835100807</v>
      </c>
      <c r="H216" s="57">
        <f t="shared" si="19"/>
        <v>115642731.4727155</v>
      </c>
      <c r="I216" s="92">
        <f t="shared" si="23"/>
        <v>-1033024.647067211</v>
      </c>
    </row>
    <row r="217" spans="1:9" ht="14.5" customHeight="1" outlineLevel="1">
      <c r="A217" s="49">
        <v>201</v>
      </c>
      <c r="B217" s="44">
        <v>53206</v>
      </c>
      <c r="D217" s="57">
        <f t="shared" si="20"/>
        <v>289106.82868178876</v>
      </c>
      <c r="E217" s="57">
        <f t="shared" si="21"/>
        <v>-1702107.33</v>
      </c>
      <c r="F217" s="79">
        <f t="shared" si="22"/>
        <v>153749660.80649808</v>
      </c>
      <c r="G217" s="79">
        <f t="shared" si="18"/>
        <v>-39160038.607415058</v>
      </c>
      <c r="H217" s="57">
        <f t="shared" si="19"/>
        <v>114589622.19908303</v>
      </c>
      <c r="I217" s="92">
        <f t="shared" si="23"/>
        <v>-1030448.5257528289</v>
      </c>
    </row>
    <row r="218" spans="1:9" ht="14.5" customHeight="1" outlineLevel="1">
      <c r="A218" s="49">
        <v>202</v>
      </c>
      <c r="B218" s="44">
        <v>53236</v>
      </c>
      <c r="D218" s="57">
        <f t="shared" si="20"/>
        <v>286474.05549770757</v>
      </c>
      <c r="E218" s="57">
        <f t="shared" si="21"/>
        <v>-1702107.33</v>
      </c>
      <c r="F218" s="79">
        <f t="shared" si="22"/>
        <v>152334027.53199577</v>
      </c>
      <c r="G218" s="79">
        <f t="shared" si="18"/>
        <v>-38799476.81239932</v>
      </c>
      <c r="H218" s="57">
        <f t="shared" si="19"/>
        <v>113534550.71959645</v>
      </c>
      <c r="I218" s="92">
        <f t="shared" si="23"/>
        <v>-1027878.828681126</v>
      </c>
    </row>
    <row r="219" spans="1:9" ht="14.5" customHeight="1" outlineLevel="1">
      <c r="A219" s="49">
        <v>203</v>
      </c>
      <c r="B219" s="44">
        <v>53267</v>
      </c>
      <c r="D219" s="57">
        <f t="shared" si="20"/>
        <v>283836.37679899111</v>
      </c>
      <c r="E219" s="57">
        <f t="shared" si="21"/>
        <v>-1702107.33</v>
      </c>
      <c r="F219" s="79">
        <f t="shared" si="22"/>
        <v>150915756.57879475</v>
      </c>
      <c r="G219" s="79">
        <f t="shared" si="18"/>
        <v>-38438243.20061902</v>
      </c>
      <c r="H219" s="57">
        <f t="shared" si="19"/>
        <v>112477513.37817574</v>
      </c>
      <c r="I219" s="92">
        <f t="shared" si="23"/>
        <v>-1025315.5398315474</v>
      </c>
    </row>
    <row r="220" spans="1:9" ht="14.5" customHeight="1" outlineLevel="1">
      <c r="A220" s="49">
        <v>204</v>
      </c>
      <c r="B220" s="44">
        <v>53297</v>
      </c>
      <c r="D220" s="57">
        <f t="shared" si="20"/>
        <v>281193.78344543936</v>
      </c>
      <c r="E220" s="57">
        <f t="shared" si="21"/>
        <v>-1702107.33</v>
      </c>
      <c r="F220" s="79">
        <f t="shared" si="22"/>
        <v>149494843.03224018</v>
      </c>
      <c r="G220" s="79">
        <f t="shared" si="18"/>
        <v>-38076336.520311572</v>
      </c>
      <c r="H220" s="57">
        <f t="shared" si="19"/>
        <v>111418506.51192862</v>
      </c>
      <c r="I220" s="92">
        <f t="shared" si="23"/>
        <v>-1022758.6432234886</v>
      </c>
    </row>
    <row r="221" spans="1:9" ht="14.5" customHeight="1" outlineLevel="1">
      <c r="A221" s="49">
        <v>205</v>
      </c>
      <c r="B221" s="44">
        <v>53328</v>
      </c>
      <c r="D221" s="57">
        <f t="shared" si="20"/>
        <v>278546.26627982158</v>
      </c>
      <c r="E221" s="57">
        <f t="shared" si="21"/>
        <v>-1702107.33</v>
      </c>
      <c r="F221" s="79">
        <f t="shared" si="22"/>
        <v>148071281.96851999</v>
      </c>
      <c r="G221" s="79">
        <f t="shared" si="18"/>
        <v>-37713755.517382041</v>
      </c>
      <c r="H221" s="57">
        <f t="shared" si="19"/>
        <v>110357526.45113795</v>
      </c>
      <c r="I221" s="92">
        <f t="shared" si="23"/>
        <v>-1020208.1229161979</v>
      </c>
    </row>
    <row r="222" spans="1:9" ht="14.5" customHeight="1" outlineLevel="1">
      <c r="A222" s="49">
        <v>206</v>
      </c>
      <c r="B222" s="44">
        <v>53359</v>
      </c>
      <c r="D222" s="57">
        <f t="shared" si="20"/>
        <v>275893.81612784485</v>
      </c>
      <c r="E222" s="57">
        <f t="shared" si="21"/>
        <v>-1702107.33</v>
      </c>
      <c r="F222" s="79">
        <f t="shared" si="22"/>
        <v>146645068.45464781</v>
      </c>
      <c r="G222" s="79">
        <f t="shared" si="18"/>
        <v>-37350498.935398795</v>
      </c>
      <c r="H222" s="57">
        <f t="shared" si="19"/>
        <v>109294569.51924902</v>
      </c>
      <c r="I222" s="92">
        <f t="shared" si="23"/>
        <v>-1017663.9630086765</v>
      </c>
    </row>
    <row r="223" spans="1:9" ht="14.5" customHeight="1" outlineLevel="1">
      <c r="A223" s="49">
        <v>207</v>
      </c>
      <c r="B223" s="44">
        <v>53387</v>
      </c>
      <c r="D223" s="57">
        <f t="shared" si="20"/>
        <v>273236.42379812256</v>
      </c>
      <c r="E223" s="57">
        <f t="shared" si="21"/>
        <v>-1702107.33</v>
      </c>
      <c r="F223" s="79">
        <f t="shared" si="22"/>
        <v>145216197.54844591</v>
      </c>
      <c r="G223" s="79">
        <f t="shared" si="18"/>
        <v>-36986565.51558917</v>
      </c>
      <c r="H223" s="57">
        <f t="shared" si="19"/>
        <v>108229632.03285673</v>
      </c>
      <c r="I223" s="92">
        <f t="shared" si="23"/>
        <v>-1015126.1476395776</v>
      </c>
    </row>
    <row r="224" spans="1:9" ht="14.5" customHeight="1" outlineLevel="1">
      <c r="A224" s="49">
        <v>208</v>
      </c>
      <c r="B224" s="44">
        <v>53418</v>
      </c>
      <c r="D224" s="57">
        <f t="shared" si="20"/>
        <v>270574.08008214185</v>
      </c>
      <c r="E224" s="57">
        <f t="shared" si="21"/>
        <v>-1702107.33</v>
      </c>
      <c r="F224" s="79">
        <f t="shared" si="22"/>
        <v>143784664.29852805</v>
      </c>
      <c r="G224" s="79">
        <f t="shared" si="18"/>
        <v>-36621953.99683509</v>
      </c>
      <c r="H224" s="57">
        <f t="shared" si="19"/>
        <v>107162710.30169296</v>
      </c>
      <c r="I224" s="92">
        <f t="shared" si="23"/>
        <v>-1012594.6609871099</v>
      </c>
    </row>
    <row r="225" spans="1:9" ht="14.5" customHeight="1" outlineLevel="1">
      <c r="A225" s="49">
        <v>209</v>
      </c>
      <c r="B225" s="44">
        <v>53448</v>
      </c>
      <c r="D225" s="57">
        <f t="shared" si="20"/>
        <v>267906.77575423243</v>
      </c>
      <c r="E225" s="57">
        <f t="shared" si="21"/>
        <v>-1702107.33</v>
      </c>
      <c r="F225" s="79">
        <f t="shared" si="22"/>
        <v>142350463.74428228</v>
      </c>
      <c r="G225" s="79">
        <f t="shared" si="18"/>
        <v>-36256663.115668692</v>
      </c>
      <c r="H225" s="57">
        <f t="shared" si="19"/>
        <v>106093800.62861359</v>
      </c>
      <c r="I225" s="92">
        <f t="shared" si="23"/>
        <v>-1010069.4872689378</v>
      </c>
    </row>
    <row r="226" spans="1:9" ht="14.5" customHeight="1" outlineLevel="1">
      <c r="A226" s="49">
        <v>210</v>
      </c>
      <c r="B226" s="44">
        <v>53479</v>
      </c>
      <c r="D226" s="57">
        <f t="shared" si="20"/>
        <v>265234.50157153397</v>
      </c>
      <c r="E226" s="57">
        <f t="shared" si="21"/>
        <v>-1702107.33</v>
      </c>
      <c r="F226" s="79">
        <f t="shared" si="22"/>
        <v>140913590.9158538</v>
      </c>
      <c r="G226" s="79">
        <f t="shared" si="18"/>
        <v>-35890691.606267959</v>
      </c>
      <c r="H226" s="57">
        <f t="shared" si="19"/>
        <v>105022899.30958584</v>
      </c>
      <c r="I226" s="92">
        <f t="shared" si="23"/>
        <v>-1007550.6107420821</v>
      </c>
    </row>
    <row r="227" spans="1:9" ht="14.5" customHeight="1" outlineLevel="1">
      <c r="A227" s="49">
        <v>211</v>
      </c>
      <c r="B227" s="44">
        <v>53509</v>
      </c>
      <c r="D227" s="57">
        <f t="shared" si="20"/>
        <v>262557.24827396462</v>
      </c>
      <c r="E227" s="57">
        <f t="shared" si="21"/>
        <v>-1702107.33</v>
      </c>
      <c r="F227" s="79">
        <f t="shared" si="22"/>
        <v>139474040.83412775</v>
      </c>
      <c r="G227" s="79">
        <f t="shared" si="18"/>
        <v>-35524038.200452335</v>
      </c>
      <c r="H227" s="57">
        <f t="shared" si="19"/>
        <v>103950002.63367543</v>
      </c>
      <c r="I227" s="92">
        <f t="shared" si="23"/>
        <v>-1005038.0157028254</v>
      </c>
    </row>
    <row r="228" spans="1:9" ht="14.5" customHeight="1" outlineLevel="1">
      <c r="A228" s="49">
        <v>212</v>
      </c>
      <c r="B228" s="44">
        <v>53540</v>
      </c>
      <c r="D228" s="57">
        <f t="shared" si="20"/>
        <v>259875.00658418858</v>
      </c>
      <c r="E228" s="57">
        <f t="shared" si="21"/>
        <v>-1702107.33</v>
      </c>
      <c r="F228" s="79">
        <f t="shared" si="22"/>
        <v>138031808.51071194</v>
      </c>
      <c r="G228" s="79">
        <f t="shared" si="18"/>
        <v>-35156701.627678327</v>
      </c>
      <c r="H228" s="57">
        <f t="shared" si="19"/>
        <v>102875106.8830336</v>
      </c>
      <c r="I228" s="92">
        <f t="shared" si="23"/>
        <v>-1002531.6864866088</v>
      </c>
    </row>
    <row r="229" spans="1:9" ht="14.5" customHeight="1" outlineLevel="1">
      <c r="A229" s="49">
        <v>213</v>
      </c>
      <c r="B229" s="44">
        <v>53571</v>
      </c>
      <c r="D229" s="57">
        <f t="shared" si="20"/>
        <v>257187.76720758402</v>
      </c>
      <c r="E229" s="57">
        <f t="shared" si="21"/>
        <v>-1702107.33</v>
      </c>
      <c r="F229" s="79">
        <f t="shared" si="22"/>
        <v>136586888.94791952</v>
      </c>
      <c r="G229" s="79">
        <f t="shared" si="18"/>
        <v>-34788680.615035102</v>
      </c>
      <c r="H229" s="57">
        <f t="shared" si="19"/>
        <v>101798208.33288442</v>
      </c>
      <c r="I229" s="92">
        <f t="shared" si="23"/>
        <v>-1000031.6074679389</v>
      </c>
    </row>
    <row r="230" spans="1:9" ht="14.5" customHeight="1" outlineLevel="1">
      <c r="A230" s="49">
        <v>214</v>
      </c>
      <c r="B230" s="44">
        <v>53601</v>
      </c>
      <c r="D230" s="57">
        <f t="shared" si="20"/>
        <v>254495.52083221104</v>
      </c>
      <c r="E230" s="57">
        <f t="shared" si="21"/>
        <v>-1702107.33</v>
      </c>
      <c r="F230" s="79">
        <f t="shared" si="22"/>
        <v>135139277.13875172</v>
      </c>
      <c r="G230" s="79">
        <f t="shared" si="18"/>
        <v>-34419973.88724006</v>
      </c>
      <c r="H230" s="57">
        <f t="shared" si="19"/>
        <v>100719303.25151166</v>
      </c>
      <c r="I230" s="92">
        <f t="shared" si="23"/>
        <v>-997537.76306028874</v>
      </c>
    </row>
    <row r="231" spans="1:9" ht="14.5" customHeight="1" outlineLevel="1">
      <c r="A231" s="49">
        <v>215</v>
      </c>
      <c r="B231" s="44">
        <v>53632</v>
      </c>
      <c r="D231" s="57">
        <f t="shared" si="20"/>
        <v>251798.25812877915</v>
      </c>
      <c r="E231" s="57">
        <f t="shared" si="21"/>
        <v>-1702107.33</v>
      </c>
      <c r="F231" s="79">
        <f t="shared" si="22"/>
        <v>133688968.06688051</v>
      </c>
      <c r="G231" s="79">
        <f t="shared" si="18"/>
        <v>-34050580.166634463</v>
      </c>
      <c r="H231" s="57">
        <f t="shared" si="19"/>
        <v>99638387.900246054</v>
      </c>
      <c r="I231" s="92">
        <f t="shared" si="23"/>
        <v>-995050.13771599845</v>
      </c>
    </row>
    <row r="232" spans="1:9" ht="14.5" customHeight="1" outlineLevel="1">
      <c r="A232" s="49">
        <v>216</v>
      </c>
      <c r="B232" s="44">
        <v>53662</v>
      </c>
      <c r="D232" s="57">
        <f t="shared" si="20"/>
        <v>249095.96975061513</v>
      </c>
      <c r="E232" s="57">
        <f t="shared" si="21"/>
        <v>-1702107.33</v>
      </c>
      <c r="F232" s="79">
        <f t="shared" si="22"/>
        <v>132235956.70663112</v>
      </c>
      <c r="G232" s="79">
        <f t="shared" si="18"/>
        <v>-33680498.173178948</v>
      </c>
      <c r="H232" s="57">
        <f t="shared" si="19"/>
        <v>98555458.533452183</v>
      </c>
      <c r="I232" s="92">
        <f t="shared" si="23"/>
        <v>-992568.71592618304</v>
      </c>
    </row>
    <row r="233" spans="1:9" ht="14.5" customHeight="1" outlineLevel="1">
      <c r="A233" s="49">
        <v>217</v>
      </c>
      <c r="B233" s="44">
        <v>53693</v>
      </c>
      <c r="D233" s="57">
        <f t="shared" si="20"/>
        <v>246388.64633363046</v>
      </c>
      <c r="E233" s="57">
        <f t="shared" si="21"/>
        <v>-1702107.33</v>
      </c>
      <c r="F233" s="79">
        <f t="shared" si="22"/>
        <v>130780238.02296476</v>
      </c>
      <c r="G233" s="79">
        <f t="shared" si="18"/>
        <v>-33309726.624449123</v>
      </c>
      <c r="H233" s="57">
        <f t="shared" si="19"/>
        <v>97470511.398515642</v>
      </c>
      <c r="I233" s="92">
        <f t="shared" si="23"/>
        <v>-990093.48222063144</v>
      </c>
    </row>
    <row r="234" spans="1:9" ht="14.5" customHeight="1" outlineLevel="1">
      <c r="A234" s="49">
        <v>218</v>
      </c>
      <c r="B234" s="44">
        <v>53724</v>
      </c>
      <c r="D234" s="57">
        <f t="shared" si="20"/>
        <v>243676.2784962891</v>
      </c>
      <c r="E234" s="57">
        <f t="shared" si="21"/>
        <v>-1702107.33</v>
      </c>
      <c r="F234" s="79">
        <f t="shared" si="22"/>
        <v>129321806.97146106</v>
      </c>
      <c r="G234" s="79">
        <f t="shared" si="18"/>
        <v>-32938264.235631131</v>
      </c>
      <c r="H234" s="57">
        <f t="shared" si="19"/>
        <v>96383542.73582992</v>
      </c>
      <c r="I234" s="92">
        <f t="shared" si="23"/>
        <v>-987624.42116771208</v>
      </c>
    </row>
    <row r="235" spans="1:9" ht="14.5" customHeight="1" outlineLevel="1">
      <c r="A235" s="49">
        <v>219</v>
      </c>
      <c r="B235" s="44">
        <v>53752</v>
      </c>
      <c r="D235" s="57">
        <f t="shared" si="20"/>
        <v>240958.85683957482</v>
      </c>
      <c r="E235" s="57">
        <f t="shared" si="21"/>
        <v>-1702107.33</v>
      </c>
      <c r="F235" s="79">
        <f t="shared" si="22"/>
        <v>127860658.49830063</v>
      </c>
      <c r="G235" s="79">
        <f t="shared" si="18"/>
        <v>-32566109.719517168</v>
      </c>
      <c r="H235" s="57">
        <f t="shared" si="19"/>
        <v>95294548.778783455</v>
      </c>
      <c r="I235" s="92">
        <f t="shared" si="23"/>
        <v>-985161.51737427653</v>
      </c>
    </row>
    <row r="236" spans="1:9" ht="14.5" customHeight="1" outlineLevel="1">
      <c r="A236" s="49">
        <v>220</v>
      </c>
      <c r="B236" s="44">
        <v>53783</v>
      </c>
      <c r="D236" s="57">
        <f t="shared" si="20"/>
        <v>238236.37194695865</v>
      </c>
      <c r="E236" s="57">
        <f t="shared" si="21"/>
        <v>-1702107.33</v>
      </c>
      <c r="F236" s="79">
        <f t="shared" si="22"/>
        <v>126396787.54024759</v>
      </c>
      <c r="G236" s="79">
        <f t="shared" si="18"/>
        <v>-32193261.786501057</v>
      </c>
      <c r="H236" s="57">
        <f t="shared" si="19"/>
        <v>94203525.753746539</v>
      </c>
      <c r="I236" s="92">
        <f t="shared" si="23"/>
        <v>-982704.75548556284</v>
      </c>
    </row>
    <row r="237" spans="1:9" ht="14.5" customHeight="1" outlineLevel="1">
      <c r="A237" s="49">
        <v>221</v>
      </c>
      <c r="B237" s="44">
        <v>53813</v>
      </c>
      <c r="D237" s="57">
        <f t="shared" si="20"/>
        <v>235508.81438436636</v>
      </c>
      <c r="E237" s="57">
        <f t="shared" si="21"/>
        <v>-1702107.33</v>
      </c>
      <c r="F237" s="79">
        <f t="shared" si="22"/>
        <v>124930189.02463196</v>
      </c>
      <c r="G237" s="79">
        <f t="shared" si="18"/>
        <v>-31819719.144573759</v>
      </c>
      <c r="H237" s="57">
        <f t="shared" si="19"/>
        <v>93110469.880058199</v>
      </c>
      <c r="I237" s="92">
        <f t="shared" si="23"/>
        <v>-980254.12018509989</v>
      </c>
    </row>
    <row r="238" spans="1:9" ht="14.5" customHeight="1" outlineLevel="1">
      <c r="A238" s="49">
        <v>222</v>
      </c>
      <c r="B238" s="44">
        <v>53844</v>
      </c>
      <c r="D238" s="57">
        <f t="shared" si="20"/>
        <v>232776.17470014549</v>
      </c>
      <c r="E238" s="57">
        <f t="shared" si="21"/>
        <v>-1702107.33</v>
      </c>
      <c r="F238" s="79">
        <f t="shared" si="22"/>
        <v>123460857.8693321</v>
      </c>
      <c r="G238" s="79">
        <f t="shared" si="18"/>
        <v>-31445480.499318887</v>
      </c>
      <c r="H238" s="57">
        <f t="shared" si="19"/>
        <v>92015377.370013222</v>
      </c>
      <c r="I238" s="92">
        <f t="shared" si="23"/>
        <v>-977809.59619461349</v>
      </c>
    </row>
    <row r="239" spans="1:9" ht="14.5" customHeight="1" outlineLevel="1">
      <c r="A239" s="49">
        <v>223</v>
      </c>
      <c r="B239" s="44">
        <v>53874</v>
      </c>
      <c r="D239" s="57">
        <f t="shared" si="20"/>
        <v>230038.44342503307</v>
      </c>
      <c r="E239" s="57">
        <f t="shared" si="21"/>
        <v>-1702107.33</v>
      </c>
      <c r="F239" s="79">
        <f t="shared" si="22"/>
        <v>121988788.98275714</v>
      </c>
      <c r="G239" s="79">
        <f t="shared" si="18"/>
        <v>-31070544.55390824</v>
      </c>
      <c r="H239" s="57">
        <f t="shared" si="19"/>
        <v>90918244.428848892</v>
      </c>
      <c r="I239" s="92">
        <f t="shared" si="23"/>
        <v>-975371.16827392892</v>
      </c>
    </row>
    <row r="240" spans="1:9" ht="14.5" customHeight="1" outlineLevel="1">
      <c r="A240" s="49">
        <v>224</v>
      </c>
      <c r="B240" s="44">
        <v>53905</v>
      </c>
      <c r="D240" s="57">
        <f t="shared" si="20"/>
        <v>227295.61107212224</v>
      </c>
      <c r="E240" s="57">
        <f t="shared" si="21"/>
        <v>-1702107.33</v>
      </c>
      <c r="F240" s="79">
        <f t="shared" si="22"/>
        <v>120513977.26382926</v>
      </c>
      <c r="G240" s="79">
        <f t="shared" si="18"/>
        <v>-30694910.009097312</v>
      </c>
      <c r="H240" s="57">
        <f t="shared" si="19"/>
        <v>89819067.254731953</v>
      </c>
      <c r="I240" s="92">
        <f t="shared" si="23"/>
        <v>-972938.82122087665</v>
      </c>
    </row>
    <row r="241" spans="1:9" ht="14.5" customHeight="1" outlineLevel="1">
      <c r="A241" s="49">
        <v>225</v>
      </c>
      <c r="B241" s="44">
        <v>53936</v>
      </c>
      <c r="D241" s="57">
        <f t="shared" si="20"/>
        <v>224547.66813682989</v>
      </c>
      <c r="E241" s="57">
        <f t="shared" si="21"/>
        <v>-1702107.33</v>
      </c>
      <c r="F241" s="79">
        <f t="shared" si="22"/>
        <v>119036417.6019661</v>
      </c>
      <c r="G241" s="79">
        <f t="shared" si="18"/>
        <v>-30318575.563220762</v>
      </c>
      <c r="H241" s="57">
        <f t="shared" si="19"/>
        <v>88717842.038745344</v>
      </c>
      <c r="I241" s="92">
        <f t="shared" si="23"/>
        <v>-970512.53987119859</v>
      </c>
    </row>
    <row r="242" spans="1:9" ht="14.5" customHeight="1" outlineLevel="1">
      <c r="A242" s="49">
        <v>226</v>
      </c>
      <c r="B242" s="44">
        <v>53966</v>
      </c>
      <c r="D242" s="57">
        <f t="shared" si="20"/>
        <v>221794.60509686335</v>
      </c>
      <c r="E242" s="57">
        <f t="shared" si="21"/>
        <v>-1702107.33</v>
      </c>
      <c r="F242" s="79">
        <f t="shared" si="22"/>
        <v>117556104.87706296</v>
      </c>
      <c r="G242" s="79">
        <f t="shared" si="18"/>
        <v>-29941539.912187934</v>
      </c>
      <c r="H242" s="57">
        <f t="shared" si="19"/>
        <v>87614564.964875028</v>
      </c>
      <c r="I242" s="92">
        <f t="shared" si="23"/>
        <v>-968092.30909845268</v>
      </c>
    </row>
    <row r="243" spans="1:9" ht="14.5" customHeight="1" outlineLevel="1">
      <c r="A243" s="49">
        <v>227</v>
      </c>
      <c r="B243" s="44">
        <v>53997</v>
      </c>
      <c r="D243" s="57">
        <f t="shared" si="20"/>
        <v>219036.41241218758</v>
      </c>
      <c r="E243" s="57">
        <f t="shared" si="21"/>
        <v>-1702107.33</v>
      </c>
      <c r="F243" s="79">
        <f t="shared" si="22"/>
        <v>116073033.95947514</v>
      </c>
      <c r="G243" s="79">
        <f t="shared" si="18"/>
        <v>-29563801.749478318</v>
      </c>
      <c r="H243" s="57">
        <f t="shared" si="19"/>
        <v>86509232.209996819</v>
      </c>
      <c r="I243" s="92">
        <f t="shared" si="23"/>
        <v>-965678.11381391797</v>
      </c>
    </row>
    <row r="244" spans="1:9" ht="14.5" customHeight="1" outlineLevel="1">
      <c r="A244" s="49">
        <v>228</v>
      </c>
      <c r="B244" s="44">
        <v>54027</v>
      </c>
      <c r="D244" s="57">
        <f t="shared" si="20"/>
        <v>216273.08052499205</v>
      </c>
      <c r="E244" s="57">
        <f t="shared" si="21"/>
        <v>-1702107.33</v>
      </c>
      <c r="F244" s="79">
        <f t="shared" si="22"/>
        <v>114587199.71000014</v>
      </c>
      <c r="G244" s="79">
        <f t="shared" si="18"/>
        <v>-29185359.766137034</v>
      </c>
      <c r="H244" s="57">
        <f t="shared" si="19"/>
        <v>85401839.943863109</v>
      </c>
      <c r="I244" s="92">
        <f t="shared" si="23"/>
        <v>-963269.9389665015</v>
      </c>
    </row>
    <row r="245" spans="1:9" ht="14.5" customHeight="1" outlineLevel="1">
      <c r="A245" s="49">
        <v>229</v>
      </c>
      <c r="B245" s="44">
        <v>54058</v>
      </c>
      <c r="D245" s="57">
        <f t="shared" si="20"/>
        <v>213504.59985965778</v>
      </c>
      <c r="E245" s="57">
        <f t="shared" si="21"/>
        <v>-1702107.33</v>
      </c>
      <c r="F245" s="79">
        <f t="shared" si="22"/>
        <v>113098596.9798598</v>
      </c>
      <c r="G245" s="79">
        <f t="shared" si="18"/>
        <v>-28806212.650770288</v>
      </c>
      <c r="H245" s="57">
        <f t="shared" si="19"/>
        <v>84292384.329089507</v>
      </c>
      <c r="I245" s="92">
        <f t="shared" si="23"/>
        <v>-960867.76954264496</v>
      </c>
    </row>
    <row r="246" spans="1:9" ht="14.5" customHeight="1" outlineLevel="1">
      <c r="A246" s="49">
        <v>230</v>
      </c>
      <c r="B246" s="44">
        <v>54089</v>
      </c>
      <c r="D246" s="57">
        <f t="shared" si="20"/>
        <v>210730.96082272378</v>
      </c>
      <c r="E246" s="57">
        <f t="shared" si="21"/>
        <v>-1702107.33</v>
      </c>
      <c r="F246" s="79">
        <f t="shared" si="22"/>
        <v>111607220.61068252</v>
      </c>
      <c r="G246" s="79">
        <f t="shared" si="18"/>
        <v>-28426359.089540835</v>
      </c>
      <c r="H246" s="57">
        <f t="shared" si="19"/>
        <v>83180861.521141678</v>
      </c>
      <c r="I246" s="92">
        <f t="shared" si="23"/>
        <v>-958471.59056622966</v>
      </c>
    </row>
    <row r="247" spans="1:9" ht="14.5" customHeight="1" outlineLevel="1">
      <c r="A247" s="49">
        <v>231</v>
      </c>
      <c r="B247" s="44">
        <v>54118</v>
      </c>
      <c r="D247" s="57">
        <f t="shared" si="20"/>
        <v>207952.15380285421</v>
      </c>
      <c r="E247" s="57">
        <f t="shared" si="21"/>
        <v>-1702107.33</v>
      </c>
      <c r="F247" s="79">
        <f t="shared" si="22"/>
        <v>110113065.43448538</v>
      </c>
      <c r="G247" s="79">
        <f t="shared" si="18"/>
        <v>-28045797.766163424</v>
      </c>
      <c r="H247" s="57">
        <f t="shared" si="19"/>
        <v>82067267.668321952</v>
      </c>
      <c r="I247" s="92">
        <f t="shared" si="23"/>
        <v>-956081.38709848339</v>
      </c>
    </row>
    <row r="248" spans="1:9" ht="14.5" customHeight="1" outlineLevel="1">
      <c r="A248" s="49">
        <v>232</v>
      </c>
      <c r="B248" s="44">
        <v>54149</v>
      </c>
      <c r="D248" s="57">
        <f t="shared" si="20"/>
        <v>205168.16917080487</v>
      </c>
      <c r="E248" s="57">
        <f t="shared" si="21"/>
        <v>-1702107.33</v>
      </c>
      <c r="F248" s="79">
        <f t="shared" si="22"/>
        <v>108616126.27365619</v>
      </c>
      <c r="G248" s="79">
        <f t="shared" si="18"/>
        <v>-27664527.361900229</v>
      </c>
      <c r="H248" s="57">
        <f t="shared" si="19"/>
        <v>80951598.911755964</v>
      </c>
      <c r="I248" s="92">
        <f t="shared" si="23"/>
        <v>-953697.14423788863</v>
      </c>
    </row>
    <row r="249" spans="1:9" ht="14.5" customHeight="1" outlineLevel="1">
      <c r="A249" s="49">
        <v>233</v>
      </c>
      <c r="B249" s="44">
        <v>54179</v>
      </c>
      <c r="D249" s="57">
        <f t="shared" si="20"/>
        <v>202378.99727938991</v>
      </c>
      <c r="E249" s="57">
        <f t="shared" si="21"/>
        <v>-1702107.33</v>
      </c>
      <c r="F249" s="79">
        <f t="shared" si="22"/>
        <v>107116397.94093558</v>
      </c>
      <c r="G249" s="79">
        <f t="shared" si="18"/>
        <v>-27282546.55555629</v>
      </c>
      <c r="H249" s="57">
        <f t="shared" si="19"/>
        <v>79833851.385379285</v>
      </c>
      <c r="I249" s="92">
        <f t="shared" si="23"/>
        <v>-951318.84712008853</v>
      </c>
    </row>
    <row r="250" spans="1:9" ht="14.5" customHeight="1" outlineLevel="1">
      <c r="A250" s="49">
        <v>234</v>
      </c>
      <c r="B250" s="44">
        <v>54210</v>
      </c>
      <c r="D250" s="57">
        <f t="shared" si="20"/>
        <v>199584.62846344823</v>
      </c>
      <c r="E250" s="57">
        <f t="shared" si="21"/>
        <v>-1702107.33</v>
      </c>
      <c r="F250" s="79">
        <f t="shared" si="22"/>
        <v>105613875.23939903</v>
      </c>
      <c r="G250" s="79">
        <f t="shared" si="18"/>
        <v>-26899854.023474932</v>
      </c>
      <c r="H250" s="57">
        <f t="shared" si="19"/>
        <v>78714021.215924099</v>
      </c>
      <c r="I250" s="92">
        <f t="shared" si="23"/>
        <v>-948946.48091779393</v>
      </c>
    </row>
    <row r="251" spans="1:9" ht="14.5" customHeight="1" outlineLevel="1">
      <c r="A251" s="49">
        <v>235</v>
      </c>
      <c r="B251" s="44">
        <v>54240</v>
      </c>
      <c r="D251" s="57">
        <f t="shared" si="20"/>
        <v>196785.05303981024</v>
      </c>
      <c r="E251" s="57">
        <f t="shared" si="21"/>
        <v>-1702107.33</v>
      </c>
      <c r="F251" s="79">
        <f t="shared" si="22"/>
        <v>104108552.96243884</v>
      </c>
      <c r="G251" s="79">
        <f t="shared" si="18"/>
        <v>-26516448.43953317</v>
      </c>
      <c r="H251" s="57">
        <f t="shared" si="19"/>
        <v>77592104.522905663</v>
      </c>
      <c r="I251" s="92">
        <f t="shared" si="23"/>
        <v>-946580.03084069234</v>
      </c>
    </row>
    <row r="252" spans="1:9" ht="14.5" customHeight="1" outlineLevel="1">
      <c r="A252" s="49">
        <v>236</v>
      </c>
      <c r="B252" s="44">
        <v>54271</v>
      </c>
      <c r="D252" s="57">
        <f t="shared" si="20"/>
        <v>193980.26130726415</v>
      </c>
      <c r="E252" s="57">
        <f t="shared" si="21"/>
        <v>-1702107.33</v>
      </c>
      <c r="F252" s="79">
        <f t="shared" si="22"/>
        <v>102600425.89374611</v>
      </c>
      <c r="G252" s="79">
        <f t="shared" si="18"/>
        <v>-26132328.475137133</v>
      </c>
      <c r="H252" s="57">
        <f t="shared" si="19"/>
        <v>76468097.418608978</v>
      </c>
      <c r="I252" s="92">
        <f t="shared" si="23"/>
        <v>-944219.48213535396</v>
      </c>
    </row>
    <row r="253" spans="1:9" ht="14.5" customHeight="1" outlineLevel="1">
      <c r="A253" s="49">
        <v>237</v>
      </c>
      <c r="B253" s="44">
        <v>54302</v>
      </c>
      <c r="D253" s="57">
        <f t="shared" si="20"/>
        <v>191170.24354652246</v>
      </c>
      <c r="E253" s="57">
        <f t="shared" si="21"/>
        <v>-1702107.33</v>
      </c>
      <c r="F253" s="79">
        <f t="shared" si="22"/>
        <v>101089488.80729263</v>
      </c>
      <c r="G253" s="79">
        <f t="shared" si="18"/>
        <v>-25747492.799217429</v>
      </c>
      <c r="H253" s="57">
        <f t="shared" si="19"/>
        <v>75341996.008075193</v>
      </c>
      <c r="I253" s="92">
        <f t="shared" si="23"/>
        <v>-941864.82008514111</v>
      </c>
    </row>
    <row r="254" spans="1:9">
      <c r="A254" s="49">
        <v>238</v>
      </c>
      <c r="B254" s="44">
        <v>54332</v>
      </c>
      <c r="D254" s="57">
        <f t="shared" si="20"/>
        <v>188354.99002018798</v>
      </c>
      <c r="E254" s="57">
        <f t="shared" si="21"/>
        <v>-1702107.33</v>
      </c>
      <c r="F254" s="79">
        <f t="shared" si="22"/>
        <v>99575736.467312813</v>
      </c>
      <c r="G254" s="79">
        <f t="shared" si="18"/>
        <v>-25361940.078224573</v>
      </c>
      <c r="H254" s="57">
        <f t="shared" si="19"/>
        <v>74213796.389088243</v>
      </c>
      <c r="I254" s="92">
        <f t="shared" si="23"/>
        <v>-939516.03001011605</v>
      </c>
    </row>
    <row r="255" spans="1:9">
      <c r="A255" s="49">
        <v>239</v>
      </c>
      <c r="B255" s="44">
        <v>54363</v>
      </c>
      <c r="D255" s="57">
        <f t="shared" si="20"/>
        <v>185534.49097272061</v>
      </c>
      <c r="E255" s="57">
        <f t="shared" si="21"/>
        <v>-1702107.33</v>
      </c>
      <c r="F255" s="79">
        <f t="shared" si="22"/>
        <v>98059163.628285542</v>
      </c>
      <c r="G255" s="79">
        <f t="shared" si="18"/>
        <v>-24975668.976124328</v>
      </c>
      <c r="H255" s="57">
        <f t="shared" si="19"/>
        <v>73083494.652161211</v>
      </c>
      <c r="I255" s="92">
        <f t="shared" si="23"/>
        <v>-937173.09726694878</v>
      </c>
    </row>
    <row r="256" spans="1:9">
      <c r="A256" s="49">
        <v>240</v>
      </c>
      <c r="B256" s="44">
        <v>54393</v>
      </c>
      <c r="D256" s="57">
        <f t="shared" si="20"/>
        <v>182708.73663040303</v>
      </c>
      <c r="E256" s="57">
        <f t="shared" si="21"/>
        <v>-1702107.33</v>
      </c>
      <c r="F256" s="79">
        <f t="shared" si="22"/>
        <v>96539765.034915954</v>
      </c>
      <c r="G256" s="79">
        <f t="shared" si="18"/>
        <v>-24588678.154393092</v>
      </c>
      <c r="H256" s="57">
        <f t="shared" si="19"/>
        <v>71951086.880522862</v>
      </c>
      <c r="I256" s="92">
        <f t="shared" si="23"/>
        <v>-934836.00724882644</v>
      </c>
    </row>
    <row r="257" spans="1:9">
      <c r="A257" s="49">
        <v>241</v>
      </c>
      <c r="B257" s="44">
        <v>54424</v>
      </c>
      <c r="D257" s="57">
        <f t="shared" si="20"/>
        <v>179877.71720130715</v>
      </c>
      <c r="E257" s="57">
        <f t="shared" si="21"/>
        <v>-1702107.33</v>
      </c>
      <c r="F257" s="79">
        <f t="shared" si="22"/>
        <v>95017535.422117263</v>
      </c>
      <c r="G257" s="79">
        <f t="shared" si="18"/>
        <v>-24200966.272013266</v>
      </c>
      <c r="H257" s="57">
        <f t="shared" si="19"/>
        <v>70816569.150104001</v>
      </c>
      <c r="I257" s="92">
        <f t="shared" si="23"/>
        <v>-932504.74538536335</v>
      </c>
    </row>
    <row r="258" spans="1:9">
      <c r="A258" s="49">
        <v>242</v>
      </c>
      <c r="B258" s="44">
        <v>54455</v>
      </c>
      <c r="D258" s="57">
        <f t="shared" si="20"/>
        <v>177041.42287526</v>
      </c>
      <c r="E258" s="57">
        <f t="shared" si="21"/>
        <v>-1702107.33</v>
      </c>
      <c r="F258" s="79">
        <f t="shared" si="22"/>
        <v>93492469.51499252</v>
      </c>
      <c r="G258" s="79">
        <f t="shared" si="18"/>
        <v>-23812531.985468592</v>
      </c>
      <c r="H258" s="57">
        <f t="shared" si="19"/>
        <v>69679937.529523924</v>
      </c>
      <c r="I258" s="92">
        <f t="shared" si="23"/>
        <v>-930179.29714250681</v>
      </c>
    </row>
    <row r="259" spans="1:9">
      <c r="A259" s="49">
        <v>243</v>
      </c>
      <c r="B259" s="44">
        <v>54483</v>
      </c>
      <c r="D259" s="57">
        <f t="shared" si="20"/>
        <v>174199.84382380982</v>
      </c>
      <c r="E259" s="57">
        <f t="shared" si="21"/>
        <v>-1702107.33</v>
      </c>
      <c r="F259" s="79">
        <f t="shared" si="22"/>
        <v>91964562.028816327</v>
      </c>
      <c r="G259" s="79">
        <f t="shared" si="18"/>
        <v>-23423373.948739517</v>
      </c>
      <c r="H259" s="57">
        <f t="shared" si="19"/>
        <v>68541188.080076814</v>
      </c>
      <c r="I259" s="92">
        <f t="shared" si="23"/>
        <v>-927859.64802245097</v>
      </c>
    </row>
    <row r="260" spans="1:9">
      <c r="A260" s="49">
        <v>244</v>
      </c>
      <c r="B260" s="44">
        <v>54514</v>
      </c>
      <c r="D260" s="57">
        <f t="shared" si="20"/>
        <v>171352.97020019204</v>
      </c>
      <c r="E260" s="57">
        <f t="shared" si="21"/>
        <v>-1702107.33</v>
      </c>
      <c r="F260" s="79">
        <f t="shared" si="22"/>
        <v>90433807.669016525</v>
      </c>
      <c r="G260" s="79">
        <f t="shared" si="18"/>
        <v>-23033490.813298509</v>
      </c>
      <c r="H260" s="57">
        <f t="shared" si="19"/>
        <v>67400316.855718017</v>
      </c>
      <c r="I260" s="92">
        <f t="shared" si="23"/>
        <v>-925545.78356354218</v>
      </c>
    </row>
    <row r="261" spans="1:9">
      <c r="A261" s="49">
        <v>245</v>
      </c>
      <c r="B261" s="44">
        <v>54544</v>
      </c>
      <c r="D261" s="57">
        <f t="shared" si="20"/>
        <v>168500.79213929505</v>
      </c>
      <c r="E261" s="57">
        <f t="shared" si="21"/>
        <v>-1702107.33</v>
      </c>
      <c r="F261" s="79">
        <f t="shared" si="22"/>
        <v>88900201.131155819</v>
      </c>
      <c r="G261" s="79">
        <f t="shared" si="18"/>
        <v>-22642881.228105385</v>
      </c>
      <c r="H261" s="57">
        <f t="shared" si="19"/>
        <v>66257319.903050438</v>
      </c>
      <c r="I261" s="92">
        <f t="shared" si="23"/>
        <v>-923237.68934019154</v>
      </c>
    </row>
    <row r="262" spans="1:9">
      <c r="A262" s="49">
        <v>246</v>
      </c>
      <c r="B262" s="44">
        <v>54575</v>
      </c>
      <c r="D262" s="57">
        <f t="shared" si="20"/>
        <v>165643.29975762611</v>
      </c>
      <c r="E262" s="57">
        <f t="shared" si="21"/>
        <v>-1702107.33</v>
      </c>
      <c r="F262" s="79">
        <f t="shared" si="22"/>
        <v>87363737.10091345</v>
      </c>
      <c r="G262" s="79">
        <f t="shared" si="18"/>
        <v>-22251543.839602653</v>
      </c>
      <c r="H262" s="57">
        <f t="shared" si="19"/>
        <v>65112193.261310801</v>
      </c>
      <c r="I262" s="92">
        <f t="shared" si="23"/>
        <v>-920935.35096278496</v>
      </c>
    </row>
    <row r="263" spans="1:9">
      <c r="A263" s="49">
        <v>247</v>
      </c>
      <c r="B263" s="44">
        <v>54605</v>
      </c>
      <c r="D263" s="57">
        <f t="shared" si="20"/>
        <v>162780.48315327702</v>
      </c>
      <c r="E263" s="57">
        <f t="shared" si="21"/>
        <v>-1702107.33</v>
      </c>
      <c r="F263" s="79">
        <f t="shared" si="22"/>
        <v>85824410.254066736</v>
      </c>
      <c r="G263" s="79">
        <f t="shared" si="18"/>
        <v>-21859477.291710798</v>
      </c>
      <c r="H263" s="57">
        <f t="shared" si="19"/>
        <v>63964932.962355942</v>
      </c>
      <c r="I263" s="92">
        <f t="shared" si="23"/>
        <v>-918638.754077591</v>
      </c>
    </row>
    <row r="264" spans="1:9">
      <c r="A264" s="49">
        <v>248</v>
      </c>
      <c r="B264" s="44">
        <v>54636</v>
      </c>
      <c r="D264" s="57">
        <f t="shared" si="20"/>
        <v>159912.33240588984</v>
      </c>
      <c r="E264" s="57">
        <f t="shared" si="21"/>
        <v>-1702107.33</v>
      </c>
      <c r="F264" s="79">
        <f t="shared" si="22"/>
        <v>84282215.256472632</v>
      </c>
      <c r="G264" s="79">
        <f t="shared" si="18"/>
        <v>-21466680.225823577</v>
      </c>
      <c r="H264" s="57">
        <f t="shared" si="19"/>
        <v>62815535.030649051</v>
      </c>
      <c r="I264" s="92">
        <f t="shared" si="23"/>
        <v>-916347.88436667458</v>
      </c>
    </row>
    <row r="265" spans="1:9">
      <c r="A265" s="49">
        <v>249</v>
      </c>
      <c r="B265" s="44">
        <v>54667</v>
      </c>
      <c r="D265" s="57">
        <f t="shared" si="20"/>
        <v>157038.83757662264</v>
      </c>
      <c r="E265" s="57">
        <f t="shared" si="21"/>
        <v>-1702107.33</v>
      </c>
      <c r="F265" s="79">
        <f t="shared" si="22"/>
        <v>82737146.764049262</v>
      </c>
      <c r="G265" s="79">
        <f t="shared" si="18"/>
        <v>-21073151.280803345</v>
      </c>
      <c r="H265" s="57">
        <f t="shared" si="19"/>
        <v>61663995.483245917</v>
      </c>
      <c r="I265" s="92">
        <f t="shared" si="23"/>
        <v>-914062.72754780483</v>
      </c>
    </row>
    <row r="266" spans="1:9">
      <c r="A266" s="49">
        <v>250</v>
      </c>
      <c r="B266" s="44">
        <v>54697</v>
      </c>
      <c r="D266" s="57">
        <f t="shared" si="20"/>
        <v>154159.9887081148</v>
      </c>
      <c r="E266" s="57">
        <f t="shared" si="21"/>
        <v>-1702107.33</v>
      </c>
      <c r="F266" s="79">
        <f t="shared" si="22"/>
        <v>81189199.422757372</v>
      </c>
      <c r="G266" s="79">
        <f t="shared" si="18"/>
        <v>-20678889.092976302</v>
      </c>
      <c r="H266" s="57">
        <f t="shared" si="19"/>
        <v>60510310.32978107</v>
      </c>
      <c r="I266" s="92">
        <f t="shared" si="23"/>
        <v>-911783.26937436895</v>
      </c>
    </row>
    <row r="267" spans="1:9">
      <c r="A267" s="49">
        <v>251</v>
      </c>
      <c r="B267" s="44">
        <v>54728</v>
      </c>
      <c r="D267" s="57">
        <f t="shared" si="20"/>
        <v>151275.77582445269</v>
      </c>
      <c r="E267" s="57">
        <f t="shared" si="21"/>
        <v>-1702107.33</v>
      </c>
      <c r="F267" s="79">
        <f t="shared" si="22"/>
        <v>79638367.868581831</v>
      </c>
      <c r="G267" s="79">
        <f t="shared" si="18"/>
        <v>-20283892.296127792</v>
      </c>
      <c r="H267" s="57">
        <f t="shared" si="19"/>
        <v>59354475.572454035</v>
      </c>
      <c r="I267" s="92">
        <f t="shared" si="23"/>
        <v>-909509.49563528073</v>
      </c>
    </row>
    <row r="268" spans="1:9">
      <c r="A268" s="49">
        <v>252</v>
      </c>
      <c r="B268" s="44">
        <v>54758</v>
      </c>
      <c r="D268" s="57">
        <f t="shared" si="20"/>
        <v>148386.18893113508</v>
      </c>
      <c r="E268" s="57">
        <f t="shared" si="21"/>
        <v>-1702107.33</v>
      </c>
      <c r="F268" s="79">
        <f t="shared" si="22"/>
        <v>78084646.727512971</v>
      </c>
      <c r="G268" s="79">
        <f t="shared" si="18"/>
        <v>-19888159.521497551</v>
      </c>
      <c r="H268" s="57">
        <f t="shared" si="19"/>
        <v>58196487.206015423</v>
      </c>
      <c r="I268" s="92">
        <f t="shared" si="23"/>
        <v>-907241.39215489349</v>
      </c>
    </row>
    <row r="269" spans="1:9">
      <c r="A269" s="49">
        <v>253</v>
      </c>
      <c r="B269" s="44">
        <v>54789</v>
      </c>
      <c r="D269" s="57">
        <f t="shared" si="20"/>
        <v>145491.21801503855</v>
      </c>
      <c r="E269" s="57">
        <f t="shared" si="21"/>
        <v>-1702107.33</v>
      </c>
      <c r="F269" s="79">
        <f t="shared" si="22"/>
        <v>76528030.615528017</v>
      </c>
      <c r="G269" s="79">
        <f t="shared" si="18"/>
        <v>-19491689.397774983</v>
      </c>
      <c r="H269" s="57">
        <f t="shared" si="19"/>
        <v>57036341.217753038</v>
      </c>
      <c r="I269" s="92">
        <f t="shared" si="23"/>
        <v>-904978.94479291106</v>
      </c>
    </row>
    <row r="270" spans="1:9">
      <c r="A270" s="49">
        <v>254</v>
      </c>
      <c r="B270" s="44">
        <v>54820</v>
      </c>
      <c r="D270" s="57">
        <f t="shared" si="20"/>
        <v>142590.85304438259</v>
      </c>
      <c r="E270" s="57">
        <f t="shared" si="21"/>
        <v>-1702107.33</v>
      </c>
      <c r="F270" s="79">
        <f t="shared" si="22"/>
        <v>74968514.138572395</v>
      </c>
      <c r="G270" s="79">
        <f t="shared" si="18"/>
        <v>-19094480.551094387</v>
      </c>
      <c r="H270" s="57">
        <f t="shared" si="19"/>
        <v>55874033.587478012</v>
      </c>
      <c r="I270" s="92">
        <f t="shared" si="23"/>
        <v>-902722.13944430044</v>
      </c>
    </row>
    <row r="271" spans="1:9">
      <c r="A271" s="49">
        <v>255</v>
      </c>
      <c r="B271" s="44">
        <v>54848</v>
      </c>
      <c r="D271" s="57">
        <f t="shared" si="20"/>
        <v>139685.08396869502</v>
      </c>
      <c r="E271" s="57">
        <f t="shared" si="21"/>
        <v>-1702107.33</v>
      </c>
      <c r="F271" s="79">
        <f t="shared" si="22"/>
        <v>73406091.892541096</v>
      </c>
      <c r="G271" s="79">
        <f t="shared" si="18"/>
        <v>-18696531.605030216</v>
      </c>
      <c r="H271" s="57">
        <f t="shared" si="19"/>
        <v>54709560.287510879</v>
      </c>
      <c r="I271" s="92">
        <f t="shared" si="23"/>
        <v>-900470.9620392028</v>
      </c>
    </row>
    <row r="272" spans="1:9">
      <c r="A272" s="49">
        <v>256</v>
      </c>
      <c r="B272" s="44">
        <v>54879</v>
      </c>
      <c r="D272" s="57">
        <f t="shared" si="20"/>
        <v>136773.90071877721</v>
      </c>
      <c r="E272" s="57">
        <f t="shared" si="21"/>
        <v>-1702107.33</v>
      </c>
      <c r="F272" s="79">
        <f t="shared" si="22"/>
        <v>71840758.463259876</v>
      </c>
      <c r="G272" s="79">
        <f t="shared" ref="G272:G316" si="24">-F272*$D$5</f>
        <v>-18297841.180592287</v>
      </c>
      <c r="H272" s="57">
        <f t="shared" ref="H272:H316" si="25">F272+G272</f>
        <v>53542917.282667592</v>
      </c>
      <c r="I272" s="92">
        <f t="shared" si="23"/>
        <v>-898225.39854284551</v>
      </c>
    </row>
    <row r="273" spans="1:9">
      <c r="A273" s="49">
        <v>257</v>
      </c>
      <c r="B273" s="44">
        <v>54909</v>
      </c>
      <c r="D273" s="57">
        <f t="shared" si="20"/>
        <v>133857.29320666898</v>
      </c>
      <c r="E273" s="57">
        <f t="shared" si="21"/>
        <v>-1702107.33</v>
      </c>
      <c r="F273" s="79">
        <f t="shared" si="22"/>
        <v>70272508.42646654</v>
      </c>
      <c r="G273" s="79">
        <f t="shared" si="24"/>
        <v>-17898407.896221027</v>
      </c>
      <c r="H273" s="57">
        <f t="shared" si="25"/>
        <v>52374100.530245513</v>
      </c>
      <c r="I273" s="92">
        <f t="shared" si="23"/>
        <v>-895985.43495545676</v>
      </c>
    </row>
    <row r="274" spans="1:9">
      <c r="A274" s="49">
        <v>258</v>
      </c>
      <c r="B274" s="44">
        <v>54940</v>
      </c>
      <c r="D274" s="57">
        <f t="shared" ref="D274:D316" si="26">H273*$D$2</f>
        <v>130935.25132561379</v>
      </c>
      <c r="E274" s="57">
        <f t="shared" ref="E274:E316" si="27">-$D$3</f>
        <v>-1702107.33</v>
      </c>
      <c r="F274" s="79">
        <f t="shared" ref="F274:F316" si="28">F273+C274+D274+E274</f>
        <v>68701336.347792149</v>
      </c>
      <c r="G274" s="79">
        <f t="shared" si="24"/>
        <v>-17498230.36778266</v>
      </c>
      <c r="H274" s="57">
        <f t="shared" si="25"/>
        <v>51203105.980009489</v>
      </c>
      <c r="I274" s="92">
        <f t="shared" ref="I274:I316" si="29">((1/((1+$D$7)^A274))*E274)</f>
        <v>-893751.05731217656</v>
      </c>
    </row>
    <row r="275" spans="1:9">
      <c r="A275" s="49">
        <v>259</v>
      </c>
      <c r="B275" s="44">
        <v>54970</v>
      </c>
      <c r="D275" s="57">
        <f t="shared" si="26"/>
        <v>128007.76495002373</v>
      </c>
      <c r="E275" s="57">
        <f t="shared" si="27"/>
        <v>-1702107.33</v>
      </c>
      <c r="F275" s="79">
        <f t="shared" si="28"/>
        <v>67127236.782742172</v>
      </c>
      <c r="G275" s="79">
        <f t="shared" si="24"/>
        <v>-17097307.20856443</v>
      </c>
      <c r="H275" s="57">
        <f t="shared" si="25"/>
        <v>50029929.574177742</v>
      </c>
      <c r="I275" s="92">
        <f t="shared" si="29"/>
        <v>-891522.25168296916</v>
      </c>
    </row>
    <row r="276" spans="1:9">
      <c r="A276" s="49">
        <v>260</v>
      </c>
      <c r="B276" s="44">
        <v>55001</v>
      </c>
      <c r="D276" s="57">
        <f t="shared" si="26"/>
        <v>125074.82393544435</v>
      </c>
      <c r="E276" s="57">
        <f t="shared" si="27"/>
        <v>-1702107.33</v>
      </c>
      <c r="F276" s="79">
        <f t="shared" si="28"/>
        <v>65550204.276677623</v>
      </c>
      <c r="G276" s="79">
        <f t="shared" si="24"/>
        <v>-16695637.02926979</v>
      </c>
      <c r="H276" s="57">
        <f t="shared" si="25"/>
        <v>48854567.247407831</v>
      </c>
      <c r="I276" s="92">
        <f t="shared" si="29"/>
        <v>-889299.00417253794</v>
      </c>
    </row>
    <row r="277" spans="1:9">
      <c r="A277" s="49">
        <v>261</v>
      </c>
      <c r="B277" s="44">
        <v>55032</v>
      </c>
      <c r="D277" s="57">
        <f t="shared" si="26"/>
        <v>122136.41811851958</v>
      </c>
      <c r="E277" s="57">
        <f t="shared" si="27"/>
        <v>-1702107.33</v>
      </c>
      <c r="F277" s="79">
        <f t="shared" si="28"/>
        <v>63970233.364796147</v>
      </c>
      <c r="G277" s="79">
        <f t="shared" si="24"/>
        <v>-16293218.438013578</v>
      </c>
      <c r="H277" s="57">
        <f t="shared" si="25"/>
        <v>47677014.926782571</v>
      </c>
      <c r="I277" s="92">
        <f t="shared" si="29"/>
        <v>-887081.3009202372</v>
      </c>
    </row>
    <row r="278" spans="1:9">
      <c r="A278" s="49">
        <v>262</v>
      </c>
      <c r="B278" s="44">
        <v>55062</v>
      </c>
      <c r="D278" s="57">
        <f t="shared" si="26"/>
        <v>119192.53731695643</v>
      </c>
      <c r="E278" s="57">
        <f t="shared" si="27"/>
        <v>-1702107.33</v>
      </c>
      <c r="F278" s="79">
        <f t="shared" si="28"/>
        <v>62387318.572113104</v>
      </c>
      <c r="G278" s="79">
        <f t="shared" si="24"/>
        <v>-15890050.040317206</v>
      </c>
      <c r="H278" s="57">
        <f t="shared" si="25"/>
        <v>46497268.531795897</v>
      </c>
      <c r="I278" s="92">
        <f t="shared" si="29"/>
        <v>-884869.1280999874</v>
      </c>
    </row>
    <row r="279" spans="1:9">
      <c r="A279" s="49">
        <v>263</v>
      </c>
      <c r="B279" s="44">
        <v>55093</v>
      </c>
      <c r="D279" s="57">
        <f t="shared" si="26"/>
        <v>116243.17132948975</v>
      </c>
      <c r="E279" s="57">
        <f t="shared" si="27"/>
        <v>-1702107.33</v>
      </c>
      <c r="F279" s="79">
        <f t="shared" si="28"/>
        <v>60801454.413442597</v>
      </c>
      <c r="G279" s="79">
        <f t="shared" si="24"/>
        <v>-15486130.439103829</v>
      </c>
      <c r="H279" s="57">
        <f t="shared" si="25"/>
        <v>45315323.97433877</v>
      </c>
      <c r="I279" s="92">
        <f t="shared" si="29"/>
        <v>-882662.471920187</v>
      </c>
    </row>
    <row r="280" spans="1:9">
      <c r="A280" s="49">
        <v>264</v>
      </c>
      <c r="B280" s="44">
        <v>55123</v>
      </c>
      <c r="D280" s="57">
        <f t="shared" si="26"/>
        <v>113288.30993584693</v>
      </c>
      <c r="E280" s="57">
        <f t="shared" si="27"/>
        <v>-1702107.33</v>
      </c>
      <c r="F280" s="79">
        <f t="shared" si="28"/>
        <v>59212635.393378444</v>
      </c>
      <c r="G280" s="79">
        <f t="shared" si="24"/>
        <v>-15081458.234693488</v>
      </c>
      <c r="H280" s="57">
        <f t="shared" si="25"/>
        <v>44131177.158684954</v>
      </c>
      <c r="I280" s="92">
        <f t="shared" si="29"/>
        <v>-880461.31862362777</v>
      </c>
    </row>
    <row r="281" spans="1:9">
      <c r="A281" s="49">
        <v>265</v>
      </c>
      <c r="B281" s="44">
        <v>55154</v>
      </c>
      <c r="D281" s="57">
        <f t="shared" si="26"/>
        <v>110327.94289671238</v>
      </c>
      <c r="E281" s="57">
        <f t="shared" si="27"/>
        <v>-1702107.33</v>
      </c>
      <c r="F281" s="79">
        <f t="shared" si="28"/>
        <v>57620856.006275155</v>
      </c>
      <c r="G281" s="79">
        <f t="shared" si="24"/>
        <v>-14676032.024798281</v>
      </c>
      <c r="H281" s="57">
        <f t="shared" si="25"/>
        <v>42944823.981476873</v>
      </c>
      <c r="I281" s="92">
        <f t="shared" si="29"/>
        <v>-878265.65448740928</v>
      </c>
    </row>
    <row r="282" spans="1:9">
      <c r="A282" s="49">
        <v>266</v>
      </c>
      <c r="B282" s="44">
        <v>55185</v>
      </c>
      <c r="D282" s="57">
        <f t="shared" si="26"/>
        <v>107362.05995369218</v>
      </c>
      <c r="E282" s="57">
        <f t="shared" si="27"/>
        <v>-1702107.33</v>
      </c>
      <c r="F282" s="79">
        <f t="shared" si="28"/>
        <v>56026110.736228846</v>
      </c>
      <c r="G282" s="79">
        <f t="shared" si="24"/>
        <v>-14269850.404517487</v>
      </c>
      <c r="H282" s="57">
        <f t="shared" si="25"/>
        <v>41756260.331711359</v>
      </c>
      <c r="I282" s="92">
        <f t="shared" si="29"/>
        <v>-876075.46582285233</v>
      </c>
    </row>
    <row r="283" spans="1:9">
      <c r="A283" s="49">
        <v>267</v>
      </c>
      <c r="B283" s="44">
        <v>55213</v>
      </c>
      <c r="D283" s="57">
        <f t="shared" si="26"/>
        <v>104390.6508292784</v>
      </c>
      <c r="E283" s="57">
        <f t="shared" si="27"/>
        <v>-1702107.33</v>
      </c>
      <c r="F283" s="79">
        <f t="shared" si="28"/>
        <v>54428394.057058126</v>
      </c>
      <c r="G283" s="79">
        <f t="shared" si="24"/>
        <v>-13862911.966332704</v>
      </c>
      <c r="H283" s="57">
        <f t="shared" si="25"/>
        <v>40565482.090725422</v>
      </c>
      <c r="I283" s="92">
        <f t="shared" si="29"/>
        <v>-873890.73897541384</v>
      </c>
    </row>
    <row r="284" spans="1:9">
      <c r="A284" s="49">
        <v>268</v>
      </c>
      <c r="B284" s="44">
        <v>55244</v>
      </c>
      <c r="D284" s="57">
        <f t="shared" si="26"/>
        <v>101413.70522681356</v>
      </c>
      <c r="E284" s="57">
        <f t="shared" si="27"/>
        <v>-1702107.33</v>
      </c>
      <c r="F284" s="79">
        <f t="shared" si="28"/>
        <v>52827700.432284944</v>
      </c>
      <c r="G284" s="79">
        <f t="shared" si="24"/>
        <v>-13455215.300102973</v>
      </c>
      <c r="H284" s="57">
        <f t="shared" si="25"/>
        <v>39372485.132181972</v>
      </c>
      <c r="I284" s="92">
        <f t="shared" si="29"/>
        <v>-871711.4603246022</v>
      </c>
    </row>
    <row r="285" spans="1:9">
      <c r="A285" s="49">
        <v>269</v>
      </c>
      <c r="B285" s="44">
        <v>55274</v>
      </c>
      <c r="D285" s="57">
        <f t="shared" si="26"/>
        <v>98431.212830454926</v>
      </c>
      <c r="E285" s="57">
        <f t="shared" si="27"/>
        <v>-1702107.33</v>
      </c>
      <c r="F285" s="79">
        <f t="shared" si="28"/>
        <v>51224024.3151154</v>
      </c>
      <c r="G285" s="79">
        <f t="shared" si="24"/>
        <v>-13046758.993059892</v>
      </c>
      <c r="H285" s="57">
        <f t="shared" si="25"/>
        <v>38177265.322055504</v>
      </c>
      <c r="I285" s="92">
        <f t="shared" si="29"/>
        <v>-869537.61628389254</v>
      </c>
    </row>
    <row r="286" spans="1:9">
      <c r="A286" s="49">
        <v>270</v>
      </c>
      <c r="B286" s="44">
        <v>55305</v>
      </c>
      <c r="D286" s="57">
        <f t="shared" si="26"/>
        <v>95443.163305138762</v>
      </c>
      <c r="E286" s="57">
        <f t="shared" si="27"/>
        <v>-1702107.33</v>
      </c>
      <c r="F286" s="79">
        <f t="shared" si="28"/>
        <v>49617360.148420542</v>
      </c>
      <c r="G286" s="79">
        <f t="shared" si="24"/>
        <v>-12637541.629802711</v>
      </c>
      <c r="H286" s="57">
        <f t="shared" si="25"/>
        <v>36979818.518617831</v>
      </c>
      <c r="I286" s="92">
        <f t="shared" si="29"/>
        <v>-867369.19330064126</v>
      </c>
    </row>
    <row r="287" spans="1:9">
      <c r="A287" s="49">
        <v>271</v>
      </c>
      <c r="B287" s="44">
        <v>55335</v>
      </c>
      <c r="D287" s="57">
        <f t="shared" si="26"/>
        <v>92449.546296544577</v>
      </c>
      <c r="E287" s="57">
        <f t="shared" si="27"/>
        <v>-1702107.33</v>
      </c>
      <c r="F287" s="79">
        <f t="shared" si="28"/>
        <v>48007702.364717089</v>
      </c>
      <c r="G287" s="79">
        <f t="shared" si="24"/>
        <v>-12227561.792293442</v>
      </c>
      <c r="H287" s="57">
        <f t="shared" si="25"/>
        <v>35780140.572423644</v>
      </c>
      <c r="I287" s="92">
        <f t="shared" si="29"/>
        <v>-865206.1778560013</v>
      </c>
    </row>
    <row r="288" spans="1:9">
      <c r="A288" s="49">
        <v>272</v>
      </c>
      <c r="B288" s="44">
        <v>55366</v>
      </c>
      <c r="D288" s="57">
        <f t="shared" si="26"/>
        <v>89450.351431059113</v>
      </c>
      <c r="E288" s="57">
        <f t="shared" si="27"/>
        <v>-1702107.33</v>
      </c>
      <c r="F288" s="79">
        <f t="shared" si="28"/>
        <v>46395045.386148147</v>
      </c>
      <c r="G288" s="79">
        <f t="shared" si="24"/>
        <v>-11816818.059851931</v>
      </c>
      <c r="H288" s="57">
        <f t="shared" si="25"/>
        <v>34578227.326296218</v>
      </c>
      <c r="I288" s="92">
        <f t="shared" si="29"/>
        <v>-863048.55646483903</v>
      </c>
    </row>
    <row r="289" spans="1:9">
      <c r="A289" s="49">
        <v>273</v>
      </c>
      <c r="B289" s="44">
        <v>55397</v>
      </c>
      <c r="D289" s="57">
        <f t="shared" si="26"/>
        <v>86445.568315740544</v>
      </c>
      <c r="E289" s="57">
        <f t="shared" si="27"/>
        <v>-1702107.33</v>
      </c>
      <c r="F289" s="79">
        <f t="shared" si="28"/>
        <v>44779383.624463886</v>
      </c>
      <c r="G289" s="79">
        <f t="shared" si="24"/>
        <v>-11405309.00915095</v>
      </c>
      <c r="H289" s="57">
        <f t="shared" si="25"/>
        <v>33374074.615312934</v>
      </c>
      <c r="I289" s="92">
        <f t="shared" si="29"/>
        <v>-860896.31567565002</v>
      </c>
    </row>
    <row r="290" spans="1:9">
      <c r="A290" s="49">
        <v>274</v>
      </c>
      <c r="B290" s="44">
        <v>55427</v>
      </c>
      <c r="D290" s="57">
        <f t="shared" si="26"/>
        <v>83435.186538282331</v>
      </c>
      <c r="E290" s="57">
        <f t="shared" si="27"/>
        <v>-1702107.33</v>
      </c>
      <c r="F290" s="79">
        <f t="shared" si="28"/>
        <v>43160711.481002167</v>
      </c>
      <c r="G290" s="79">
        <f t="shared" si="24"/>
        <v>-10993033.214211252</v>
      </c>
      <c r="H290" s="57">
        <f t="shared" si="25"/>
        <v>32167678.266790915</v>
      </c>
      <c r="I290" s="92">
        <f t="shared" si="29"/>
        <v>-858749.44207047368</v>
      </c>
    </row>
    <row r="291" spans="1:9">
      <c r="A291" s="49">
        <v>275</v>
      </c>
      <c r="B291" s="44">
        <v>55458</v>
      </c>
      <c r="D291" s="57">
        <f t="shared" si="26"/>
        <v>80419.195666977292</v>
      </c>
      <c r="E291" s="57">
        <f t="shared" si="27"/>
        <v>-1702107.33</v>
      </c>
      <c r="F291" s="79">
        <f t="shared" si="28"/>
        <v>41539023.346669145</v>
      </c>
      <c r="G291" s="79">
        <f t="shared" si="24"/>
        <v>-10579989.246396631</v>
      </c>
      <c r="H291" s="57">
        <f t="shared" si="25"/>
        <v>30959034.100272514</v>
      </c>
      <c r="I291" s="92">
        <f t="shared" si="29"/>
        <v>-856607.92226481193</v>
      </c>
    </row>
    <row r="292" spans="1:9">
      <c r="A292" s="49">
        <v>276</v>
      </c>
      <c r="B292" s="44">
        <v>55488</v>
      </c>
      <c r="D292" s="57">
        <f t="shared" si="26"/>
        <v>77397.585250681281</v>
      </c>
      <c r="E292" s="57">
        <f t="shared" si="27"/>
        <v>-1702107.33</v>
      </c>
      <c r="F292" s="79">
        <f t="shared" si="28"/>
        <v>39914313.60191983</v>
      </c>
      <c r="G292" s="79">
        <f t="shared" si="24"/>
        <v>-10166175.67440898</v>
      </c>
      <c r="H292" s="57">
        <f t="shared" si="25"/>
        <v>29748137.92751085</v>
      </c>
      <c r="I292" s="92">
        <f t="shared" si="29"/>
        <v>-854471.74290754297</v>
      </c>
    </row>
    <row r="293" spans="1:9">
      <c r="A293" s="49">
        <v>277</v>
      </c>
      <c r="B293" s="44">
        <v>55519</v>
      </c>
      <c r="D293" s="57">
        <f t="shared" si="26"/>
        <v>74370.344818777128</v>
      </c>
      <c r="E293" s="57">
        <f t="shared" si="27"/>
        <v>-1702107.33</v>
      </c>
      <c r="F293" s="79">
        <f t="shared" si="28"/>
        <v>38286576.61673861</v>
      </c>
      <c r="G293" s="79">
        <f t="shared" si="24"/>
        <v>-9751591.0642833225</v>
      </c>
      <c r="H293" s="57">
        <f t="shared" si="25"/>
        <v>28534985.552455287</v>
      </c>
      <c r="I293" s="92">
        <f t="shared" si="29"/>
        <v>-852340.89068084094</v>
      </c>
    </row>
    <row r="294" spans="1:9">
      <c r="A294" s="49">
        <v>278</v>
      </c>
      <c r="B294" s="44">
        <v>55550</v>
      </c>
      <c r="D294" s="57">
        <f t="shared" si="26"/>
        <v>71337.463881138217</v>
      </c>
      <c r="E294" s="57">
        <f t="shared" si="27"/>
        <v>-1702107.33</v>
      </c>
      <c r="F294" s="79">
        <f t="shared" si="28"/>
        <v>36655806.750619747</v>
      </c>
      <c r="G294" s="79">
        <f t="shared" si="24"/>
        <v>-9336233.9793828484</v>
      </c>
      <c r="H294" s="57">
        <f t="shared" si="25"/>
        <v>27319572.771236897</v>
      </c>
      <c r="I294" s="92">
        <f t="shared" si="29"/>
        <v>-850215.35230009095</v>
      </c>
    </row>
    <row r="295" spans="1:9">
      <c r="A295" s="49">
        <v>279</v>
      </c>
      <c r="B295" s="44">
        <v>55579</v>
      </c>
      <c r="D295" s="57">
        <f t="shared" si="26"/>
        <v>68298.931928092235</v>
      </c>
      <c r="E295" s="57">
        <f t="shared" si="27"/>
        <v>-1702107.33</v>
      </c>
      <c r="F295" s="79">
        <f t="shared" si="28"/>
        <v>35021998.352547839</v>
      </c>
      <c r="G295" s="79">
        <f t="shared" si="24"/>
        <v>-8920102.9803939331</v>
      </c>
      <c r="H295" s="57">
        <f t="shared" si="25"/>
        <v>26101895.372153908</v>
      </c>
      <c r="I295" s="92">
        <f t="shared" si="29"/>
        <v>-848095.11451380642</v>
      </c>
    </row>
    <row r="296" spans="1:9">
      <c r="A296" s="49">
        <v>280</v>
      </c>
      <c r="B296" s="44">
        <v>55610</v>
      </c>
      <c r="D296" s="57">
        <f t="shared" si="26"/>
        <v>65254.738430384772</v>
      </c>
      <c r="E296" s="57">
        <f t="shared" si="27"/>
        <v>-1702107.33</v>
      </c>
      <c r="F296" s="79">
        <f t="shared" si="28"/>
        <v>33385145.760978229</v>
      </c>
      <c r="G296" s="79">
        <f t="shared" si="24"/>
        <v>-8503196.6253211536</v>
      </c>
      <c r="H296" s="57">
        <f t="shared" si="25"/>
        <v>24881949.135657076</v>
      </c>
      <c r="I296" s="92">
        <f t="shared" si="29"/>
        <v>-845980.16410354758</v>
      </c>
    </row>
    <row r="297" spans="1:9">
      <c r="A297" s="49">
        <v>281</v>
      </c>
      <c r="B297" s="44">
        <v>55640</v>
      </c>
      <c r="D297" s="57">
        <f t="shared" si="26"/>
        <v>62204.872839142692</v>
      </c>
      <c r="E297" s="57">
        <f t="shared" si="27"/>
        <v>-1702107.33</v>
      </c>
      <c r="F297" s="79">
        <f t="shared" si="28"/>
        <v>31745243.303817369</v>
      </c>
      <c r="G297" s="79">
        <f t="shared" si="24"/>
        <v>-8085513.4694822831</v>
      </c>
      <c r="H297" s="57">
        <f t="shared" si="25"/>
        <v>23659729.834335085</v>
      </c>
      <c r="I297" s="92">
        <f t="shared" si="29"/>
        <v>-843870.48788383789</v>
      </c>
    </row>
    <row r="298" spans="1:9">
      <c r="A298" s="49">
        <v>282</v>
      </c>
      <c r="B298" s="44">
        <v>55671</v>
      </c>
      <c r="D298" s="57">
        <f t="shared" si="26"/>
        <v>59149.324585837712</v>
      </c>
      <c r="E298" s="57">
        <f t="shared" si="27"/>
        <v>-1702107.33</v>
      </c>
      <c r="F298" s="79">
        <f t="shared" si="28"/>
        <v>30102285.298403203</v>
      </c>
      <c r="G298" s="79">
        <f t="shared" si="24"/>
        <v>-7667052.0655032955</v>
      </c>
      <c r="H298" s="57">
        <f t="shared" si="25"/>
        <v>22435233.232899908</v>
      </c>
      <c r="I298" s="92">
        <f t="shared" si="29"/>
        <v>-841766.07270208269</v>
      </c>
    </row>
    <row r="299" spans="1:9">
      <c r="A299" s="49">
        <v>283</v>
      </c>
      <c r="B299" s="44">
        <v>55701</v>
      </c>
      <c r="D299" s="57">
        <f t="shared" si="26"/>
        <v>56088.083082249774</v>
      </c>
      <c r="E299" s="57">
        <f t="shared" si="27"/>
        <v>-1702107.33</v>
      </c>
      <c r="F299" s="79">
        <f t="shared" si="28"/>
        <v>28456266.051485457</v>
      </c>
      <c r="G299" s="79">
        <f t="shared" si="24"/>
        <v>-7247810.9633133449</v>
      </c>
      <c r="H299" s="57">
        <f t="shared" si="25"/>
        <v>21208455.088172112</v>
      </c>
      <c r="I299" s="92">
        <f t="shared" si="29"/>
        <v>-839666.90543848672</v>
      </c>
    </row>
    <row r="300" spans="1:9">
      <c r="A300" s="49">
        <v>284</v>
      </c>
      <c r="B300" s="44">
        <v>55732</v>
      </c>
      <c r="D300" s="57">
        <f t="shared" si="26"/>
        <v>53021.137720430277</v>
      </c>
      <c r="E300" s="57">
        <f t="shared" si="27"/>
        <v>-1702107.33</v>
      </c>
      <c r="F300" s="79">
        <f t="shared" si="28"/>
        <v>26807179.859205887</v>
      </c>
      <c r="G300" s="79">
        <f t="shared" si="24"/>
        <v>-6827788.7101397393</v>
      </c>
      <c r="H300" s="57">
        <f t="shared" si="25"/>
        <v>19979391.149066146</v>
      </c>
      <c r="I300" s="92">
        <f t="shared" si="29"/>
        <v>-837572.97300597175</v>
      </c>
    </row>
    <row r="301" spans="1:9">
      <c r="A301" s="49">
        <v>285</v>
      </c>
      <c r="B301" s="44">
        <v>55763</v>
      </c>
      <c r="D301" s="57">
        <f t="shared" si="26"/>
        <v>49948.477872665368</v>
      </c>
      <c r="E301" s="57">
        <f t="shared" si="27"/>
        <v>-1702107.33</v>
      </c>
      <c r="F301" s="79">
        <f t="shared" si="28"/>
        <v>25155021.007078551</v>
      </c>
      <c r="G301" s="79">
        <f t="shared" si="24"/>
        <v>-6406983.8505029064</v>
      </c>
      <c r="H301" s="57">
        <f t="shared" si="25"/>
        <v>18748037.156575643</v>
      </c>
      <c r="I301" s="92">
        <f t="shared" si="29"/>
        <v>-835484.26235009625</v>
      </c>
    </row>
    <row r="302" spans="1:9">
      <c r="A302" s="49">
        <v>286</v>
      </c>
      <c r="B302" s="44">
        <v>55793</v>
      </c>
      <c r="D302" s="57">
        <f t="shared" si="26"/>
        <v>46870.092891439104</v>
      </c>
      <c r="E302" s="57">
        <f t="shared" si="27"/>
        <v>-1702107.33</v>
      </c>
      <c r="F302" s="79">
        <f t="shared" si="28"/>
        <v>23499783.769969992</v>
      </c>
      <c r="G302" s="79">
        <f t="shared" si="24"/>
        <v>-5985394.9262113562</v>
      </c>
      <c r="H302" s="57">
        <f t="shared" si="25"/>
        <v>17514388.843758635</v>
      </c>
      <c r="I302" s="92">
        <f t="shared" si="29"/>
        <v>-833400.76044897421</v>
      </c>
    </row>
    <row r="303" spans="1:9">
      <c r="A303" s="49">
        <v>287</v>
      </c>
      <c r="B303" s="44">
        <v>55824</v>
      </c>
      <c r="D303" s="57">
        <f t="shared" si="26"/>
        <v>43785.972109396585</v>
      </c>
      <c r="E303" s="57">
        <f t="shared" si="27"/>
        <v>-1702107.33</v>
      </c>
      <c r="F303" s="79">
        <f t="shared" si="28"/>
        <v>21841462.412079386</v>
      </c>
      <c r="G303" s="79">
        <f t="shared" si="24"/>
        <v>-5563020.476356619</v>
      </c>
      <c r="H303" s="57">
        <f t="shared" si="25"/>
        <v>16278441.935722768</v>
      </c>
      <c r="I303" s="92">
        <f t="shared" si="29"/>
        <v>-831322.45431319124</v>
      </c>
    </row>
    <row r="304" spans="1:9">
      <c r="A304" s="49">
        <v>288</v>
      </c>
      <c r="B304" s="44">
        <v>55854</v>
      </c>
      <c r="D304" s="57">
        <f t="shared" si="26"/>
        <v>40696.104839306921</v>
      </c>
      <c r="E304" s="57">
        <f t="shared" si="27"/>
        <v>-1702107.33</v>
      </c>
      <c r="F304" s="79">
        <f t="shared" si="28"/>
        <v>20180051.186918691</v>
      </c>
      <c r="G304" s="79">
        <f t="shared" si="24"/>
        <v>-5139859.03730819</v>
      </c>
      <c r="H304" s="57">
        <f t="shared" si="25"/>
        <v>15040192.149610501</v>
      </c>
      <c r="I304" s="92">
        <f t="shared" si="29"/>
        <v>-829249.33098572679</v>
      </c>
    </row>
    <row r="305" spans="1:9">
      <c r="A305" s="49">
        <v>289</v>
      </c>
      <c r="B305" s="44">
        <v>55885</v>
      </c>
      <c r="D305" s="57">
        <f t="shared" si="26"/>
        <v>37600.480374026251</v>
      </c>
      <c r="E305" s="57">
        <f t="shared" si="27"/>
        <v>-1702107.33</v>
      </c>
      <c r="F305" s="79">
        <f t="shared" si="28"/>
        <v>18515544.337292716</v>
      </c>
      <c r="G305" s="79">
        <f t="shared" si="24"/>
        <v>-4715909.1427084543</v>
      </c>
      <c r="H305" s="57">
        <f t="shared" si="25"/>
        <v>13799635.194584262</v>
      </c>
      <c r="I305" s="92">
        <f t="shared" si="29"/>
        <v>-827181.37754187209</v>
      </c>
    </row>
    <row r="306" spans="1:9">
      <c r="A306" s="49">
        <v>290</v>
      </c>
      <c r="B306" s="44">
        <v>55916</v>
      </c>
      <c r="D306" s="57">
        <f t="shared" si="26"/>
        <v>34499.087986460654</v>
      </c>
      <c r="E306" s="57">
        <f t="shared" si="27"/>
        <v>-1702107.33</v>
      </c>
      <c r="F306" s="79">
        <f t="shared" si="28"/>
        <v>16847936.09527918</v>
      </c>
      <c r="G306" s="79">
        <f t="shared" si="24"/>
        <v>-4291169.3234676067</v>
      </c>
      <c r="H306" s="57">
        <f t="shared" si="25"/>
        <v>12556766.771811573</v>
      </c>
      <c r="I306" s="92">
        <f t="shared" si="29"/>
        <v>-825118.58108914935</v>
      </c>
    </row>
    <row r="307" spans="1:9">
      <c r="A307" s="49">
        <v>291</v>
      </c>
      <c r="B307" s="44">
        <v>55944</v>
      </c>
      <c r="D307" s="57">
        <f t="shared" si="26"/>
        <v>31391.916929528932</v>
      </c>
      <c r="E307" s="57">
        <f t="shared" si="27"/>
        <v>-1702107.33</v>
      </c>
      <c r="F307" s="79">
        <f t="shared" si="28"/>
        <v>15177220.682208708</v>
      </c>
      <c r="G307" s="79">
        <f t="shared" si="24"/>
        <v>-3865638.1077585574</v>
      </c>
      <c r="H307" s="57">
        <f t="shared" si="25"/>
        <v>11311582.57445015</v>
      </c>
      <c r="I307" s="92">
        <f t="shared" si="29"/>
        <v>-823060.92876723141</v>
      </c>
    </row>
    <row r="308" spans="1:9">
      <c r="A308" s="49">
        <v>292</v>
      </c>
      <c r="B308" s="44">
        <v>55975</v>
      </c>
      <c r="D308" s="57">
        <f t="shared" si="26"/>
        <v>28278.956436125376</v>
      </c>
      <c r="E308" s="57">
        <f t="shared" si="27"/>
        <v>-1702107.33</v>
      </c>
      <c r="F308" s="79">
        <f t="shared" si="28"/>
        <v>13503392.308644833</v>
      </c>
      <c r="G308" s="79">
        <f t="shared" si="24"/>
        <v>-3439314.0210118387</v>
      </c>
      <c r="H308" s="57">
        <f t="shared" si="25"/>
        <v>10064078.287632994</v>
      </c>
      <c r="I308" s="92">
        <f t="shared" si="29"/>
        <v>-821008.40774786158</v>
      </c>
    </row>
    <row r="309" spans="1:9">
      <c r="A309" s="49">
        <v>293</v>
      </c>
      <c r="B309" s="44">
        <v>56005</v>
      </c>
      <c r="D309" s="57">
        <f t="shared" si="26"/>
        <v>25160.195719082487</v>
      </c>
      <c r="E309" s="57">
        <f t="shared" si="27"/>
        <v>-1702107.33</v>
      </c>
      <c r="F309" s="79">
        <f t="shared" si="28"/>
        <v>11826445.174363915</v>
      </c>
      <c r="G309" s="79">
        <f t="shared" si="24"/>
        <v>-3012195.5859104889</v>
      </c>
      <c r="H309" s="57">
        <f t="shared" si="25"/>
        <v>8814249.588453427</v>
      </c>
      <c r="I309" s="92">
        <f t="shared" si="29"/>
        <v>-818961.00523477467</v>
      </c>
    </row>
    <row r="310" spans="1:9">
      <c r="A310" s="49">
        <v>294</v>
      </c>
      <c r="B310" s="44">
        <v>56036</v>
      </c>
      <c r="D310" s="57">
        <f t="shared" si="26"/>
        <v>22035.623971133569</v>
      </c>
      <c r="E310" s="57">
        <f t="shared" si="27"/>
        <v>-1702107.33</v>
      </c>
      <c r="F310" s="79">
        <f t="shared" si="28"/>
        <v>10146373.468335049</v>
      </c>
      <c r="G310" s="79">
        <f t="shared" si="24"/>
        <v>-2584281.3223849367</v>
      </c>
      <c r="H310" s="57">
        <f t="shared" si="25"/>
        <v>7562092.1459501125</v>
      </c>
      <c r="I310" s="92">
        <f t="shared" si="29"/>
        <v>-816918.70846361585</v>
      </c>
    </row>
    <row r="311" spans="1:9">
      <c r="A311" s="49">
        <v>295</v>
      </c>
      <c r="B311" s="44">
        <v>56066</v>
      </c>
      <c r="D311" s="57">
        <f t="shared" si="26"/>
        <v>18905.230364875282</v>
      </c>
      <c r="E311" s="57">
        <f t="shared" si="27"/>
        <v>-1702107.33</v>
      </c>
      <c r="F311" s="79">
        <f t="shared" si="28"/>
        <v>8463171.368699925</v>
      </c>
      <c r="G311" s="79">
        <f t="shared" si="24"/>
        <v>-2155569.747607871</v>
      </c>
      <c r="H311" s="57">
        <f t="shared" si="25"/>
        <v>6307601.6210920541</v>
      </c>
      <c r="I311" s="92">
        <f t="shared" si="29"/>
        <v>-814881.50470186118</v>
      </c>
    </row>
    <row r="312" spans="1:9">
      <c r="A312" s="49">
        <v>296</v>
      </c>
      <c r="B312" s="44">
        <v>56097</v>
      </c>
      <c r="D312" s="57">
        <f t="shared" si="26"/>
        <v>15769.004052730135</v>
      </c>
      <c r="E312" s="57">
        <f t="shared" si="27"/>
        <v>-1702107.33</v>
      </c>
      <c r="F312" s="79">
        <f t="shared" si="28"/>
        <v>6776833.0427526552</v>
      </c>
      <c r="G312" s="79">
        <f t="shared" si="24"/>
        <v>-1726059.3759891011</v>
      </c>
      <c r="H312" s="57">
        <f t="shared" si="25"/>
        <v>5050773.6667635543</v>
      </c>
      <c r="I312" s="92">
        <f t="shared" si="29"/>
        <v>-812849.38124873943</v>
      </c>
    </row>
    <row r="313" spans="1:9">
      <c r="A313" s="49">
        <v>297</v>
      </c>
      <c r="B313" s="44">
        <v>56128</v>
      </c>
      <c r="D313" s="57">
        <f t="shared" si="26"/>
        <v>12626.934166908886</v>
      </c>
      <c r="E313" s="57">
        <f t="shared" si="27"/>
        <v>-1702107.33</v>
      </c>
      <c r="F313" s="79">
        <f t="shared" si="28"/>
        <v>5087352.6469195643</v>
      </c>
      <c r="G313" s="79">
        <f t="shared" si="24"/>
        <v>-1295748.719170413</v>
      </c>
      <c r="H313" s="57">
        <f t="shared" si="25"/>
        <v>3791603.9277491514</v>
      </c>
      <c r="I313" s="92">
        <f t="shared" si="29"/>
        <v>-810822.32543515158</v>
      </c>
    </row>
    <row r="314" spans="1:9">
      <c r="A314" s="49">
        <v>298</v>
      </c>
      <c r="B314" s="44">
        <v>56158</v>
      </c>
      <c r="D314" s="57">
        <f t="shared" si="26"/>
        <v>9479.0098193728791</v>
      </c>
      <c r="E314" s="57">
        <f t="shared" si="27"/>
        <v>-1702107.33</v>
      </c>
      <c r="F314" s="79">
        <f t="shared" si="28"/>
        <v>3394724.3267389368</v>
      </c>
      <c r="G314" s="79">
        <f t="shared" si="24"/>
        <v>-864636.2860204071</v>
      </c>
      <c r="H314" s="57">
        <f t="shared" si="25"/>
        <v>2530088.0407185298</v>
      </c>
      <c r="I314" s="92">
        <f t="shared" si="29"/>
        <v>-808800.32462359255</v>
      </c>
    </row>
    <row r="315" spans="1:9">
      <c r="A315" s="49">
        <v>299</v>
      </c>
      <c r="B315" s="44">
        <v>56189</v>
      </c>
      <c r="D315" s="57">
        <f t="shared" si="26"/>
        <v>6325.2201017963243</v>
      </c>
      <c r="E315" s="57">
        <f t="shared" si="27"/>
        <v>-1702107.33</v>
      </c>
      <c r="F315" s="79">
        <f t="shared" si="28"/>
        <v>1698942.2168407333</v>
      </c>
      <c r="G315" s="79">
        <f t="shared" si="24"/>
        <v>-432720.58262933476</v>
      </c>
      <c r="H315" s="57">
        <f t="shared" si="25"/>
        <v>1266221.6342113987</v>
      </c>
      <c r="I315" s="92">
        <f t="shared" si="29"/>
        <v>-806783.36620807264</v>
      </c>
    </row>
    <row r="316" spans="1:9">
      <c r="A316" s="49">
        <v>300</v>
      </c>
      <c r="B316" s="44">
        <v>56219</v>
      </c>
      <c r="D316" s="57">
        <f t="shared" si="26"/>
        <v>3165.5540855284967</v>
      </c>
      <c r="E316" s="57">
        <f t="shared" si="27"/>
        <v>-1702107.33</v>
      </c>
      <c r="F316" s="79">
        <f t="shared" si="28"/>
        <v>0.44092626171186566</v>
      </c>
      <c r="G316" s="79">
        <f t="shared" si="24"/>
        <v>-0.11230391885801218</v>
      </c>
      <c r="H316" s="57">
        <f t="shared" si="25"/>
        <v>0.3286223428538535</v>
      </c>
      <c r="I316" s="92">
        <f t="shared" si="29"/>
        <v>-804771.43761403742</v>
      </c>
    </row>
    <row r="317" spans="1:9">
      <c r="I317" s="72"/>
    </row>
    <row r="318" spans="1:9">
      <c r="I318" s="72"/>
    </row>
    <row r="319" spans="1:9" ht="15" thickBot="1">
      <c r="E319" s="99">
        <f>SUM(E17:E318)</f>
        <v>-510632198.99999857</v>
      </c>
      <c r="G319" s="59" t="s">
        <v>127</v>
      </c>
      <c r="I319" s="94">
        <f>SUM(I17:I318)</f>
        <v>-358934356.9543919</v>
      </c>
    </row>
    <row r="320" spans="1:9" ht="15" thickTop="1">
      <c r="I320" s="72"/>
    </row>
  </sheetData>
  <mergeCells count="1">
    <mergeCell ref="C14:F14"/>
  </mergeCells>
  <pageMargins left="0.2" right="0.2" top="0.5" bottom="0.5" header="0.3" footer="0.3"/>
  <pageSetup scale="80" firstPageNumber="6" fitToHeight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0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25" sqref="D25"/>
    </sheetView>
  </sheetViews>
  <sheetFormatPr defaultRowHeight="15.5"/>
  <cols>
    <col min="1" max="1" width="2.69140625" customWidth="1"/>
    <col min="2" max="2" width="19.69140625" customWidth="1"/>
    <col min="3" max="3" width="3.3046875" customWidth="1"/>
    <col min="4" max="4" width="12" customWidth="1"/>
    <col min="5" max="5" width="1.84375" customWidth="1"/>
    <col min="6" max="6" width="13.3046875" bestFit="1" customWidth="1"/>
    <col min="7" max="7" width="1.84375" customWidth="1"/>
    <col min="8" max="8" width="11.3046875" customWidth="1"/>
    <col min="9" max="9" width="1.84375" customWidth="1"/>
    <col min="10" max="10" width="10.765625" bestFit="1" customWidth="1"/>
    <col min="11" max="11" width="1.84375" customWidth="1"/>
    <col min="12" max="12" width="9.4609375" customWidth="1"/>
    <col min="13" max="13" width="1.84375" customWidth="1"/>
    <col min="14" max="14" width="10.53515625" customWidth="1"/>
    <col min="15" max="15" width="1.84375" customWidth="1"/>
    <col min="17" max="17" width="1.84375" customWidth="1"/>
    <col min="18" max="18" width="10.765625" bestFit="1" customWidth="1"/>
    <col min="19" max="19" width="1.84375" customWidth="1"/>
    <col min="20" max="20" width="9.53515625" customWidth="1"/>
    <col min="21" max="21" width="9.53515625" bestFit="1" customWidth="1"/>
    <col min="29" max="36" width="11.53515625" customWidth="1"/>
    <col min="40" max="45" width="11.23046875" customWidth="1"/>
    <col min="47" max="47" width="12.69140625" bestFit="1" customWidth="1"/>
    <col min="48" max="48" width="10" bestFit="1" customWidth="1"/>
    <col min="49" max="52" width="12" bestFit="1" customWidth="1"/>
    <col min="53" max="54" width="13.3046875" bestFit="1" customWidth="1"/>
    <col min="56" max="56" width="13.69140625" bestFit="1" customWidth="1"/>
    <col min="57" max="63" width="10.765625" bestFit="1" customWidth="1"/>
    <col min="64" max="64" width="3.4609375" customWidth="1"/>
    <col min="65" max="65" width="13.53515625" bestFit="1" customWidth="1"/>
    <col min="66" max="66" width="3.53515625" customWidth="1"/>
    <col min="67" max="67" width="11" bestFit="1" customWidth="1"/>
    <col min="68" max="68" width="3.3046875" customWidth="1"/>
    <col min="69" max="69" width="11" bestFit="1" customWidth="1"/>
  </cols>
  <sheetData>
    <row r="1" spans="1:69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69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9">
      <c r="A3" s="1" t="s">
        <v>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6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  <c r="Z4" s="4"/>
      <c r="AA4" s="4"/>
    </row>
    <row r="5" spans="1:6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L5" s="2"/>
      <c r="AU5" s="2"/>
    </row>
    <row r="6" spans="1:6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  <c r="Z6" s="4"/>
      <c r="AA6" s="4"/>
      <c r="AL6" s="2"/>
      <c r="AU6" s="2"/>
    </row>
    <row r="7" spans="1:6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 t="s">
        <v>27</v>
      </c>
      <c r="S7" s="13"/>
      <c r="T7" s="1"/>
      <c r="U7" s="1"/>
      <c r="V7" s="1"/>
      <c r="W7" s="1"/>
      <c r="X7" s="1"/>
      <c r="Y7" s="1"/>
      <c r="Z7" s="1"/>
      <c r="AA7" s="1"/>
      <c r="AL7" s="2"/>
      <c r="AU7" s="2"/>
      <c r="BQ7" s="2" t="s">
        <v>36</v>
      </c>
    </row>
    <row r="8" spans="1:6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s">
        <v>12</v>
      </c>
      <c r="O8" s="1"/>
      <c r="P8" s="1"/>
      <c r="Q8" s="1"/>
      <c r="R8" s="13" t="s">
        <v>28</v>
      </c>
      <c r="S8" s="13"/>
      <c r="T8" s="103" t="s">
        <v>115</v>
      </c>
      <c r="U8" s="103"/>
      <c r="V8" s="103"/>
      <c r="W8" s="103"/>
      <c r="X8" s="103"/>
      <c r="Y8" s="103"/>
      <c r="Z8" s="103"/>
      <c r="AA8" s="103"/>
      <c r="AK8" s="15"/>
      <c r="AL8" s="3"/>
      <c r="AN8" s="13"/>
      <c r="AO8" s="13"/>
      <c r="AP8" s="13"/>
      <c r="AQ8" s="13"/>
      <c r="AR8" s="13"/>
      <c r="AS8" s="13"/>
      <c r="AU8" s="3"/>
      <c r="AW8" s="13"/>
      <c r="AX8" s="13"/>
      <c r="AY8" s="13"/>
      <c r="AZ8" s="13"/>
      <c r="BA8" s="13"/>
      <c r="BB8" s="13"/>
      <c r="BD8" s="3"/>
      <c r="BF8" s="13"/>
      <c r="BG8" s="13"/>
      <c r="BH8" s="13"/>
      <c r="BI8" s="13"/>
      <c r="BJ8" s="13"/>
      <c r="BK8" s="13"/>
      <c r="BO8" s="15" t="s">
        <v>7</v>
      </c>
      <c r="BQ8" s="2" t="s">
        <v>37</v>
      </c>
    </row>
    <row r="9" spans="1:69">
      <c r="A9" s="1"/>
      <c r="B9" s="1"/>
      <c r="C9" s="1"/>
      <c r="D9" s="2" t="s">
        <v>1</v>
      </c>
      <c r="E9" s="2"/>
      <c r="F9" s="2" t="s">
        <v>3</v>
      </c>
      <c r="G9" s="2"/>
      <c r="H9" s="2" t="s">
        <v>5</v>
      </c>
      <c r="I9" s="2"/>
      <c r="J9" s="2" t="s">
        <v>7</v>
      </c>
      <c r="K9" s="2"/>
      <c r="L9" s="2" t="s">
        <v>9</v>
      </c>
      <c r="M9" s="1"/>
      <c r="N9" s="2" t="s">
        <v>9</v>
      </c>
      <c r="O9" s="1"/>
      <c r="P9" s="2" t="s">
        <v>13</v>
      </c>
      <c r="Q9" s="2"/>
      <c r="R9" s="13" t="s">
        <v>29</v>
      </c>
      <c r="S9" s="13"/>
      <c r="T9" s="13" t="s">
        <v>18</v>
      </c>
      <c r="U9" s="13" t="s">
        <v>18</v>
      </c>
      <c r="V9" s="13" t="s">
        <v>18</v>
      </c>
      <c r="W9" s="13" t="s">
        <v>18</v>
      </c>
      <c r="X9" s="13" t="s">
        <v>18</v>
      </c>
      <c r="Y9" s="13" t="s">
        <v>18</v>
      </c>
      <c r="Z9" s="13" t="s">
        <v>18</v>
      </c>
      <c r="AA9" s="13" t="s">
        <v>18</v>
      </c>
      <c r="AC9" s="15" t="s">
        <v>32</v>
      </c>
      <c r="AD9" s="15" t="s">
        <v>32</v>
      </c>
      <c r="AE9" s="15" t="s">
        <v>32</v>
      </c>
      <c r="AF9" s="15" t="s">
        <v>32</v>
      </c>
      <c r="AG9" s="15" t="s">
        <v>32</v>
      </c>
      <c r="AH9" s="15" t="s">
        <v>32</v>
      </c>
      <c r="AI9" s="15" t="s">
        <v>32</v>
      </c>
      <c r="AJ9" s="15" t="s">
        <v>32</v>
      </c>
      <c r="AK9" s="15"/>
      <c r="AL9" s="15" t="s">
        <v>28</v>
      </c>
      <c r="AM9" s="15" t="s">
        <v>28</v>
      </c>
      <c r="AN9" s="15" t="s">
        <v>28</v>
      </c>
      <c r="AO9" s="15" t="s">
        <v>28</v>
      </c>
      <c r="AP9" s="15" t="s">
        <v>28</v>
      </c>
      <c r="AQ9" s="15" t="s">
        <v>28</v>
      </c>
      <c r="AR9" s="15" t="s">
        <v>28</v>
      </c>
      <c r="AS9" s="15" t="s">
        <v>28</v>
      </c>
      <c r="AU9" s="15" t="s">
        <v>33</v>
      </c>
      <c r="AV9" s="15" t="s">
        <v>33</v>
      </c>
      <c r="AW9" s="15" t="s">
        <v>33</v>
      </c>
      <c r="AX9" s="15" t="s">
        <v>33</v>
      </c>
      <c r="AY9" s="15" t="s">
        <v>33</v>
      </c>
      <c r="AZ9" s="15" t="s">
        <v>33</v>
      </c>
      <c r="BA9" s="15" t="s">
        <v>33</v>
      </c>
      <c r="BB9" s="15" t="s">
        <v>33</v>
      </c>
      <c r="BD9" s="15" t="s">
        <v>31</v>
      </c>
      <c r="BE9" s="15" t="s">
        <v>31</v>
      </c>
      <c r="BF9" s="15" t="s">
        <v>31</v>
      </c>
      <c r="BG9" s="15" t="s">
        <v>31</v>
      </c>
      <c r="BH9" s="15" t="s">
        <v>31</v>
      </c>
      <c r="BI9" s="15" t="s">
        <v>31</v>
      </c>
      <c r="BJ9" s="15" t="s">
        <v>31</v>
      </c>
      <c r="BK9" s="15" t="s">
        <v>31</v>
      </c>
      <c r="BO9" s="13" t="s">
        <v>11</v>
      </c>
      <c r="BQ9" s="2" t="s">
        <v>38</v>
      </c>
    </row>
    <row r="10" spans="1:69">
      <c r="A10" s="1"/>
      <c r="B10" s="1"/>
      <c r="C10" s="1"/>
      <c r="D10" s="2" t="s">
        <v>2</v>
      </c>
      <c r="E10" s="2"/>
      <c r="F10" s="2" t="s">
        <v>4</v>
      </c>
      <c r="G10" s="2"/>
      <c r="H10" s="2" t="s">
        <v>6</v>
      </c>
      <c r="I10" s="2"/>
      <c r="J10" s="2" t="s">
        <v>8</v>
      </c>
      <c r="K10" s="2"/>
      <c r="L10" s="2" t="s">
        <v>10</v>
      </c>
      <c r="M10" s="1"/>
      <c r="N10" s="2" t="s">
        <v>6</v>
      </c>
      <c r="O10" s="1"/>
      <c r="P10" s="2" t="s">
        <v>14</v>
      </c>
      <c r="Q10" s="2"/>
      <c r="R10" s="13" t="s">
        <v>13</v>
      </c>
      <c r="S10" s="13"/>
      <c r="T10" s="13" t="s">
        <v>17</v>
      </c>
      <c r="U10" s="13" t="s">
        <v>17</v>
      </c>
      <c r="V10" s="13" t="s">
        <v>17</v>
      </c>
      <c r="W10" s="13" t="s">
        <v>17</v>
      </c>
      <c r="X10" s="13" t="s">
        <v>17</v>
      </c>
      <c r="Y10" s="13" t="s">
        <v>17</v>
      </c>
      <c r="Z10" s="13" t="s">
        <v>17</v>
      </c>
      <c r="AA10" s="13" t="s">
        <v>17</v>
      </c>
      <c r="AC10" s="15" t="s">
        <v>31</v>
      </c>
      <c r="AD10" s="15" t="s">
        <v>31</v>
      </c>
      <c r="AE10" s="15" t="s">
        <v>31</v>
      </c>
      <c r="AF10" s="15" t="s">
        <v>31</v>
      </c>
      <c r="AG10" s="15" t="s">
        <v>31</v>
      </c>
      <c r="AH10" s="15" t="s">
        <v>31</v>
      </c>
      <c r="AI10" s="15" t="s">
        <v>31</v>
      </c>
      <c r="AJ10" s="15" t="s">
        <v>31</v>
      </c>
      <c r="AL10" s="15" t="s">
        <v>29</v>
      </c>
      <c r="AM10" s="15" t="s">
        <v>29</v>
      </c>
      <c r="AN10" s="15" t="s">
        <v>29</v>
      </c>
      <c r="AO10" s="15" t="s">
        <v>29</v>
      </c>
      <c r="AP10" s="15" t="s">
        <v>29</v>
      </c>
      <c r="AQ10" s="15" t="s">
        <v>29</v>
      </c>
      <c r="AR10" s="15" t="s">
        <v>29</v>
      </c>
      <c r="AS10" s="15" t="s">
        <v>29</v>
      </c>
      <c r="AU10" s="13" t="s">
        <v>28</v>
      </c>
      <c r="AV10" s="13" t="s">
        <v>28</v>
      </c>
      <c r="AW10" s="13" t="s">
        <v>28</v>
      </c>
      <c r="AX10" s="13" t="s">
        <v>28</v>
      </c>
      <c r="AY10" s="13" t="s">
        <v>28</v>
      </c>
      <c r="AZ10" s="13" t="s">
        <v>28</v>
      </c>
      <c r="BA10" s="13" t="s">
        <v>28</v>
      </c>
      <c r="BB10" s="13" t="s">
        <v>28</v>
      </c>
      <c r="BD10" s="13" t="s">
        <v>34</v>
      </c>
      <c r="BE10" s="13" t="s">
        <v>34</v>
      </c>
      <c r="BF10" s="13" t="s">
        <v>34</v>
      </c>
      <c r="BG10" s="13" t="s">
        <v>34</v>
      </c>
      <c r="BH10" s="13" t="s">
        <v>34</v>
      </c>
      <c r="BI10" s="13" t="s">
        <v>34</v>
      </c>
      <c r="BJ10" s="13" t="s">
        <v>34</v>
      </c>
      <c r="BK10" s="13" t="s">
        <v>34</v>
      </c>
      <c r="BM10" s="15" t="s">
        <v>5</v>
      </c>
      <c r="BO10" s="15">
        <v>2020</v>
      </c>
      <c r="BQ10" s="2" t="s">
        <v>6</v>
      </c>
    </row>
    <row r="11" spans="1:69">
      <c r="A11" s="1"/>
      <c r="B11" s="1"/>
      <c r="C11" s="1"/>
      <c r="D11" s="5">
        <v>44196</v>
      </c>
      <c r="E11" s="2"/>
      <c r="F11" s="5">
        <v>44196</v>
      </c>
      <c r="G11" s="2"/>
      <c r="H11" s="5">
        <v>44196</v>
      </c>
      <c r="I11" s="3"/>
      <c r="J11" s="6"/>
      <c r="K11" s="2"/>
      <c r="L11" s="6" t="s">
        <v>11</v>
      </c>
      <c r="M11" s="1"/>
      <c r="N11" s="5">
        <v>44196</v>
      </c>
      <c r="O11" s="1"/>
      <c r="P11" s="6" t="s">
        <v>15</v>
      </c>
      <c r="Q11" s="13"/>
      <c r="R11" s="6" t="s">
        <v>30</v>
      </c>
      <c r="S11" s="6"/>
      <c r="T11" s="14" t="s">
        <v>19</v>
      </c>
      <c r="U11" s="14" t="s">
        <v>20</v>
      </c>
      <c r="V11" s="14" t="s">
        <v>21</v>
      </c>
      <c r="W11" s="14" t="s">
        <v>22</v>
      </c>
      <c r="X11" s="14" t="s">
        <v>23</v>
      </c>
      <c r="Y11" s="14" t="s">
        <v>24</v>
      </c>
      <c r="Z11" s="14" t="s">
        <v>25</v>
      </c>
      <c r="AA11" s="14" t="s">
        <v>26</v>
      </c>
      <c r="AC11" s="14" t="s">
        <v>19</v>
      </c>
      <c r="AD11" s="14" t="s">
        <v>20</v>
      </c>
      <c r="AE11" s="14" t="s">
        <v>21</v>
      </c>
      <c r="AF11" s="14" t="s">
        <v>22</v>
      </c>
      <c r="AG11" s="14" t="s">
        <v>23</v>
      </c>
      <c r="AH11" s="14" t="s">
        <v>24</v>
      </c>
      <c r="AI11" s="14" t="s">
        <v>25</v>
      </c>
      <c r="AJ11" s="14" t="s">
        <v>26</v>
      </c>
      <c r="AL11" s="14" t="s">
        <v>19</v>
      </c>
      <c r="AM11" s="14" t="s">
        <v>20</v>
      </c>
      <c r="AN11" s="14" t="s">
        <v>21</v>
      </c>
      <c r="AO11" s="14" t="s">
        <v>22</v>
      </c>
      <c r="AP11" s="14" t="s">
        <v>23</v>
      </c>
      <c r="AQ11" s="14" t="s">
        <v>24</v>
      </c>
      <c r="AR11" s="14" t="s">
        <v>25</v>
      </c>
      <c r="AS11" s="14" t="s">
        <v>26</v>
      </c>
      <c r="AU11" s="5">
        <v>44561</v>
      </c>
      <c r="AV11" s="5">
        <v>44926</v>
      </c>
      <c r="AW11" s="5">
        <v>45291</v>
      </c>
      <c r="AX11" s="5">
        <v>45657</v>
      </c>
      <c r="AY11" s="5">
        <v>46022</v>
      </c>
      <c r="AZ11" s="5">
        <v>46387</v>
      </c>
      <c r="BA11" s="5">
        <v>46752</v>
      </c>
      <c r="BB11" s="5">
        <v>47118</v>
      </c>
      <c r="BD11" s="5">
        <v>44561</v>
      </c>
      <c r="BE11" s="5">
        <v>44926</v>
      </c>
      <c r="BF11" s="5">
        <v>45291</v>
      </c>
      <c r="BG11" s="5">
        <v>45657</v>
      </c>
      <c r="BH11" s="5">
        <v>46022</v>
      </c>
      <c r="BI11" s="5">
        <v>46387</v>
      </c>
      <c r="BJ11" s="5">
        <v>46752</v>
      </c>
      <c r="BK11" s="5">
        <v>47118</v>
      </c>
      <c r="BM11" s="5">
        <v>49674</v>
      </c>
      <c r="BO11" s="6" t="s">
        <v>35</v>
      </c>
      <c r="BQ11" s="5">
        <v>47118</v>
      </c>
    </row>
    <row r="12" spans="1:69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69">
      <c r="A13" s="1" t="s">
        <v>102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69">
      <c r="A14" s="1"/>
      <c r="B14" s="1" t="s">
        <v>104</v>
      </c>
      <c r="C14" s="1"/>
      <c r="D14" s="4">
        <v>1049505685</v>
      </c>
      <c r="E14" s="4"/>
      <c r="F14" s="4">
        <v>-466481029</v>
      </c>
      <c r="G14" s="4"/>
      <c r="H14" s="4">
        <f>SUM(D14:F14)</f>
        <v>583024656</v>
      </c>
      <c r="I14" s="4"/>
      <c r="J14" s="11"/>
      <c r="K14" s="80"/>
      <c r="L14" s="80">
        <f>J26</f>
        <v>13203303</v>
      </c>
      <c r="M14" s="4"/>
      <c r="N14" s="4">
        <f>H14+L14</f>
        <v>596227959</v>
      </c>
      <c r="O14" s="4"/>
      <c r="P14" s="77">
        <f>30105258/D14</f>
        <v>2.8685178584811573E-2</v>
      </c>
      <c r="Q14" s="12"/>
      <c r="R14" s="4">
        <f>D14*P14</f>
        <v>30105258</v>
      </c>
      <c r="S14" s="4"/>
      <c r="T14" s="4">
        <f>23207000/2</f>
        <v>11603500</v>
      </c>
      <c r="U14" s="4">
        <f>59412000/2</f>
        <v>29706000</v>
      </c>
      <c r="V14" s="4">
        <f>13881000/2</f>
        <v>6940500</v>
      </c>
      <c r="W14" s="4">
        <f>11664000/2</f>
        <v>5832000</v>
      </c>
      <c r="X14" s="4">
        <f>7933000/2</f>
        <v>3966500</v>
      </c>
      <c r="Y14" s="4">
        <f>3812000/2</f>
        <v>1906000</v>
      </c>
      <c r="Z14" s="4">
        <f>2083000/2</f>
        <v>1041500</v>
      </c>
      <c r="AA14" s="4">
        <v>0</v>
      </c>
      <c r="AC14" s="4">
        <f>$D14+(T14*0.5)</f>
        <v>1055307435</v>
      </c>
      <c r="AD14" s="4">
        <f t="shared" ref="AD14:AJ14" si="0">AC14+(T14*0.5)+(U14*0.5)</f>
        <v>1075962185</v>
      </c>
      <c r="AE14" s="4">
        <f t="shared" si="0"/>
        <v>1094285435</v>
      </c>
      <c r="AF14" s="4">
        <f t="shared" si="0"/>
        <v>1100671685</v>
      </c>
      <c r="AG14" s="4">
        <f t="shared" si="0"/>
        <v>1105570935</v>
      </c>
      <c r="AH14" s="4">
        <f t="shared" si="0"/>
        <v>1108507185</v>
      </c>
      <c r="AI14" s="4">
        <f t="shared" si="0"/>
        <v>1109980935</v>
      </c>
      <c r="AJ14" s="4">
        <f t="shared" si="0"/>
        <v>1110501685</v>
      </c>
      <c r="AL14" s="4">
        <f>(AC14*$P14)</f>
        <v>30271682.23485443</v>
      </c>
      <c r="AM14" s="4">
        <f t="shared" ref="AM14:AS14" si="1">(AD14*$P14)</f>
        <v>30864167.427229069</v>
      </c>
      <c r="AN14" s="4">
        <f t="shared" si="1"/>
        <v>31389773.125733215</v>
      </c>
      <c r="AO14" s="4">
        <f t="shared" si="1"/>
        <v>31572963.84747047</v>
      </c>
      <c r="AP14" s="4">
        <f t="shared" si="1"/>
        <v>31713499.708652109</v>
      </c>
      <c r="AQ14" s="4">
        <f t="shared" si="1"/>
        <v>31797726.564271759</v>
      </c>
      <c r="AR14" s="4">
        <f t="shared" si="1"/>
        <v>31840001.346211128</v>
      </c>
      <c r="AS14" s="4">
        <f t="shared" si="1"/>
        <v>31854939.152959168</v>
      </c>
      <c r="AU14" s="8">
        <f>F14-AL14</f>
        <v>-496752711.23485446</v>
      </c>
      <c r="AV14" s="8">
        <f t="shared" ref="AV14:BB14" si="2">AU14-AM14</f>
        <v>-527616878.66208351</v>
      </c>
      <c r="AW14" s="4">
        <f t="shared" si="2"/>
        <v>-559006651.78781676</v>
      </c>
      <c r="AX14" s="4">
        <f t="shared" si="2"/>
        <v>-590579615.63528728</v>
      </c>
      <c r="AY14" s="4">
        <f t="shared" si="2"/>
        <v>-622293115.34393942</v>
      </c>
      <c r="AZ14" s="4">
        <f t="shared" si="2"/>
        <v>-654090841.90821123</v>
      </c>
      <c r="BA14" s="4">
        <f t="shared" si="2"/>
        <v>-685930843.25442231</v>
      </c>
      <c r="BB14" s="4">
        <f t="shared" si="2"/>
        <v>-717785782.40738153</v>
      </c>
      <c r="BD14" s="8">
        <f>$D14+T14</f>
        <v>1061109185</v>
      </c>
      <c r="BE14" s="8">
        <f t="shared" ref="BE14:BK14" si="3">BD14+U14</f>
        <v>1090815185</v>
      </c>
      <c r="BF14" s="8">
        <f t="shared" si="3"/>
        <v>1097755685</v>
      </c>
      <c r="BG14" s="8">
        <f t="shared" si="3"/>
        <v>1103587685</v>
      </c>
      <c r="BH14" s="8">
        <f t="shared" si="3"/>
        <v>1107554185</v>
      </c>
      <c r="BI14" s="8">
        <f t="shared" si="3"/>
        <v>1109460185</v>
      </c>
      <c r="BJ14" s="8">
        <f t="shared" si="3"/>
        <v>1110501685</v>
      </c>
      <c r="BK14" s="8">
        <f t="shared" si="3"/>
        <v>1110501685</v>
      </c>
      <c r="BM14" s="4">
        <f>BK14+BB14</f>
        <v>392715902.59261847</v>
      </c>
      <c r="BO14" s="8">
        <f>L14</f>
        <v>13203303</v>
      </c>
      <c r="BQ14" s="8">
        <f>BM14+BO14</f>
        <v>405919205.59261847</v>
      </c>
    </row>
    <row r="15" spans="1:69">
      <c r="A15" s="1"/>
      <c r="B15" s="1"/>
      <c r="C15" s="1"/>
      <c r="D15" s="4"/>
      <c r="E15" s="4"/>
      <c r="F15" s="4"/>
      <c r="G15" s="4"/>
      <c r="H15" s="4"/>
      <c r="I15" s="4"/>
      <c r="J15" s="7"/>
      <c r="K15" s="4"/>
      <c r="L15" s="4"/>
      <c r="M15" s="4"/>
      <c r="N15" s="4"/>
      <c r="O15" s="4"/>
      <c r="P15" s="12"/>
      <c r="Q15" s="12"/>
      <c r="R15" s="12">
        <f>R14/D14</f>
        <v>2.8685178584811573E-2</v>
      </c>
      <c r="S15" s="12"/>
      <c r="T15" s="4"/>
      <c r="U15" s="4"/>
      <c r="V15" s="4"/>
      <c r="W15" s="4"/>
      <c r="X15" s="4"/>
      <c r="Y15" s="4"/>
      <c r="Z15" s="4"/>
      <c r="AA15" s="4"/>
    </row>
    <row r="16" spans="1:6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2"/>
      <c r="Q16" s="12"/>
      <c r="R16" s="12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2" t="s">
        <v>107</v>
      </c>
      <c r="Q17" s="12"/>
      <c r="R17" s="12" t="s">
        <v>113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8" t="s">
        <v>108</v>
      </c>
      <c r="Q18" s="12"/>
      <c r="R18" s="12" t="s">
        <v>114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2"/>
      <c r="Q19" s="12"/>
      <c r="R19" s="12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"/>
      <c r="Q20" s="12"/>
      <c r="R20" s="12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2"/>
      <c r="Q21" s="12"/>
      <c r="R21" s="12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2"/>
      <c r="Q22" s="12"/>
      <c r="R22" s="12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 t="s">
        <v>119</v>
      </c>
      <c r="E23" s="1"/>
      <c r="F23" s="1"/>
      <c r="G23" s="1"/>
      <c r="H23" s="1"/>
      <c r="I23" s="1"/>
      <c r="J23" s="10">
        <v>15245216</v>
      </c>
      <c r="K23" s="1"/>
      <c r="L23" s="1"/>
      <c r="M23" s="1"/>
      <c r="N23" s="1"/>
      <c r="O23" s="1"/>
      <c r="P23" s="12"/>
      <c r="Q23" s="12"/>
      <c r="R23" s="12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 t="s">
        <v>124</v>
      </c>
      <c r="E24" s="1"/>
      <c r="F24" s="1"/>
      <c r="G24" s="1"/>
      <c r="H24" s="1"/>
      <c r="I24" s="1"/>
      <c r="J24" s="9">
        <v>11161390</v>
      </c>
      <c r="K24" s="1"/>
      <c r="L24" s="1"/>
      <c r="M24" s="1"/>
      <c r="N24" s="1"/>
      <c r="O24" s="1"/>
      <c r="P24" s="12"/>
      <c r="Q24" s="12"/>
      <c r="R24" s="12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 t="s">
        <v>120</v>
      </c>
      <c r="E25" s="1"/>
      <c r="F25" s="1"/>
      <c r="G25" s="1"/>
      <c r="H25" s="1"/>
      <c r="I25" s="1"/>
      <c r="J25" s="8">
        <f>SUM(J23:J24)</f>
        <v>26406606</v>
      </c>
      <c r="K25" s="1"/>
      <c r="L25" s="1"/>
      <c r="M25" s="1"/>
      <c r="N25" s="1"/>
      <c r="O25" s="1"/>
      <c r="P25" s="12"/>
      <c r="Q25" s="12"/>
      <c r="R25" s="12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 t="s">
        <v>123</v>
      </c>
      <c r="E26" s="1"/>
      <c r="F26" s="1"/>
      <c r="G26" s="1"/>
      <c r="H26" s="1"/>
      <c r="I26" s="1"/>
      <c r="J26" s="4">
        <f>J25*0.5</f>
        <v>13203303</v>
      </c>
      <c r="K26" s="1"/>
      <c r="L26" s="1"/>
      <c r="M26" s="1"/>
      <c r="N26" s="1"/>
      <c r="O26" s="1"/>
      <c r="P26" s="12"/>
      <c r="Q26" s="12"/>
      <c r="R26" s="12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2"/>
      <c r="Q27" s="12"/>
      <c r="R27" s="12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"/>
      <c r="Q28" s="12"/>
      <c r="R28" s="12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2"/>
      <c r="Q29" s="12"/>
      <c r="R29" s="12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/>
      <c r="Q30" s="12"/>
      <c r="R30" s="12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"/>
      <c r="Q31" s="12"/>
      <c r="R31" s="12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  <c r="Q32" s="12"/>
      <c r="R32" s="12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  <c r="Q33" s="12"/>
      <c r="R33" s="12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2"/>
      <c r="Q34" s="12"/>
      <c r="R34" s="12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  <c r="Q35" s="12"/>
      <c r="R35" s="12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"/>
      <c r="Q36" s="12"/>
      <c r="R36" s="12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  <c r="Q37" s="12"/>
      <c r="R37" s="12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  <c r="Q38" s="12"/>
      <c r="R38" s="12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  <c r="Q39" s="12"/>
      <c r="R39" s="12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  <c r="Q40" s="12"/>
      <c r="R40" s="12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  <c r="Q41" s="7"/>
      <c r="R41" s="7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7"/>
      <c r="R42" s="7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7"/>
      <c r="R43" s="7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  <c r="Q44" s="7"/>
      <c r="R44" s="7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  <c r="Q45" s="7"/>
      <c r="R45" s="7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  <c r="Q46" s="7"/>
      <c r="R46" s="7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  <c r="Q47" s="7"/>
      <c r="R47" s="7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  <c r="Q48" s="7"/>
      <c r="R48" s="7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  <c r="Q49" s="7"/>
      <c r="R49" s="7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  <c r="Q50" s="7"/>
      <c r="R50" s="7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  <c r="Q51" s="7"/>
      <c r="R51" s="7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  <c r="Q52" s="7"/>
      <c r="R52" s="7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  <c r="Q53" s="7"/>
      <c r="R53" s="7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  <c r="Q54" s="7"/>
      <c r="R54" s="7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  <c r="Q55" s="7"/>
      <c r="R55" s="7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7"/>
      <c r="R56" s="7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  <c r="Q57" s="7"/>
      <c r="R57" s="7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  <c r="Q58" s="7"/>
      <c r="R58" s="7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7"/>
      <c r="R59" s="7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  <c r="Q60" s="7"/>
      <c r="R60" s="7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  <c r="Q61" s="7"/>
      <c r="R61" s="7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  <c r="Q62" s="7"/>
      <c r="R62" s="7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  <c r="Q63" s="7"/>
      <c r="R63" s="7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7"/>
      <c r="R64" s="7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  <c r="Q65" s="7"/>
      <c r="R65" s="7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  <c r="Q69" s="7"/>
      <c r="R69" s="7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  <c r="Q70" s="7"/>
      <c r="R70" s="7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  <c r="Q71" s="7"/>
      <c r="R71" s="7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  <c r="Q72" s="7"/>
      <c r="R72" s="7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  <c r="Q73" s="7"/>
      <c r="R73" s="7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  <c r="Q74" s="7"/>
      <c r="R74" s="7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  <c r="Q75" s="7"/>
      <c r="R75" s="7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  <c r="Q76" s="7"/>
      <c r="R76" s="7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  <c r="Q77" s="7"/>
      <c r="R77" s="7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  <c r="Q78" s="7"/>
      <c r="R78" s="7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  <c r="Q79" s="7"/>
      <c r="R79" s="7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  <c r="Q80" s="7"/>
      <c r="R80" s="7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  <c r="Q81" s="7"/>
      <c r="R81" s="7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  <c r="Q82" s="7"/>
      <c r="R82" s="7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  <c r="Q83" s="7"/>
      <c r="R83" s="7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  <c r="Q84" s="7"/>
      <c r="R84" s="7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  <c r="Q85" s="7"/>
      <c r="R85" s="7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  <c r="Q86" s="7"/>
      <c r="R86" s="7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7"/>
      <c r="R87" s="7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  <c r="Q88" s="7"/>
      <c r="R88" s="7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  <c r="Q89" s="7"/>
      <c r="R89" s="7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  <c r="Q90" s="7"/>
      <c r="R90" s="7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  <c r="Q91" s="7"/>
      <c r="R91" s="7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  <c r="Q92" s="7"/>
      <c r="R92" s="7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  <c r="Q93" s="7"/>
      <c r="R93" s="7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  <c r="Q94" s="7"/>
      <c r="R94" s="7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  <c r="Q95" s="7"/>
      <c r="R95" s="7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  <c r="Q96" s="7"/>
      <c r="R96" s="7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  <c r="Q97" s="7"/>
      <c r="R97" s="7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  <c r="Q98" s="7"/>
      <c r="R98" s="7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  <c r="Q99" s="7"/>
      <c r="R99" s="7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  <c r="Q100" s="7"/>
      <c r="R100" s="7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  <c r="Q101" s="7"/>
      <c r="R101" s="7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  <c r="Q102" s="7"/>
      <c r="R102" s="7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  <c r="Q103" s="7"/>
      <c r="R103" s="7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  <c r="Q104" s="7"/>
      <c r="R104" s="7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  <c r="Q105" s="7"/>
      <c r="R105" s="7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  <c r="Q106" s="7"/>
      <c r="R106" s="7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  <c r="Q107" s="7"/>
      <c r="R107" s="7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7"/>
      <c r="R108" s="7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  <c r="Q109" s="7"/>
      <c r="R109" s="7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/>
      <c r="R110" s="7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  <c r="Q111" s="7"/>
      <c r="R111" s="7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  <c r="Q112" s="7"/>
      <c r="R112" s="7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  <c r="Q113" s="7"/>
      <c r="R113" s="7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  <c r="Q114" s="7"/>
      <c r="R114" s="7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  <c r="Q115" s="7"/>
      <c r="R115" s="7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  <c r="Q116" s="7"/>
      <c r="R116" s="7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  <c r="Q117" s="7"/>
      <c r="R117" s="7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  <c r="Q118" s="7"/>
      <c r="R118" s="7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  <c r="Q119" s="7"/>
      <c r="R119" s="7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  <c r="Q120" s="7"/>
      <c r="R120" s="7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  <c r="Q121" s="7"/>
      <c r="R121" s="7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  <c r="Q122" s="7"/>
      <c r="R122" s="7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  <c r="Q123" s="7"/>
      <c r="R123" s="7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  <c r="Q124" s="7"/>
      <c r="R124" s="7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  <c r="Q125" s="7"/>
      <c r="R125" s="7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  <c r="Q126" s="7"/>
      <c r="R126" s="7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  <c r="Q127" s="7"/>
      <c r="R127" s="7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  <c r="Q128" s="7"/>
      <c r="R128" s="7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  <c r="Q129" s="7"/>
      <c r="R129" s="7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  <c r="Q130" s="7"/>
      <c r="R130" s="7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</sheetData>
  <mergeCells count="1">
    <mergeCell ref="T8:AA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5" sqref="C25"/>
    </sheetView>
  </sheetViews>
  <sheetFormatPr defaultColWidth="8.84375" defaultRowHeight="14.5"/>
  <cols>
    <col min="1" max="1" width="3.4609375" style="63" customWidth="1"/>
    <col min="2" max="2" width="6.23046875" style="62" bestFit="1" customWidth="1"/>
    <col min="3" max="3" width="39.3046875" style="63" bestFit="1" customWidth="1"/>
    <col min="4" max="4" width="13.84375" style="63" bestFit="1" customWidth="1"/>
    <col min="5" max="16384" width="8.84375" style="63"/>
  </cols>
  <sheetData>
    <row r="1" spans="1:4">
      <c r="A1" s="61" t="s">
        <v>39</v>
      </c>
    </row>
    <row r="2" spans="1:4">
      <c r="A2" s="61" t="s">
        <v>81</v>
      </c>
    </row>
    <row r="3" spans="1:4">
      <c r="A3" s="61" t="s">
        <v>82</v>
      </c>
    </row>
    <row r="4" spans="1:4">
      <c r="A4" s="61"/>
    </row>
    <row r="6" spans="1:4" s="67" customFormat="1" ht="58">
      <c r="A6" s="64" t="s">
        <v>83</v>
      </c>
      <c r="B6" s="65" t="s">
        <v>84</v>
      </c>
      <c r="C6" s="65" t="s">
        <v>16</v>
      </c>
      <c r="D6" s="66" t="s">
        <v>85</v>
      </c>
    </row>
    <row r="7" spans="1:4">
      <c r="A7" s="63">
        <v>1</v>
      </c>
      <c r="B7" s="62" t="s">
        <v>86</v>
      </c>
      <c r="C7" s="63" t="s">
        <v>87</v>
      </c>
      <c r="D7" s="68">
        <v>1049505684.7600001</v>
      </c>
    </row>
    <row r="8" spans="1:4">
      <c r="A8" s="63">
        <f>A7+1</f>
        <v>2</v>
      </c>
    </row>
    <row r="9" spans="1:4">
      <c r="A9" s="63">
        <f t="shared" ref="A9:A20" si="0">A8+1</f>
        <v>3</v>
      </c>
      <c r="B9" s="62">
        <v>108</v>
      </c>
      <c r="C9" s="63" t="s">
        <v>88</v>
      </c>
      <c r="D9" s="68">
        <v>-466481029.20000005</v>
      </c>
    </row>
    <row r="10" spans="1:4">
      <c r="A10" s="63">
        <f t="shared" si="0"/>
        <v>4</v>
      </c>
    </row>
    <row r="11" spans="1:4">
      <c r="A11" s="63">
        <f t="shared" si="0"/>
        <v>5</v>
      </c>
      <c r="B11" s="62" t="s">
        <v>89</v>
      </c>
      <c r="C11" s="63" t="s">
        <v>90</v>
      </c>
      <c r="D11" s="71">
        <v>19671666.41</v>
      </c>
    </row>
    <row r="12" spans="1:4">
      <c r="A12" s="63">
        <f t="shared" si="0"/>
        <v>6</v>
      </c>
      <c r="B12" s="62" t="s">
        <v>91</v>
      </c>
      <c r="C12" s="63" t="s">
        <v>92</v>
      </c>
      <c r="D12" s="71">
        <v>620328.88</v>
      </c>
    </row>
    <row r="13" spans="1:4">
      <c r="A13" s="63">
        <f t="shared" si="0"/>
        <v>7</v>
      </c>
      <c r="B13" s="62" t="s">
        <v>93</v>
      </c>
      <c r="C13" s="63" t="s">
        <v>94</v>
      </c>
      <c r="D13" s="71">
        <v>137638.33000000002</v>
      </c>
    </row>
    <row r="14" spans="1:4">
      <c r="A14" s="63">
        <f t="shared" si="0"/>
        <v>8</v>
      </c>
      <c r="B14" s="62" t="s">
        <v>95</v>
      </c>
      <c r="C14" s="63" t="s">
        <v>96</v>
      </c>
      <c r="D14" s="71">
        <v>705496.61</v>
      </c>
    </row>
    <row r="15" spans="1:4">
      <c r="A15" s="63">
        <f t="shared" si="0"/>
        <v>9</v>
      </c>
      <c r="B15" s="62" t="s">
        <v>97</v>
      </c>
      <c r="C15" s="63" t="s">
        <v>98</v>
      </c>
      <c r="D15" s="71">
        <v>1351908.9040000001</v>
      </c>
    </row>
    <row r="16" spans="1:4">
      <c r="A16" s="63">
        <f t="shared" si="0"/>
        <v>10</v>
      </c>
      <c r="B16" s="62" t="s">
        <v>99</v>
      </c>
      <c r="C16" s="63" t="s">
        <v>100</v>
      </c>
      <c r="D16" s="68">
        <f>SUM(D11:D15)</f>
        <v>22487039.133999996</v>
      </c>
    </row>
    <row r="17" spans="1:4">
      <c r="A17" s="63">
        <f t="shared" si="0"/>
        <v>11</v>
      </c>
    </row>
    <row r="18" spans="1:4">
      <c r="A18" s="63">
        <f t="shared" si="0"/>
        <v>12</v>
      </c>
      <c r="B18" s="62">
        <v>154</v>
      </c>
      <c r="C18" s="63" t="s">
        <v>101</v>
      </c>
      <c r="D18" s="69">
        <v>7697019.29</v>
      </c>
    </row>
    <row r="19" spans="1:4">
      <c r="A19" s="63">
        <f t="shared" si="0"/>
        <v>13</v>
      </c>
    </row>
    <row r="20" spans="1:4" ht="15" thickBot="1">
      <c r="A20" s="63">
        <f t="shared" si="0"/>
        <v>14</v>
      </c>
      <c r="C20" s="63" t="s">
        <v>36</v>
      </c>
      <c r="D20" s="70">
        <f>D7+D9+D16+D18</f>
        <v>613208713.98399997</v>
      </c>
    </row>
    <row r="21" spans="1:4" ht="15" thickTop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8CE8F-2D06-4958-ADA0-3FFF6B469C4F}">
  <ds:schemaRefs/>
</ds:datastoreItem>
</file>

<file path=customXml/itemProps2.xml><?xml version="1.0" encoding="utf-8"?>
<ds:datastoreItem xmlns:ds="http://schemas.openxmlformats.org/officeDocument/2006/customXml" ds:itemID="{01B5D955-0FA3-44E7-A7A7-988199992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D6B71-26FA-4D51-9F7C-B50802BB2059}">
  <ds:schemaRefs>
    <ds:schemaRef ds:uri="http://schemas.microsoft.com/sharepoint/v3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54fcda00-7b58-44a7-b108-8bd10a8a08b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59C21DE-E654-4A41-A373-0EE8DD5CEC56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2010F435-AC53-4194-8041-B7E02E2A9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 Savings Table for Test</vt:lpstr>
      <vt:lpstr>Summary Savings</vt:lpstr>
      <vt:lpstr>Level Rev Req - Grossed Up WACC</vt:lpstr>
      <vt:lpstr>Securitized Rev Req</vt:lpstr>
      <vt:lpstr>Mitchell-Source Data</vt:lpstr>
      <vt:lpstr>AG-KIUC 1-27</vt:lpstr>
      <vt:lpstr>'Level Rev Req - Grossed Up WACC'!Print_Area</vt:lpstr>
      <vt:lpstr>'Securitized Rev Req'!Print_Area</vt:lpstr>
      <vt:lpstr>'Summary Savings'!Print_Area</vt:lpstr>
      <vt:lpstr>'Summary Savings Table for Test'!Print_Area</vt:lpstr>
      <vt:lpstr>'Level Rev Req - Grossed Up WACC'!Print_Titles</vt:lpstr>
      <vt:lpstr>'Securitized Rev Req'!Print_Titles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michael.west</cp:lastModifiedBy>
  <cp:lastPrinted>2021-02-01T19:51:21Z</cp:lastPrinted>
  <dcterms:created xsi:type="dcterms:W3CDTF">2002-08-25T13:39:51Z</dcterms:created>
  <dcterms:modified xsi:type="dcterms:W3CDTF">2021-06-04T13:21:22Z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2020-12-03T16:37:07Z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32789fce-ec63-4834-baf9-7d50eecbca98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